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eff\Documents\Live ssheets\"/>
    </mc:Choice>
  </mc:AlternateContent>
  <workbookProtection workbookAlgorithmName="SHA-512" workbookHashValue="+/G1Cq+3j8sDjkOWEC4JBsoGWUVlMEQ1z8lIUm1i+AQq+fDfW/ntTHSAXfBWz0A37PJh3EV6INjRKE24gBQRDA==" workbookSaltValue="vUHW+HaSZpWC8UUw9ruXrQ==" workbookSpinCount="100000" lockStructure="1"/>
  <bookViews>
    <workbookView xWindow="480" yWindow="60" windowWidth="6108" windowHeight="4452" tabRatio="731"/>
  </bookViews>
  <sheets>
    <sheet name="Intro" sheetId="9" r:id="rId1"/>
    <sheet name="Input" sheetId="2" r:id="rId2"/>
    <sheet name="Configuration" sheetId="17" r:id="rId3"/>
    <sheet name="Profile" sheetId="18" r:id="rId4"/>
    <sheet name="Trajectory" sheetId="19" r:id="rId5"/>
    <sheet name="Results" sheetId="12" r:id="rId6"/>
    <sheet name="Calcs" sheetId="1" r:id="rId7"/>
    <sheet name="Dashboard" sheetId="21" r:id="rId8"/>
    <sheet name="Charts" sheetId="15" r:id="rId9"/>
  </sheets>
  <calcPr calcId="152511"/>
</workbook>
</file>

<file path=xl/calcChain.xml><?xml version="1.0" encoding="utf-8"?>
<calcChain xmlns="http://schemas.openxmlformats.org/spreadsheetml/2006/main">
  <c r="P38" i="21" l="1"/>
  <c r="B231" i="1"/>
  <c r="B230" i="1"/>
  <c r="B229" i="1"/>
  <c r="B228" i="1"/>
  <c r="B227" i="1"/>
  <c r="C42" i="2"/>
  <c r="C43" i="2" s="1"/>
  <c r="C44" i="2" s="1"/>
  <c r="C68" i="2" s="1"/>
  <c r="B238" i="1"/>
  <c r="J43" i="21" s="1"/>
  <c r="N38" i="21"/>
  <c r="D38" i="21"/>
  <c r="E39" i="21"/>
  <c r="F39" i="21"/>
  <c r="G39" i="21"/>
  <c r="H39" i="21"/>
  <c r="I39" i="21"/>
  <c r="J39" i="21"/>
  <c r="K39" i="21"/>
  <c r="L39" i="21"/>
  <c r="M39" i="21"/>
  <c r="N39" i="21"/>
  <c r="D39" i="21"/>
  <c r="P18" i="21"/>
  <c r="B226" i="1"/>
  <c r="H3" i="21" s="1"/>
  <c r="J38" i="21"/>
  <c r="I38" i="21"/>
  <c r="H38" i="21"/>
  <c r="F22" i="12"/>
  <c r="F21" i="12"/>
  <c r="C46" i="2"/>
  <c r="C47" i="2" s="1"/>
  <c r="G5" i="2" s="1"/>
  <c r="O33" i="19"/>
  <c r="O34" i="19"/>
  <c r="O32" i="19"/>
  <c r="K20" i="12"/>
  <c r="I34" i="12"/>
  <c r="I33" i="12"/>
  <c r="I32" i="12"/>
  <c r="I31" i="12"/>
  <c r="I30" i="12"/>
  <c r="I17" i="12"/>
  <c r="I15" i="12"/>
  <c r="I14" i="12"/>
  <c r="I13" i="12"/>
  <c r="I10" i="12"/>
  <c r="I9" i="12"/>
  <c r="I8" i="12"/>
  <c r="I7" i="12"/>
  <c r="I6" i="12"/>
  <c r="I24" i="12"/>
  <c r="I23" i="12"/>
  <c r="I21" i="12"/>
  <c r="I20" i="12"/>
  <c r="B93" i="1"/>
  <c r="B95" i="1" s="1"/>
  <c r="IT88" i="1"/>
  <c r="IU88" i="1"/>
  <c r="IV88" i="1"/>
  <c r="IS89" i="1"/>
  <c r="IT89" i="1"/>
  <c r="IU89" i="1"/>
  <c r="IV89" i="1"/>
  <c r="B18" i="1"/>
  <c r="B237" i="1" s="1"/>
  <c r="B16" i="1"/>
  <c r="B120" i="1"/>
  <c r="K21" i="12"/>
  <c r="K22" i="12"/>
  <c r="E28" i="21" l="1"/>
  <c r="E22" i="21"/>
  <c r="E24" i="21"/>
  <c r="P19" i="21"/>
  <c r="J89" i="21" s="1"/>
  <c r="L89" i="21" s="1"/>
  <c r="C63" i="2"/>
  <c r="D63" i="2" s="1"/>
  <c r="E63" i="2" s="1"/>
  <c r="C49" i="12" s="1"/>
  <c r="O7" i="19" s="1"/>
  <c r="G45" i="21"/>
  <c r="G43" i="21"/>
  <c r="L43" i="21"/>
  <c r="N43" i="21"/>
  <c r="K45" i="21"/>
  <c r="I43" i="21"/>
  <c r="F45" i="21"/>
  <c r="O43" i="21"/>
  <c r="L45" i="21"/>
  <c r="H43" i="21"/>
  <c r="I45" i="21"/>
  <c r="C43" i="21"/>
  <c r="C228" i="1"/>
  <c r="E20" i="21" s="1"/>
  <c r="B3" i="12"/>
  <c r="C3" i="19"/>
  <c r="C45" i="2"/>
  <c r="G3" i="2" s="1"/>
  <c r="K4" i="18"/>
  <c r="E43" i="21"/>
  <c r="E45" i="21"/>
  <c r="K43" i="21"/>
  <c r="P43" i="21"/>
  <c r="O45" i="21"/>
  <c r="A3" i="1"/>
  <c r="C3" i="21"/>
  <c r="F43" i="21"/>
  <c r="D45" i="21"/>
  <c r="H45" i="21"/>
  <c r="M43" i="21"/>
  <c r="D43" i="21"/>
  <c r="N45" i="21"/>
  <c r="C45" i="21"/>
  <c r="D68" i="2"/>
  <c r="E68" i="2" s="1"/>
  <c r="C55" i="12" s="1"/>
  <c r="J45" i="21"/>
  <c r="M45" i="21"/>
  <c r="E18" i="21"/>
  <c r="O56" i="21"/>
  <c r="C74" i="2"/>
  <c r="D74" i="2" s="1"/>
  <c r="E74" i="2" s="1"/>
  <c r="C58" i="12" s="1"/>
  <c r="C59" i="2"/>
  <c r="D59" i="2" s="1"/>
  <c r="E59" i="2" s="1"/>
  <c r="C44" i="12" s="1"/>
  <c r="C58" i="2"/>
  <c r="D58" i="2" s="1"/>
  <c r="E58" i="2" s="1"/>
  <c r="D43" i="12" s="1"/>
  <c r="C57" i="2"/>
  <c r="D57" i="2" s="1"/>
  <c r="E57" i="2" s="1"/>
  <c r="D42" i="12" s="1"/>
  <c r="C69" i="2"/>
  <c r="D69" i="2" s="1"/>
  <c r="E69" i="2" s="1"/>
  <c r="C56" i="12" s="1"/>
  <c r="C65" i="2"/>
  <c r="D65" i="2" s="1"/>
  <c r="E65" i="2" s="1"/>
  <c r="C51" i="12" s="1"/>
  <c r="C54" i="2"/>
  <c r="D54" i="2" s="1"/>
  <c r="E54" i="2" s="1"/>
  <c r="C43" i="12" s="1"/>
  <c r="C53" i="2"/>
  <c r="D53" i="2" s="1"/>
  <c r="E53" i="2" s="1"/>
  <c r="C42" i="12" s="1"/>
  <c r="G3" i="17"/>
  <c r="C72" i="2"/>
  <c r="D72" i="2" s="1"/>
  <c r="E72" i="2" s="1"/>
  <c r="D56" i="12" s="1"/>
  <c r="C66" i="2"/>
  <c r="D66" i="2" s="1"/>
  <c r="E66" i="2" s="1"/>
  <c r="C52" i="12" s="1"/>
  <c r="C55" i="2"/>
  <c r="D55" i="2" s="1"/>
  <c r="E55" i="2" s="1"/>
  <c r="D40" i="12" s="1"/>
  <c r="C62" i="2"/>
  <c r="D62" i="2" s="1"/>
  <c r="E62" i="2" s="1"/>
  <c r="C48" i="12" s="1"/>
  <c r="C70" i="2"/>
  <c r="D70" i="2" s="1"/>
  <c r="E70" i="2" s="1"/>
  <c r="C57" i="12" s="1"/>
  <c r="C51" i="2"/>
  <c r="D51" i="2" s="1"/>
  <c r="E51" i="2" s="1"/>
  <c r="C40" i="12" s="1"/>
  <c r="C52" i="2"/>
  <c r="D52" i="2" s="1"/>
  <c r="E52" i="2" s="1"/>
  <c r="C41" i="12" s="1"/>
  <c r="C71" i="2"/>
  <c r="D71" i="2" s="1"/>
  <c r="E71" i="2" s="1"/>
  <c r="D55" i="12" s="1"/>
  <c r="C60" i="2"/>
  <c r="D60" i="2" s="1"/>
  <c r="E60" i="2" s="1"/>
  <c r="C45" i="12" s="1"/>
  <c r="C56" i="2"/>
  <c r="D56" i="2" s="1"/>
  <c r="E56" i="2" s="1"/>
  <c r="D41" i="12" s="1"/>
  <c r="C64" i="2"/>
  <c r="D64" i="2" s="1"/>
  <c r="E64" i="2" s="1"/>
  <c r="C50" i="12" s="1"/>
  <c r="C73" i="2"/>
  <c r="D73" i="2" s="1"/>
  <c r="E73" i="2" s="1"/>
  <c r="D57" i="12" s="1"/>
  <c r="C67" i="2"/>
  <c r="D67" i="2" s="1"/>
  <c r="E67" i="2" s="1"/>
  <c r="C53" i="12" s="1"/>
  <c r="C61" i="2"/>
  <c r="D61" i="2" s="1"/>
  <c r="E61" i="2" s="1"/>
  <c r="C47" i="12" s="1"/>
  <c r="O54" i="21" l="1"/>
  <c r="C15" i="12"/>
  <c r="H28" i="17"/>
  <c r="C24" i="12"/>
  <c r="K32" i="18"/>
  <c r="D63" i="12"/>
  <c r="H7" i="17" s="1"/>
  <c r="O34" i="17" s="1"/>
  <c r="D8" i="12"/>
  <c r="C67" i="12"/>
  <c r="C7" i="12"/>
  <c r="H18" i="17"/>
  <c r="C63" i="12"/>
  <c r="C66" i="12" s="1"/>
  <c r="C33" i="12" s="1"/>
  <c r="C8" i="12"/>
  <c r="O61" i="21"/>
  <c r="F25" i="18"/>
  <c r="M23" i="19" s="1"/>
  <c r="E25" i="18"/>
  <c r="C23" i="12"/>
  <c r="C37" i="12"/>
  <c r="C9" i="12"/>
  <c r="C13" i="12"/>
  <c r="O5" i="19"/>
  <c r="H26" i="17"/>
  <c r="D7" i="12"/>
  <c r="H11" i="17"/>
  <c r="D21" i="12"/>
  <c r="G23" i="18"/>
  <c r="N21" i="19" s="1"/>
  <c r="C19" i="12"/>
  <c r="N8" i="18"/>
  <c r="C16" i="12"/>
  <c r="B104" i="1" s="1"/>
  <c r="O21" i="21"/>
  <c r="K51" i="21" s="1"/>
  <c r="O9" i="19"/>
  <c r="E1" i="15"/>
  <c r="F3" i="18"/>
  <c r="H29" i="17"/>
  <c r="H5" i="17"/>
  <c r="C12" i="12"/>
  <c r="B202" i="1"/>
  <c r="B204" i="1" s="1"/>
  <c r="C14" i="12"/>
  <c r="O6" i="19"/>
  <c r="H27" i="17"/>
  <c r="D23" i="12"/>
  <c r="G25" i="18"/>
  <c r="N23" i="19" s="1"/>
  <c r="C18" i="12"/>
  <c r="J3" i="18"/>
  <c r="H9" i="17"/>
  <c r="D10" i="12"/>
  <c r="B200" i="1"/>
  <c r="O8" i="19"/>
  <c r="C17" i="12"/>
  <c r="H30" i="17"/>
  <c r="C10" i="12"/>
  <c r="H16" i="17"/>
  <c r="D37" i="12"/>
  <c r="D9" i="12"/>
  <c r="F24" i="18"/>
  <c r="M22" i="19" s="1"/>
  <c r="E24" i="18"/>
  <c r="C22" i="12"/>
  <c r="D22" i="12"/>
  <c r="G24" i="18"/>
  <c r="N22" i="19" s="1"/>
  <c r="F23" i="18"/>
  <c r="M21" i="19" s="1"/>
  <c r="E23" i="18"/>
  <c r="C21" i="12"/>
  <c r="N28" i="19"/>
  <c r="G13" i="18"/>
  <c r="H23" i="17"/>
  <c r="C11" i="12"/>
  <c r="D66" i="12" l="1"/>
  <c r="D33" i="12" s="1"/>
  <c r="D64" i="12"/>
  <c r="H10" i="17" s="1"/>
  <c r="B78" i="1"/>
  <c r="H21" i="17"/>
  <c r="H22" i="17" s="1"/>
  <c r="C34" i="12"/>
  <c r="C64" i="12"/>
  <c r="B201" i="1"/>
  <c r="C61" i="12" s="1"/>
  <c r="B105" i="1"/>
  <c r="B63" i="1"/>
  <c r="H15" i="17"/>
  <c r="N33" i="17" s="1"/>
  <c r="C30" i="12"/>
  <c r="D65" i="12"/>
  <c r="H12" i="17"/>
  <c r="C65" i="12"/>
  <c r="C32" i="12" s="1"/>
  <c r="H19" i="17"/>
  <c r="H14" i="17"/>
  <c r="N34" i="17" s="1"/>
  <c r="C62" i="12"/>
  <c r="B66" i="1"/>
  <c r="D30" i="12"/>
  <c r="H8" i="17"/>
  <c r="O33" i="17" s="1"/>
  <c r="B203" i="1" l="1"/>
  <c r="B205" i="1" s="1"/>
  <c r="D31" i="12"/>
  <c r="B106" i="1"/>
  <c r="B67" i="1"/>
  <c r="B8" i="1" s="1"/>
  <c r="B235" i="1" s="1"/>
  <c r="G51" i="21" s="1"/>
  <c r="G52" i="21" s="1"/>
  <c r="O11" i="19"/>
  <c r="H32" i="17"/>
  <c r="C28" i="12"/>
  <c r="B116" i="1" s="1"/>
  <c r="B31" i="1" s="1"/>
  <c r="B81" i="1"/>
  <c r="B10" i="1" s="1"/>
  <c r="B236" i="1" s="1"/>
  <c r="E26" i="21" s="1"/>
  <c r="B79" i="1"/>
  <c r="C46" i="12"/>
  <c r="C62" i="1" s="1"/>
  <c r="C31" i="12"/>
  <c r="H17" i="17"/>
  <c r="C71" i="1"/>
  <c r="D32" i="12"/>
  <c r="C29" i="12"/>
  <c r="B117" i="1" s="1"/>
  <c r="H33" i="17"/>
  <c r="O12" i="19"/>
  <c r="B64" i="1"/>
  <c r="C60" i="12" l="1"/>
  <c r="O23" i="21" s="1"/>
  <c r="C92" i="1"/>
  <c r="C93" i="1" s="1"/>
  <c r="C17" i="1" s="1"/>
  <c r="C63" i="1"/>
  <c r="P25" i="21"/>
  <c r="G53" i="21"/>
  <c r="C48" i="1"/>
  <c r="C49" i="1" s="1"/>
  <c r="C46" i="1"/>
  <c r="C47" i="1" s="1"/>
  <c r="C50" i="1"/>
  <c r="C51" i="1" s="1"/>
  <c r="B24" i="1"/>
  <c r="B233" i="1" s="1"/>
  <c r="P21" i="21" s="1"/>
  <c r="C94" i="1"/>
  <c r="E16" i="21"/>
  <c r="L3" i="21"/>
  <c r="FN2" i="1"/>
  <c r="HH2" i="1"/>
  <c r="FP2" i="1"/>
  <c r="GT2" i="1"/>
  <c r="DZ2" i="1"/>
  <c r="FZ2" i="1"/>
  <c r="GF2" i="1"/>
  <c r="CU2" i="1"/>
  <c r="FT2" i="1"/>
  <c r="DP2" i="1"/>
  <c r="EV2" i="1"/>
  <c r="GH2" i="1"/>
  <c r="HI2" i="1"/>
  <c r="DS2" i="1"/>
  <c r="FK2" i="1"/>
  <c r="GJ2" i="1"/>
  <c r="EJ2" i="1"/>
  <c r="EY2" i="1"/>
  <c r="GS2" i="1"/>
  <c r="HL2" i="1"/>
  <c r="CR2" i="1"/>
  <c r="GZ2" i="1"/>
  <c r="EK2" i="1"/>
  <c r="FA2" i="1"/>
  <c r="GX2" i="1"/>
  <c r="IG2" i="1"/>
  <c r="DH2" i="1"/>
  <c r="DV2" i="1"/>
  <c r="FH2" i="1"/>
  <c r="EU2" i="1"/>
  <c r="CT2" i="1"/>
  <c r="ED2" i="1"/>
  <c r="EN2" i="1"/>
  <c r="HB2" i="1"/>
  <c r="BF2" i="1"/>
  <c r="EL2" i="1"/>
  <c r="GC2" i="1"/>
  <c r="CE2" i="1"/>
  <c r="DD2" i="1"/>
  <c r="GQ2" i="1"/>
  <c r="CY2" i="1"/>
  <c r="DC2" i="1"/>
  <c r="DI2" i="1"/>
  <c r="DM2" i="1"/>
  <c r="DR2" i="1"/>
  <c r="DY2" i="1"/>
  <c r="EH2" i="1"/>
  <c r="EW2" i="1"/>
  <c r="FC2" i="1"/>
  <c r="FG2" i="1"/>
  <c r="FM2" i="1"/>
  <c r="FV2" i="1"/>
  <c r="GI2" i="1"/>
  <c r="GP2" i="1"/>
  <c r="GY2" i="1"/>
  <c r="HF2" i="1"/>
  <c r="HN2" i="1"/>
  <c r="HR2" i="1"/>
  <c r="HV2" i="1"/>
  <c r="HZ2" i="1"/>
  <c r="IF2" i="1"/>
  <c r="IK2" i="1"/>
  <c r="IO2" i="1"/>
  <c r="CP2" i="1"/>
  <c r="CW2" i="1"/>
  <c r="C2" i="1"/>
  <c r="G2" i="1"/>
  <c r="K2" i="1"/>
  <c r="P2" i="1"/>
  <c r="T2" i="1"/>
  <c r="X2" i="1"/>
  <c r="AB2" i="1"/>
  <c r="AF2" i="1"/>
  <c r="AJ2" i="1"/>
  <c r="AN2" i="1"/>
  <c r="AR2" i="1"/>
  <c r="AX2" i="1"/>
  <c r="BB2" i="1"/>
  <c r="BG2" i="1"/>
  <c r="BK2" i="1"/>
  <c r="BO2" i="1"/>
  <c r="BT2" i="1"/>
  <c r="BX2" i="1"/>
  <c r="CB2" i="1"/>
  <c r="CJ2" i="1"/>
  <c r="GD2" i="1"/>
  <c r="HC2" i="1"/>
  <c r="HJ2" i="1"/>
  <c r="EA2" i="1"/>
  <c r="FY2" i="1"/>
  <c r="DU2" i="1"/>
  <c r="FS2" i="1"/>
  <c r="GG2" i="1"/>
  <c r="CG2" i="1"/>
  <c r="EP2" i="1"/>
  <c r="IA2" i="1"/>
  <c r="DA2" i="1"/>
  <c r="DF2" i="1"/>
  <c r="DK2" i="1"/>
  <c r="DO2" i="1"/>
  <c r="DW2" i="1"/>
  <c r="EC2" i="1"/>
  <c r="ES2" i="1"/>
  <c r="EZ2" i="1"/>
  <c r="FE2" i="1"/>
  <c r="FJ2" i="1"/>
  <c r="FR2" i="1"/>
  <c r="FX2" i="1"/>
  <c r="GM2" i="1"/>
  <c r="GV2" i="1"/>
  <c r="HD2" i="1"/>
  <c r="HK2" i="1"/>
  <c r="HP2" i="1"/>
  <c r="HT2" i="1"/>
  <c r="HX2" i="1"/>
  <c r="ID2" i="1"/>
  <c r="II2" i="1"/>
  <c r="IM2" i="1"/>
  <c r="IQ2" i="1"/>
  <c r="AT2" i="1"/>
  <c r="CS2" i="1"/>
  <c r="CN2" i="1"/>
  <c r="E2" i="1"/>
  <c r="I2" i="1"/>
  <c r="N2" i="1"/>
  <c r="R2" i="1"/>
  <c r="V2" i="1"/>
  <c r="Z2" i="1"/>
  <c r="AD2" i="1"/>
  <c r="AH2" i="1"/>
  <c r="AL2" i="1"/>
  <c r="AP2" i="1"/>
  <c r="AV2" i="1"/>
  <c r="AZ2" i="1"/>
  <c r="BD2" i="1"/>
  <c r="BI2" i="1"/>
  <c r="BM2" i="1"/>
  <c r="BQ2" i="1"/>
  <c r="BV2" i="1"/>
  <c r="BZ2" i="1"/>
  <c r="CD2" i="1"/>
  <c r="CL2" i="1"/>
  <c r="IR2" i="1"/>
  <c r="EF2" i="1"/>
  <c r="M2" i="1"/>
  <c r="EQ2" i="1"/>
  <c r="DB2" i="1"/>
  <c r="DL2" i="1"/>
  <c r="DX2" i="1"/>
  <c r="ET2" i="1"/>
  <c r="FF2" i="1"/>
  <c r="FU2" i="1"/>
  <c r="GN2" i="1"/>
  <c r="HE2" i="1"/>
  <c r="HQ2" i="1"/>
  <c r="HY2" i="1"/>
  <c r="IJ2" i="1"/>
  <c r="CQ2" i="1"/>
  <c r="D2" i="1"/>
  <c r="L2" i="1"/>
  <c r="U2" i="1"/>
  <c r="AC2" i="1"/>
  <c r="AK2" i="1"/>
  <c r="AU2" i="1"/>
  <c r="BC2" i="1"/>
  <c r="BL2" i="1"/>
  <c r="BU2" i="1"/>
  <c r="CC2" i="1"/>
  <c r="EI2" i="1"/>
  <c r="EO2" i="1"/>
  <c r="GK2" i="1"/>
  <c r="IH2" i="1"/>
  <c r="J2" i="1"/>
  <c r="AI2" i="1"/>
  <c r="BJ2" i="1"/>
  <c r="CM2" i="1"/>
  <c r="EE2" i="1"/>
  <c r="ER2" i="1"/>
  <c r="CF2" i="1"/>
  <c r="GR2" i="1"/>
  <c r="DE2" i="1"/>
  <c r="DN2" i="1"/>
  <c r="EB2" i="1"/>
  <c r="EX2" i="1"/>
  <c r="FI2" i="1"/>
  <c r="FW2" i="1"/>
  <c r="GU2" i="1"/>
  <c r="HG2" i="1"/>
  <c r="HS2" i="1"/>
  <c r="IC2" i="1"/>
  <c r="IL2" i="1"/>
  <c r="CV2" i="1"/>
  <c r="F2" i="1"/>
  <c r="O2" i="1"/>
  <c r="W2" i="1"/>
  <c r="AE2" i="1"/>
  <c r="AM2" i="1"/>
  <c r="AW2" i="1"/>
  <c r="BE2" i="1"/>
  <c r="BN2" i="1"/>
  <c r="BW2" i="1"/>
  <c r="CI2" i="1"/>
  <c r="GL2" i="1"/>
  <c r="GO2" i="1"/>
  <c r="BS2" i="1"/>
  <c r="GE2" i="1"/>
  <c r="DJ2" i="1"/>
  <c r="DT2" i="1"/>
  <c r="FO2" i="1"/>
  <c r="HO2" i="1"/>
  <c r="IP2" i="1"/>
  <c r="B2" i="1"/>
  <c r="S2" i="1"/>
  <c r="AQ2" i="1"/>
  <c r="BR2" i="1"/>
  <c r="EM2" i="1"/>
  <c r="FQ2" i="1"/>
  <c r="GA2" i="1"/>
  <c r="CH2" i="1"/>
  <c r="IB2" i="1"/>
  <c r="DG2" i="1"/>
  <c r="DQ2" i="1"/>
  <c r="EG2" i="1"/>
  <c r="FB2" i="1"/>
  <c r="FL2" i="1"/>
  <c r="GB2" i="1"/>
  <c r="GW2" i="1"/>
  <c r="HM2" i="1"/>
  <c r="HU2" i="1"/>
  <c r="IE2" i="1"/>
  <c r="IN2" i="1"/>
  <c r="AS2" i="1"/>
  <c r="CO2" i="1"/>
  <c r="H2" i="1"/>
  <c r="Q2" i="1"/>
  <c r="Y2" i="1"/>
  <c r="AG2" i="1"/>
  <c r="AO2" i="1"/>
  <c r="AY2" i="1"/>
  <c r="BH2" i="1"/>
  <c r="BP2" i="1"/>
  <c r="BY2" i="1"/>
  <c r="CK2" i="1"/>
  <c r="CZ2" i="1"/>
  <c r="FD2" i="1"/>
  <c r="HA2" i="1"/>
  <c r="HW2" i="1"/>
  <c r="CX2" i="1"/>
  <c r="AA2" i="1"/>
  <c r="BA2" i="1"/>
  <c r="CA2" i="1"/>
  <c r="J37" i="12"/>
  <c r="C43" i="1" s="1"/>
  <c r="C44" i="1" s="1"/>
  <c r="B7" i="1"/>
  <c r="B234" i="1" s="1"/>
  <c r="E51" i="21" s="1"/>
  <c r="E52" i="21" s="1"/>
  <c r="H31" i="17" l="1"/>
  <c r="C27" i="12"/>
  <c r="B110" i="1" s="1"/>
  <c r="F4" i="18"/>
  <c r="O10" i="19"/>
  <c r="C65" i="1"/>
  <c r="C95" i="1"/>
  <c r="C96" i="1"/>
  <c r="C18" i="1" s="1"/>
  <c r="C16" i="1"/>
  <c r="C52" i="1"/>
  <c r="C53" i="1" s="1"/>
  <c r="C54" i="1" s="1"/>
  <c r="C64" i="1"/>
  <c r="D62" i="1"/>
  <c r="D63" i="1" s="1"/>
  <c r="L83" i="21"/>
  <c r="K52" i="21"/>
  <c r="K53" i="21" s="1"/>
  <c r="K54" i="21" s="1"/>
  <c r="K57" i="21" s="1"/>
  <c r="K58" i="21" s="1"/>
  <c r="B114" i="1"/>
  <c r="E53" i="21"/>
  <c r="F63" i="21" s="1"/>
  <c r="O1" i="15" l="1"/>
  <c r="C66" i="1"/>
  <c r="C74" i="1"/>
  <c r="C75" i="1" s="1"/>
  <c r="C164" i="1" s="1"/>
  <c r="C72" i="1"/>
  <c r="C73" i="1" s="1"/>
  <c r="C6" i="1" s="1"/>
  <c r="E62" i="1"/>
  <c r="E63" i="1" s="1"/>
  <c r="B29" i="1"/>
  <c r="B232" i="1" s="1"/>
  <c r="P23" i="21" s="1"/>
  <c r="L86" i="21" s="1"/>
  <c r="C85" i="1"/>
  <c r="C86" i="1" s="1"/>
  <c r="C87" i="1" s="1"/>
  <c r="C88" i="1" s="1"/>
  <c r="IU85" i="1"/>
  <c r="IV85" i="1"/>
  <c r="IT85" i="1"/>
  <c r="F64" i="21"/>
  <c r="D43" i="1"/>
  <c r="D44" i="1" s="1"/>
  <c r="C7" i="1"/>
  <c r="E66" i="21" l="1"/>
  <c r="E67" i="21"/>
  <c r="C67" i="1"/>
  <c r="D65" i="1"/>
  <c r="C89" i="1"/>
  <c r="C14" i="1" s="1"/>
  <c r="C12" i="1"/>
  <c r="C145" i="1"/>
  <c r="C166" i="1"/>
  <c r="C130" i="1"/>
  <c r="F62" i="1"/>
  <c r="C99" i="1" l="1"/>
  <c r="C8" i="1"/>
  <c r="C78" i="1"/>
  <c r="C81" i="1" s="1"/>
  <c r="F63" i="1"/>
  <c r="C131" i="1"/>
  <c r="C35" i="1"/>
  <c r="C36" i="1"/>
  <c r="C109" i="1"/>
  <c r="C132" i="1" l="1"/>
  <c r="C133" i="1" s="1"/>
  <c r="C20" i="1"/>
  <c r="G62" i="1"/>
  <c r="G63" i="1" s="1"/>
  <c r="C26" i="1"/>
  <c r="C79" i="1"/>
  <c r="C80" i="1" s="1"/>
  <c r="C9" i="1" s="1"/>
  <c r="C10" i="1"/>
  <c r="C82" i="1"/>
  <c r="C110" i="1" l="1"/>
  <c r="H62" i="1"/>
  <c r="C13" i="1"/>
  <c r="C100" i="1"/>
  <c r="H63" i="1" l="1"/>
  <c r="C21" i="1"/>
  <c r="C101" i="1"/>
  <c r="C27" i="1"/>
  <c r="C111" i="1"/>
  <c r="I62" i="1" l="1"/>
  <c r="I63" i="1" s="1"/>
  <c r="C102" i="1"/>
  <c r="C104" i="1"/>
  <c r="J62" i="1" l="1"/>
  <c r="J63" i="1" s="1"/>
  <c r="C105" i="1"/>
  <c r="C170" i="1"/>
  <c r="C176" i="1"/>
  <c r="K62" i="1" l="1"/>
  <c r="K63" i="1" s="1"/>
  <c r="C106" i="1"/>
  <c r="C103" i="1"/>
  <c r="L62" i="1" l="1"/>
  <c r="L63" i="1" s="1"/>
  <c r="D46" i="1"/>
  <c r="D50" i="1"/>
  <c r="C143" i="1"/>
  <c r="D48" i="1"/>
  <c r="C171" i="1"/>
  <c r="C177" i="1"/>
  <c r="C24" i="1"/>
  <c r="D94" i="1"/>
  <c r="C115" i="1"/>
  <c r="C116" i="1" s="1"/>
  <c r="C31" i="1" s="1"/>
  <c r="C208" i="1"/>
  <c r="C207" i="1"/>
  <c r="C209" i="1"/>
  <c r="C134" i="1"/>
  <c r="C135" i="1" s="1"/>
  <c r="C136" i="1" s="1"/>
  <c r="C112" i="1"/>
  <c r="C22" i="1"/>
  <c r="D51" i="1" l="1"/>
  <c r="D16" i="1"/>
  <c r="D47" i="1"/>
  <c r="C57" i="1"/>
  <c r="C58" i="1" s="1"/>
  <c r="C59" i="1" s="1"/>
  <c r="C23" i="1" s="1"/>
  <c r="C33" i="1"/>
  <c r="C38" i="1"/>
  <c r="C37" i="1"/>
  <c r="D49" i="1"/>
  <c r="M62" i="1"/>
  <c r="M63" i="1" s="1"/>
  <c r="C28" i="1"/>
  <c r="C113" i="1"/>
  <c r="C114" i="1" s="1"/>
  <c r="N62" i="1" l="1"/>
  <c r="N63" i="1" s="1"/>
  <c r="D52" i="1"/>
  <c r="D53" i="1" s="1"/>
  <c r="D54" i="1" s="1"/>
  <c r="C178" i="1"/>
  <c r="D85" i="1"/>
  <c r="D86" i="1" s="1"/>
  <c r="D87" i="1" s="1"/>
  <c r="D88" i="1" s="1"/>
  <c r="C172" i="1"/>
  <c r="C173" i="1" s="1"/>
  <c r="C174" i="1" s="1"/>
  <c r="C117" i="1"/>
  <c r="D92" i="1" s="1"/>
  <c r="D93" i="1" s="1"/>
  <c r="C29" i="1"/>
  <c r="C118" i="1"/>
  <c r="C144" i="1"/>
  <c r="C123" i="1"/>
  <c r="C124" i="1" s="1"/>
  <c r="C125" i="1" s="1"/>
  <c r="C4" i="1" s="1"/>
  <c r="C147" i="1" l="1"/>
  <c r="C248" i="1" s="1"/>
  <c r="C244" i="1"/>
  <c r="C151" i="1"/>
  <c r="C149" i="1"/>
  <c r="C148" i="1"/>
  <c r="C150" i="1"/>
  <c r="C146" i="1"/>
  <c r="C179" i="1"/>
  <c r="O62" i="1"/>
  <c r="O63" i="1" s="1"/>
  <c r="C70" i="1"/>
  <c r="C119" i="1"/>
  <c r="C120" i="1" s="1"/>
  <c r="C30" i="1" s="1"/>
  <c r="C34" i="1" s="1"/>
  <c r="D17" i="1"/>
  <c r="D96" i="1"/>
  <c r="D18" i="1" s="1"/>
  <c r="D95" i="1"/>
  <c r="D74" i="1"/>
  <c r="D66" i="1"/>
  <c r="D72" i="1"/>
  <c r="P62" i="1" l="1"/>
  <c r="P63" i="1" s="1"/>
  <c r="C180" i="1"/>
  <c r="C182" i="1"/>
  <c r="C183" i="1"/>
  <c r="C181" i="1"/>
  <c r="C246" i="1"/>
  <c r="C184" i="1"/>
  <c r="C137" i="1"/>
  <c r="C138" i="1" s="1"/>
  <c r="C139" i="1" s="1"/>
  <c r="C3" i="1" s="1"/>
  <c r="D67" i="1" l="1"/>
  <c r="D8" i="1" s="1"/>
  <c r="D75" i="1"/>
  <c r="D73" i="1"/>
  <c r="D6" i="1" s="1"/>
  <c r="D64" i="1"/>
  <c r="Q62" i="1"/>
  <c r="Q63" i="1" s="1"/>
  <c r="R62" i="1" l="1"/>
  <c r="D89" i="1"/>
  <c r="D14" i="1" s="1"/>
  <c r="D145" i="1"/>
  <c r="D12" i="1"/>
  <c r="D166" i="1"/>
  <c r="D164" i="1"/>
  <c r="E43" i="1"/>
  <c r="E44" i="1" s="1"/>
  <c r="D7" i="1"/>
  <c r="D78" i="1"/>
  <c r="D81" i="1" s="1"/>
  <c r="D109" i="1" l="1"/>
  <c r="D26" i="1" s="1"/>
  <c r="D99" i="1"/>
  <c r="D130" i="1"/>
  <c r="D131" i="1" s="1"/>
  <c r="C165" i="1"/>
  <c r="D79" i="1"/>
  <c r="D80" i="1" s="1"/>
  <c r="D9" i="1" s="1"/>
  <c r="D10" i="1"/>
  <c r="D35" i="1"/>
  <c r="D36" i="1"/>
  <c r="D82" i="1"/>
  <c r="R63" i="1"/>
  <c r="D132" i="1" l="1"/>
  <c r="D133" i="1" s="1"/>
  <c r="D13" i="1"/>
  <c r="S62" i="1"/>
  <c r="S63" i="1" s="1"/>
  <c r="C240" i="1"/>
  <c r="C154" i="1"/>
  <c r="C156" i="1"/>
  <c r="C157" i="1"/>
  <c r="C155" i="1"/>
  <c r="D110" i="1"/>
  <c r="D100" i="1"/>
  <c r="D20" i="1"/>
  <c r="D27" i="1" l="1"/>
  <c r="D111" i="1"/>
  <c r="T62" i="1"/>
  <c r="D21" i="1"/>
  <c r="D101" i="1"/>
  <c r="D102" i="1" l="1"/>
  <c r="D104" i="1"/>
  <c r="T63" i="1"/>
  <c r="D105" i="1" l="1"/>
  <c r="U62" i="1"/>
  <c r="D176" i="1"/>
  <c r="D170" i="1"/>
  <c r="D106" i="1" l="1"/>
  <c r="D103" i="1"/>
  <c r="U63" i="1"/>
  <c r="E46" i="1" l="1"/>
  <c r="E50" i="1"/>
  <c r="D177" i="1"/>
  <c r="E48" i="1"/>
  <c r="D171" i="1"/>
  <c r="D143" i="1"/>
  <c r="D24" i="1"/>
  <c r="E94" i="1"/>
  <c r="D115" i="1"/>
  <c r="D116" i="1" s="1"/>
  <c r="D31" i="1" s="1"/>
  <c r="D207" i="1"/>
  <c r="D209" i="1"/>
  <c r="D208" i="1"/>
  <c r="D134" i="1"/>
  <c r="D135" i="1" s="1"/>
  <c r="D136" i="1" s="1"/>
  <c r="D112" i="1"/>
  <c r="D22" i="1"/>
  <c r="V62" i="1"/>
  <c r="V63" i="1" s="1"/>
  <c r="D37" i="1" l="1"/>
  <c r="D38" i="1"/>
  <c r="D33" i="1"/>
  <c r="E49" i="1"/>
  <c r="D28" i="1"/>
  <c r="D113" i="1"/>
  <c r="D114" i="1" s="1"/>
  <c r="E51" i="1"/>
  <c r="W62" i="1"/>
  <c r="W63" i="1" s="1"/>
  <c r="E16" i="1"/>
  <c r="E47" i="1"/>
  <c r="D57" i="1"/>
  <c r="D58" i="1" s="1"/>
  <c r="D59" i="1" s="1"/>
  <c r="D23" i="1" s="1"/>
  <c r="E52" i="1" l="1"/>
  <c r="E53" i="1" s="1"/>
  <c r="E54" i="1" s="1"/>
  <c r="E66" i="1" s="1"/>
  <c r="X62" i="1"/>
  <c r="X63" i="1" s="1"/>
  <c r="D178" i="1"/>
  <c r="E85" i="1"/>
  <c r="E86" i="1" s="1"/>
  <c r="E87" i="1" s="1"/>
  <c r="E88" i="1" s="1"/>
  <c r="D172" i="1"/>
  <c r="D173" i="1" s="1"/>
  <c r="D174" i="1" s="1"/>
  <c r="D117" i="1"/>
  <c r="E92" i="1" s="1"/>
  <c r="E93" i="1" s="1"/>
  <c r="D29" i="1"/>
  <c r="D118" i="1"/>
  <c r="D144" i="1"/>
  <c r="D123" i="1"/>
  <c r="D124" i="1" s="1"/>
  <c r="D125" i="1" s="1"/>
  <c r="D4" i="1" s="1"/>
  <c r="E72" i="1" l="1"/>
  <c r="E74" i="1"/>
  <c r="D71" i="1"/>
  <c r="E65" i="1" s="1"/>
  <c r="D70" i="1"/>
  <c r="D119" i="1"/>
  <c r="D120" i="1" s="1"/>
  <c r="D30" i="1" s="1"/>
  <c r="D34" i="1" s="1"/>
  <c r="D244" i="1"/>
  <c r="D148" i="1"/>
  <c r="D149" i="1"/>
  <c r="D150" i="1"/>
  <c r="D151" i="1"/>
  <c r="D146" i="1"/>
  <c r="D147" i="1"/>
  <c r="D179" i="1"/>
  <c r="E17" i="1"/>
  <c r="E95" i="1"/>
  <c r="E96" i="1"/>
  <c r="E18" i="1" s="1"/>
  <c r="Y62" i="1"/>
  <c r="D137" i="1" l="1"/>
  <c r="D138" i="1" s="1"/>
  <c r="D139" i="1" s="1"/>
  <c r="D3" i="1" s="1"/>
  <c r="D246" i="1"/>
  <c r="D182" i="1"/>
  <c r="D183" i="1"/>
  <c r="D181" i="1"/>
  <c r="D184" i="1"/>
  <c r="D180" i="1"/>
  <c r="D248" i="1"/>
  <c r="Y63" i="1"/>
  <c r="E75" i="1" l="1"/>
  <c r="E67" i="1"/>
  <c r="E8" i="1" s="1"/>
  <c r="E73" i="1"/>
  <c r="E6" i="1" s="1"/>
  <c r="Z62" i="1"/>
  <c r="Z63" i="1" s="1"/>
  <c r="E64" i="1"/>
  <c r="AA62" i="1" l="1"/>
  <c r="AA63" i="1" s="1"/>
  <c r="F43" i="1"/>
  <c r="F44" i="1" s="1"/>
  <c r="E7" i="1"/>
  <c r="E78" i="1"/>
  <c r="E81" i="1" s="1"/>
  <c r="E82" i="1" s="1"/>
  <c r="E89" i="1"/>
  <c r="E14" i="1" s="1"/>
  <c r="E145" i="1"/>
  <c r="E12" i="1"/>
  <c r="E166" i="1"/>
  <c r="E164" i="1"/>
  <c r="AB62" i="1" l="1"/>
  <c r="E35" i="1"/>
  <c r="E36" i="1"/>
  <c r="E13" i="1"/>
  <c r="E99" i="1"/>
  <c r="E130" i="1"/>
  <c r="E131" i="1" s="1"/>
  <c r="D165" i="1"/>
  <c r="E109" i="1"/>
  <c r="E79" i="1"/>
  <c r="E80" i="1" s="1"/>
  <c r="E9" i="1" s="1"/>
  <c r="E10" i="1"/>
  <c r="E100" i="1" l="1"/>
  <c r="E20" i="1"/>
  <c r="D240" i="1"/>
  <c r="D154" i="1"/>
  <c r="D156" i="1"/>
  <c r="D157" i="1"/>
  <c r="D155" i="1"/>
  <c r="E26" i="1"/>
  <c r="E110" i="1"/>
  <c r="E132" i="1"/>
  <c r="E133" i="1" s="1"/>
  <c r="AB63" i="1"/>
  <c r="AC62" i="1" l="1"/>
  <c r="AC63" i="1" s="1"/>
  <c r="E27" i="1"/>
  <c r="E111" i="1"/>
  <c r="E21" i="1"/>
  <c r="E101" i="1"/>
  <c r="AD62" i="1" l="1"/>
  <c r="AD63" i="1" s="1"/>
  <c r="E102" i="1"/>
  <c r="E104" i="1"/>
  <c r="E105" i="1" l="1"/>
  <c r="AE62" i="1"/>
  <c r="AE63" i="1" s="1"/>
  <c r="E176" i="1"/>
  <c r="E170" i="1"/>
  <c r="AF62" i="1" l="1"/>
  <c r="AF63" i="1" s="1"/>
  <c r="E106" i="1"/>
  <c r="E103" i="1"/>
  <c r="AG62" i="1" l="1"/>
  <c r="AG63" i="1" s="1"/>
  <c r="F46" i="1"/>
  <c r="F50" i="1"/>
  <c r="E143" i="1"/>
  <c r="E171" i="1"/>
  <c r="E177" i="1"/>
  <c r="F48" i="1"/>
  <c r="E24" i="1"/>
  <c r="F94" i="1"/>
  <c r="E115" i="1"/>
  <c r="E116" i="1" s="1"/>
  <c r="E31" i="1" s="1"/>
  <c r="E209" i="1"/>
  <c r="E208" i="1"/>
  <c r="E207" i="1"/>
  <c r="E134" i="1"/>
  <c r="E135" i="1" s="1"/>
  <c r="E136" i="1" s="1"/>
  <c r="E112" i="1"/>
  <c r="E22" i="1"/>
  <c r="F51" i="1" l="1"/>
  <c r="F16" i="1"/>
  <c r="F47" i="1"/>
  <c r="E57" i="1"/>
  <c r="E58" i="1" s="1"/>
  <c r="E59" i="1" s="1"/>
  <c r="E23" i="1" s="1"/>
  <c r="E38" i="1"/>
  <c r="E33" i="1"/>
  <c r="E37" i="1"/>
  <c r="AH62" i="1"/>
  <c r="AH63" i="1" s="1"/>
  <c r="F49" i="1"/>
  <c r="E28" i="1"/>
  <c r="E113" i="1"/>
  <c r="E114" i="1" s="1"/>
  <c r="F52" i="1" l="1"/>
  <c r="F53" i="1" s="1"/>
  <c r="F54" i="1" s="1"/>
  <c r="F85" i="1"/>
  <c r="F86" i="1" s="1"/>
  <c r="F87" i="1" s="1"/>
  <c r="F88" i="1" s="1"/>
  <c r="E172" i="1"/>
  <c r="E173" i="1" s="1"/>
  <c r="E174" i="1" s="1"/>
  <c r="E178" i="1"/>
  <c r="E117" i="1"/>
  <c r="F92" i="1" s="1"/>
  <c r="F93" i="1" s="1"/>
  <c r="E29" i="1"/>
  <c r="E118" i="1"/>
  <c r="E144" i="1"/>
  <c r="E123" i="1"/>
  <c r="E124" i="1" s="1"/>
  <c r="E125" i="1" s="1"/>
  <c r="E4" i="1" s="1"/>
  <c r="AI62" i="1"/>
  <c r="AI63" i="1" s="1"/>
  <c r="AJ62" i="1" l="1"/>
  <c r="AJ63" i="1" s="1"/>
  <c r="E179" i="1"/>
  <c r="E71" i="1"/>
  <c r="F65" i="1" s="1"/>
  <c r="E70" i="1"/>
  <c r="E244" i="1"/>
  <c r="E151" i="1"/>
  <c r="E149" i="1"/>
  <c r="E148" i="1"/>
  <c r="E150" i="1"/>
  <c r="E146" i="1"/>
  <c r="E147" i="1"/>
  <c r="E119" i="1"/>
  <c r="E120" i="1" s="1"/>
  <c r="E30" i="1" s="1"/>
  <c r="E34" i="1" s="1"/>
  <c r="F17" i="1"/>
  <c r="F96" i="1"/>
  <c r="F18" i="1" s="1"/>
  <c r="F95" i="1"/>
  <c r="F66" i="1"/>
  <c r="F72" i="1"/>
  <c r="F74" i="1"/>
  <c r="AK62" i="1" l="1"/>
  <c r="AK63" i="1" s="1"/>
  <c r="E246" i="1"/>
  <c r="E181" i="1"/>
  <c r="E182" i="1"/>
  <c r="E183" i="1"/>
  <c r="E184" i="1"/>
  <c r="E180" i="1"/>
  <c r="F64" i="1" s="1"/>
  <c r="E137" i="1"/>
  <c r="E138" i="1" s="1"/>
  <c r="E139" i="1" s="1"/>
  <c r="E3" i="1" s="1"/>
  <c r="E248" i="1"/>
  <c r="AL62" i="1" l="1"/>
  <c r="G43" i="1"/>
  <c r="G44" i="1" s="1"/>
  <c r="F7" i="1"/>
  <c r="F75" i="1"/>
  <c r="F67" i="1"/>
  <c r="F8" i="1" s="1"/>
  <c r="F73" i="1"/>
  <c r="F6" i="1" s="1"/>
  <c r="F78" i="1" l="1"/>
  <c r="F81" i="1" s="1"/>
  <c r="F82" i="1" s="1"/>
  <c r="F89" i="1"/>
  <c r="F14" i="1" s="1"/>
  <c r="F145" i="1"/>
  <c r="F12" i="1"/>
  <c r="F166" i="1"/>
  <c r="F164" i="1"/>
  <c r="AL63" i="1"/>
  <c r="F36" i="1" l="1"/>
  <c r="F35" i="1"/>
  <c r="F13" i="1"/>
  <c r="AM62" i="1"/>
  <c r="AM63" i="1" s="1"/>
  <c r="F99" i="1"/>
  <c r="F130" i="1"/>
  <c r="F131" i="1" s="1"/>
  <c r="E165" i="1"/>
  <c r="F109" i="1"/>
  <c r="F79" i="1"/>
  <c r="F80" i="1" s="1"/>
  <c r="F9" i="1" s="1"/>
  <c r="F10" i="1"/>
  <c r="AN62" i="1" l="1"/>
  <c r="AN63" i="1" s="1"/>
  <c r="F26" i="1"/>
  <c r="F110" i="1"/>
  <c r="F100" i="1"/>
  <c r="F20" i="1"/>
  <c r="E240" i="1"/>
  <c r="E154" i="1"/>
  <c r="E156" i="1"/>
  <c r="E157" i="1"/>
  <c r="E155" i="1"/>
  <c r="F132" i="1"/>
  <c r="F133" i="1" s="1"/>
  <c r="AO62" i="1" l="1"/>
  <c r="AO63" i="1" s="1"/>
  <c r="F27" i="1"/>
  <c r="F111" i="1"/>
  <c r="F21" i="1"/>
  <c r="F101" i="1"/>
  <c r="AP62" i="1" l="1"/>
  <c r="AP63" i="1" s="1"/>
  <c r="F102" i="1"/>
  <c r="F104" i="1"/>
  <c r="F105" i="1" l="1"/>
  <c r="F170" i="1"/>
  <c r="F176" i="1"/>
  <c r="AQ62" i="1"/>
  <c r="AQ63" i="1" s="1"/>
  <c r="AR62" i="1" l="1"/>
  <c r="AR63" i="1" s="1"/>
  <c r="F106" i="1"/>
  <c r="F103" i="1"/>
  <c r="F177" i="1" l="1"/>
  <c r="F143" i="1"/>
  <c r="G48" i="1"/>
  <c r="F171" i="1"/>
  <c r="G46" i="1"/>
  <c r="G50" i="1"/>
  <c r="F24" i="1"/>
  <c r="G94" i="1"/>
  <c r="F115" i="1"/>
  <c r="F116" i="1" s="1"/>
  <c r="F31" i="1" s="1"/>
  <c r="F207" i="1"/>
  <c r="F208" i="1"/>
  <c r="F209" i="1"/>
  <c r="F134" i="1"/>
  <c r="F135" i="1" s="1"/>
  <c r="F136" i="1" s="1"/>
  <c r="F112" i="1"/>
  <c r="F22" i="1"/>
  <c r="AS62" i="1"/>
  <c r="AS63" i="1" s="1"/>
  <c r="AT62" i="1" l="1"/>
  <c r="AT63" i="1" s="1"/>
  <c r="F33" i="1"/>
  <c r="F37" i="1"/>
  <c r="F38" i="1"/>
  <c r="F28" i="1"/>
  <c r="F113" i="1"/>
  <c r="F114" i="1" s="1"/>
  <c r="G49" i="1"/>
  <c r="G51" i="1"/>
  <c r="G16" i="1"/>
  <c r="G47" i="1"/>
  <c r="F57" i="1"/>
  <c r="F58" i="1" s="1"/>
  <c r="F59" i="1" s="1"/>
  <c r="F23" i="1" s="1"/>
  <c r="F178" i="1" l="1"/>
  <c r="G85" i="1"/>
  <c r="G86" i="1" s="1"/>
  <c r="G87" i="1" s="1"/>
  <c r="G88" i="1" s="1"/>
  <c r="F172" i="1"/>
  <c r="F173" i="1" s="1"/>
  <c r="F174" i="1" s="1"/>
  <c r="F117" i="1"/>
  <c r="G92" i="1" s="1"/>
  <c r="G93" i="1" s="1"/>
  <c r="F29" i="1"/>
  <c r="F118" i="1"/>
  <c r="F144" i="1"/>
  <c r="F123" i="1"/>
  <c r="F124" i="1" s="1"/>
  <c r="F125" i="1" s="1"/>
  <c r="F4" i="1" s="1"/>
  <c r="AU62" i="1"/>
  <c r="G52" i="1"/>
  <c r="G53" i="1" s="1"/>
  <c r="G54" i="1" s="1"/>
  <c r="F119" i="1" l="1"/>
  <c r="F120" i="1" s="1"/>
  <c r="F30" i="1" s="1"/>
  <c r="F34" i="1" s="1"/>
  <c r="F71" i="1"/>
  <c r="G65" i="1" s="1"/>
  <c r="F70" i="1"/>
  <c r="G72" i="1"/>
  <c r="G66" i="1"/>
  <c r="G74" i="1"/>
  <c r="G17" i="1"/>
  <c r="G95" i="1"/>
  <c r="G96" i="1"/>
  <c r="G18" i="1" s="1"/>
  <c r="AU63" i="1"/>
  <c r="F244" i="1"/>
  <c r="F148" i="1"/>
  <c r="F149" i="1"/>
  <c r="F150" i="1"/>
  <c r="F151" i="1"/>
  <c r="F146" i="1"/>
  <c r="F147" i="1"/>
  <c r="F248" i="1" s="1"/>
  <c r="F179" i="1"/>
  <c r="F246" i="1" l="1"/>
  <c r="F183" i="1"/>
  <c r="F182" i="1"/>
  <c r="F181" i="1"/>
  <c r="F184" i="1"/>
  <c r="F180" i="1"/>
  <c r="F137" i="1"/>
  <c r="F138" i="1" s="1"/>
  <c r="F139" i="1" s="1"/>
  <c r="F3" i="1" s="1"/>
  <c r="AV62" i="1"/>
  <c r="AV63" i="1" l="1"/>
  <c r="G75" i="1"/>
  <c r="G67" i="1"/>
  <c r="G8" i="1" s="1"/>
  <c r="G73" i="1"/>
  <c r="G6" i="1" s="1"/>
  <c r="G64" i="1"/>
  <c r="G89" i="1" l="1"/>
  <c r="G14" i="1" s="1"/>
  <c r="G145" i="1"/>
  <c r="G12" i="1"/>
  <c r="G166" i="1"/>
  <c r="G164" i="1"/>
  <c r="H43" i="1"/>
  <c r="H44" i="1" s="1"/>
  <c r="G7" i="1"/>
  <c r="G78" i="1"/>
  <c r="G81" i="1" s="1"/>
  <c r="G82" i="1" s="1"/>
  <c r="AW62" i="1"/>
  <c r="AW63" i="1" s="1"/>
  <c r="G99" i="1" l="1"/>
  <c r="G13" i="1"/>
  <c r="AX62" i="1"/>
  <c r="AX63" i="1" s="1"/>
  <c r="G35" i="1"/>
  <c r="G36" i="1"/>
  <c r="G79" i="1"/>
  <c r="G80" i="1" s="1"/>
  <c r="G9" i="1" s="1"/>
  <c r="G10" i="1"/>
  <c r="G130" i="1"/>
  <c r="G131" i="1" s="1"/>
  <c r="F165" i="1"/>
  <c r="G109" i="1"/>
  <c r="G100" i="1" l="1"/>
  <c r="G21" i="1" s="1"/>
  <c r="G20" i="1"/>
  <c r="G132" i="1"/>
  <c r="G133" i="1" s="1"/>
  <c r="AY62" i="1"/>
  <c r="G26" i="1"/>
  <c r="G110" i="1"/>
  <c r="F240" i="1"/>
  <c r="F154" i="1"/>
  <c r="F155" i="1"/>
  <c r="F157" i="1"/>
  <c r="F156" i="1"/>
  <c r="G101" i="1" l="1"/>
  <c r="G102" i="1" s="1"/>
  <c r="G27" i="1"/>
  <c r="G111" i="1"/>
  <c r="AY63" i="1"/>
  <c r="G104" i="1" l="1"/>
  <c r="G105" i="1" s="1"/>
  <c r="G103" i="1" s="1"/>
  <c r="AZ62" i="1"/>
  <c r="AZ63" i="1" s="1"/>
  <c r="G176" i="1"/>
  <c r="G170" i="1"/>
  <c r="G106" i="1" l="1"/>
  <c r="G112" i="1" s="1"/>
  <c r="G28" i="1" s="1"/>
  <c r="BA62" i="1"/>
  <c r="BA63" i="1" s="1"/>
  <c r="G22" i="1"/>
  <c r="G207" i="1" l="1"/>
  <c r="H94" i="1"/>
  <c r="G113" i="1"/>
  <c r="G114" i="1" s="1"/>
  <c r="G118" i="1" s="1"/>
  <c r="G171" i="1"/>
  <c r="G208" i="1"/>
  <c r="G209" i="1"/>
  <c r="G143" i="1"/>
  <c r="H46" i="1"/>
  <c r="G57" i="1" s="1"/>
  <c r="G134" i="1"/>
  <c r="G135" i="1" s="1"/>
  <c r="G136" i="1" s="1"/>
  <c r="G115" i="1"/>
  <c r="G116" i="1" s="1"/>
  <c r="G31" i="1" s="1"/>
  <c r="H50" i="1"/>
  <c r="H51" i="1" s="1"/>
  <c r="G177" i="1"/>
  <c r="G24" i="1"/>
  <c r="G33" i="1" s="1"/>
  <c r="H48" i="1"/>
  <c r="H49" i="1" s="1"/>
  <c r="BB62" i="1"/>
  <c r="BB63" i="1" s="1"/>
  <c r="H16" i="1"/>
  <c r="G29" i="1" l="1"/>
  <c r="G123" i="1"/>
  <c r="G124" i="1" s="1"/>
  <c r="G125" i="1" s="1"/>
  <c r="G4" i="1" s="1"/>
  <c r="H47" i="1"/>
  <c r="H52" i="1" s="1"/>
  <c r="H53" i="1" s="1"/>
  <c r="H54" i="1" s="1"/>
  <c r="G144" i="1"/>
  <c r="G151" i="1" s="1"/>
  <c r="G178" i="1"/>
  <c r="G172" i="1"/>
  <c r="G173" i="1" s="1"/>
  <c r="G174" i="1" s="1"/>
  <c r="G71" i="1" s="1"/>
  <c r="H65" i="1" s="1"/>
  <c r="H85" i="1"/>
  <c r="H86" i="1" s="1"/>
  <c r="H87" i="1" s="1"/>
  <c r="H88" i="1" s="1"/>
  <c r="G38" i="1"/>
  <c r="G58" i="1"/>
  <c r="G59" i="1" s="1"/>
  <c r="G23" i="1" s="1"/>
  <c r="G117" i="1"/>
  <c r="H92" i="1" s="1"/>
  <c r="H93" i="1" s="1"/>
  <c r="H17" i="1" s="1"/>
  <c r="G37" i="1"/>
  <c r="BC62" i="1"/>
  <c r="BC63" i="1" s="1"/>
  <c r="G179" i="1"/>
  <c r="G119" i="1"/>
  <c r="G120" i="1" s="1"/>
  <c r="G30" i="1" s="1"/>
  <c r="G34" i="1" s="1"/>
  <c r="G149" i="1" l="1"/>
  <c r="G148" i="1"/>
  <c r="G147" i="1"/>
  <c r="G137" i="1" s="1"/>
  <c r="G138" i="1" s="1"/>
  <c r="G139" i="1" s="1"/>
  <c r="G3" i="1" s="1"/>
  <c r="G244" i="1"/>
  <c r="G150" i="1"/>
  <c r="G70" i="1"/>
  <c r="G146" i="1"/>
  <c r="H96" i="1"/>
  <c r="H18" i="1" s="1"/>
  <c r="H95" i="1"/>
  <c r="H74" i="1"/>
  <c r="H72" i="1"/>
  <c r="H66" i="1"/>
  <c r="BD62" i="1"/>
  <c r="G246" i="1"/>
  <c r="G182" i="1"/>
  <c r="G183" i="1"/>
  <c r="G181" i="1"/>
  <c r="G184" i="1"/>
  <c r="G180" i="1"/>
  <c r="G248" i="1" l="1"/>
  <c r="H75" i="1"/>
  <c r="H67" i="1"/>
  <c r="H8" i="1" s="1"/>
  <c r="H73" i="1"/>
  <c r="H6" i="1" s="1"/>
  <c r="H64" i="1"/>
  <c r="BD63" i="1"/>
  <c r="BE62" i="1" l="1"/>
  <c r="I43" i="1"/>
  <c r="I44" i="1" s="1"/>
  <c r="H7" i="1"/>
  <c r="H78" i="1"/>
  <c r="H81" i="1" s="1"/>
  <c r="H82" i="1" s="1"/>
  <c r="H13" i="1" s="1"/>
  <c r="H89" i="1"/>
  <c r="H14" i="1" s="1"/>
  <c r="H12" i="1"/>
  <c r="H145" i="1"/>
  <c r="H166" i="1"/>
  <c r="H164" i="1"/>
  <c r="H99" i="1" l="1"/>
  <c r="H20" i="1" s="1"/>
  <c r="H109" i="1"/>
  <c r="H26" i="1" s="1"/>
  <c r="H130" i="1"/>
  <c r="H131" i="1" s="1"/>
  <c r="G165" i="1"/>
  <c r="H35" i="1"/>
  <c r="H36" i="1"/>
  <c r="H79" i="1"/>
  <c r="H80" i="1" s="1"/>
  <c r="H9" i="1" s="1"/>
  <c r="H10" i="1"/>
  <c r="BE63" i="1"/>
  <c r="H132" i="1" l="1"/>
  <c r="H133" i="1" s="1"/>
  <c r="H110" i="1"/>
  <c r="G240" i="1"/>
  <c r="G154" i="1"/>
  <c r="G156" i="1"/>
  <c r="G157" i="1"/>
  <c r="G155" i="1"/>
  <c r="H100" i="1"/>
  <c r="BF62" i="1"/>
  <c r="BF63" i="1" s="1"/>
  <c r="H21" i="1" l="1"/>
  <c r="H101" i="1"/>
  <c r="BG62" i="1"/>
  <c r="H27" i="1"/>
  <c r="H111" i="1"/>
  <c r="BG63" i="1" l="1"/>
  <c r="H102" i="1"/>
  <c r="H104" i="1"/>
  <c r="H105" i="1" s="1"/>
  <c r="H106" i="1" l="1"/>
  <c r="H103" i="1"/>
  <c r="BH62" i="1"/>
  <c r="BH63" i="1" s="1"/>
  <c r="H170" i="1"/>
  <c r="H176" i="1"/>
  <c r="BI62" i="1" l="1"/>
  <c r="H22" i="1"/>
  <c r="H177" i="1"/>
  <c r="I46" i="1"/>
  <c r="I50" i="1"/>
  <c r="H143" i="1"/>
  <c r="I48" i="1"/>
  <c r="H171" i="1"/>
  <c r="H24" i="1"/>
  <c r="I94" i="1"/>
  <c r="H115" i="1"/>
  <c r="H116" i="1" s="1"/>
  <c r="H31" i="1" s="1"/>
  <c r="H208" i="1"/>
  <c r="H207" i="1"/>
  <c r="H209" i="1"/>
  <c r="H134" i="1"/>
  <c r="H135" i="1" s="1"/>
  <c r="H136" i="1" s="1"/>
  <c r="H112" i="1"/>
  <c r="I47" i="1" l="1"/>
  <c r="H57" i="1"/>
  <c r="H58" i="1" s="1"/>
  <c r="H59" i="1" s="1"/>
  <c r="H23" i="1" s="1"/>
  <c r="I16" i="1"/>
  <c r="I49" i="1"/>
  <c r="H38" i="1"/>
  <c r="H33" i="1"/>
  <c r="H37" i="1"/>
  <c r="H28" i="1"/>
  <c r="H113" i="1"/>
  <c r="H114" i="1" s="1"/>
  <c r="I51" i="1"/>
  <c r="BI63" i="1"/>
  <c r="H178" i="1" l="1"/>
  <c r="H117" i="1"/>
  <c r="I92" i="1" s="1"/>
  <c r="I93" i="1" s="1"/>
  <c r="H172" i="1"/>
  <c r="H173" i="1" s="1"/>
  <c r="H174" i="1" s="1"/>
  <c r="I85" i="1"/>
  <c r="I86" i="1" s="1"/>
  <c r="I87" i="1" s="1"/>
  <c r="I88" i="1" s="1"/>
  <c r="H29" i="1"/>
  <c r="H118" i="1"/>
  <c r="H119" i="1" s="1"/>
  <c r="H120" i="1" s="1"/>
  <c r="H30" i="1" s="1"/>
  <c r="H34" i="1" s="1"/>
  <c r="H144" i="1"/>
  <c r="H123" i="1"/>
  <c r="H124" i="1" s="1"/>
  <c r="H125" i="1" s="1"/>
  <c r="H4" i="1" s="1"/>
  <c r="BJ62" i="1"/>
  <c r="BJ63" i="1" s="1"/>
  <c r="I52" i="1"/>
  <c r="I53" i="1" s="1"/>
  <c r="I54" i="1" s="1"/>
  <c r="BK62" i="1" l="1"/>
  <c r="BK63" i="1" s="1"/>
  <c r="I17" i="1"/>
  <c r="I95" i="1"/>
  <c r="I96" i="1"/>
  <c r="I18" i="1" s="1"/>
  <c r="I74" i="1"/>
  <c r="I66" i="1"/>
  <c r="I72" i="1"/>
  <c r="H244" i="1"/>
  <c r="H148" i="1"/>
  <c r="H149" i="1"/>
  <c r="H150" i="1"/>
  <c r="H151" i="1"/>
  <c r="H146" i="1"/>
  <c r="H147" i="1"/>
  <c r="H71" i="1"/>
  <c r="I65" i="1" s="1"/>
  <c r="H70" i="1"/>
  <c r="H179" i="1"/>
  <c r="H248" i="1" l="1"/>
  <c r="H137" i="1"/>
  <c r="H138" i="1" s="1"/>
  <c r="H139" i="1" s="1"/>
  <c r="H3" i="1" s="1"/>
  <c r="H246" i="1"/>
  <c r="H182" i="1"/>
  <c r="H183" i="1"/>
  <c r="H181" i="1"/>
  <c r="H184" i="1"/>
  <c r="H180" i="1"/>
  <c r="BL62" i="1"/>
  <c r="BL63" i="1" s="1"/>
  <c r="BM62" i="1" l="1"/>
  <c r="I67" i="1"/>
  <c r="I8" i="1" s="1"/>
  <c r="I75" i="1"/>
  <c r="I73" i="1"/>
  <c r="I6" i="1" s="1"/>
  <c r="I64" i="1"/>
  <c r="J43" i="1" l="1"/>
  <c r="J44" i="1" s="1"/>
  <c r="I7" i="1"/>
  <c r="I78" i="1"/>
  <c r="I81" i="1" s="1"/>
  <c r="I89" i="1"/>
  <c r="I14" i="1" s="1"/>
  <c r="I145" i="1"/>
  <c r="I12" i="1"/>
  <c r="I166" i="1"/>
  <c r="I164" i="1"/>
  <c r="BM63" i="1"/>
  <c r="I99" i="1" l="1"/>
  <c r="I79" i="1"/>
  <c r="I80" i="1" s="1"/>
  <c r="I9" i="1" s="1"/>
  <c r="I10" i="1"/>
  <c r="I35" i="1"/>
  <c r="I36" i="1"/>
  <c r="I82" i="1"/>
  <c r="I13" i="1" s="1"/>
  <c r="I109" i="1"/>
  <c r="I130" i="1"/>
  <c r="I131" i="1" s="1"/>
  <c r="H165" i="1"/>
  <c r="BN62" i="1"/>
  <c r="I100" i="1" l="1"/>
  <c r="I21" i="1" s="1"/>
  <c r="I132" i="1"/>
  <c r="I133" i="1" s="1"/>
  <c r="I20" i="1"/>
  <c r="H240" i="1"/>
  <c r="H154" i="1"/>
  <c r="H156" i="1"/>
  <c r="H157" i="1"/>
  <c r="H155" i="1"/>
  <c r="BN63" i="1"/>
  <c r="I26" i="1"/>
  <c r="I110" i="1"/>
  <c r="I101" i="1" l="1"/>
  <c r="I104" i="1" s="1"/>
  <c r="I105" i="1" s="1"/>
  <c r="I27" i="1"/>
  <c r="I111" i="1"/>
  <c r="BO62" i="1"/>
  <c r="I102" i="1" l="1"/>
  <c r="I176" i="1" s="1"/>
  <c r="BO63" i="1"/>
  <c r="I106" i="1"/>
  <c r="I112" i="1" s="1"/>
  <c r="I28" i="1" s="1"/>
  <c r="I103" i="1" l="1"/>
  <c r="I22" i="1" s="1"/>
  <c r="I170" i="1"/>
  <c r="I171" i="1" s="1"/>
  <c r="J46" i="1"/>
  <c r="J50" i="1"/>
  <c r="I177" i="1"/>
  <c r="I143" i="1"/>
  <c r="J48" i="1"/>
  <c r="I24" i="1"/>
  <c r="J94" i="1"/>
  <c r="I115" i="1"/>
  <c r="I116" i="1" s="1"/>
  <c r="I31" i="1" s="1"/>
  <c r="I207" i="1"/>
  <c r="I209" i="1"/>
  <c r="I208" i="1"/>
  <c r="I134" i="1"/>
  <c r="I135" i="1" s="1"/>
  <c r="I136" i="1" s="1"/>
  <c r="I113" i="1"/>
  <c r="I114" i="1" s="1"/>
  <c r="BP62" i="1"/>
  <c r="I123" i="1" l="1"/>
  <c r="I124" i="1" s="1"/>
  <c r="I125" i="1" s="1"/>
  <c r="I4" i="1" s="1"/>
  <c r="BP63" i="1"/>
  <c r="I37" i="1"/>
  <c r="I38" i="1"/>
  <c r="I33" i="1"/>
  <c r="I117" i="1"/>
  <c r="J92" i="1" s="1"/>
  <c r="J93" i="1" s="1"/>
  <c r="J17" i="1" s="1"/>
  <c r="J85" i="1"/>
  <c r="J86" i="1" s="1"/>
  <c r="J87" i="1" s="1"/>
  <c r="J88" i="1" s="1"/>
  <c r="I172" i="1"/>
  <c r="I173" i="1" s="1"/>
  <c r="I174" i="1" s="1"/>
  <c r="I178" i="1"/>
  <c r="I29" i="1"/>
  <c r="I118" i="1"/>
  <c r="I119" i="1" s="1"/>
  <c r="I120" i="1" s="1"/>
  <c r="I30" i="1" s="1"/>
  <c r="I34" i="1" s="1"/>
  <c r="I144" i="1"/>
  <c r="J49" i="1"/>
  <c r="J51" i="1"/>
  <c r="J16" i="1"/>
  <c r="J47" i="1"/>
  <c r="I57" i="1"/>
  <c r="I58" i="1" s="1"/>
  <c r="I59" i="1" s="1"/>
  <c r="I23" i="1" s="1"/>
  <c r="J52" i="1" l="1"/>
  <c r="J53" i="1" s="1"/>
  <c r="J54" i="1" s="1"/>
  <c r="I151" i="1"/>
  <c r="I244" i="1"/>
  <c r="I148" i="1"/>
  <c r="I150" i="1"/>
  <c r="I149" i="1"/>
  <c r="I146" i="1"/>
  <c r="I147" i="1"/>
  <c r="I248" i="1" s="1"/>
  <c r="I179" i="1"/>
  <c r="BQ62" i="1"/>
  <c r="I71" i="1"/>
  <c r="J65" i="1" s="1"/>
  <c r="I70" i="1"/>
  <c r="J96" i="1"/>
  <c r="J18" i="1" s="1"/>
  <c r="J95" i="1"/>
  <c r="I137" i="1" l="1"/>
  <c r="I138" i="1" s="1"/>
  <c r="I139" i="1" s="1"/>
  <c r="I3" i="1" s="1"/>
  <c r="BQ63" i="1"/>
  <c r="I246" i="1"/>
  <c r="I181" i="1"/>
  <c r="I182" i="1"/>
  <c r="I183" i="1"/>
  <c r="I184" i="1"/>
  <c r="I180" i="1"/>
  <c r="J66" i="1"/>
  <c r="J72" i="1"/>
  <c r="J74" i="1"/>
  <c r="BR62" i="1" l="1"/>
  <c r="BR63" i="1" s="1"/>
  <c r="J67" i="1"/>
  <c r="J8" i="1" s="1"/>
  <c r="J75" i="1"/>
  <c r="J73" i="1"/>
  <c r="J6" i="1" s="1"/>
  <c r="J64" i="1"/>
  <c r="J89" i="1" l="1"/>
  <c r="J14" i="1" s="1"/>
  <c r="J145" i="1"/>
  <c r="J12" i="1"/>
  <c r="J166" i="1"/>
  <c r="J164" i="1"/>
  <c r="BS62" i="1"/>
  <c r="BS63" i="1" s="1"/>
  <c r="K43" i="1"/>
  <c r="K44" i="1" s="1"/>
  <c r="J7" i="1"/>
  <c r="J78" i="1"/>
  <c r="J81" i="1" s="1"/>
  <c r="J82" i="1" s="1"/>
  <c r="J13" i="1" s="1"/>
  <c r="BT62" i="1" l="1"/>
  <c r="BT63" i="1" s="1"/>
  <c r="J36" i="1"/>
  <c r="J35" i="1"/>
  <c r="J109" i="1"/>
  <c r="J79" i="1"/>
  <c r="J80" i="1" s="1"/>
  <c r="J9" i="1" s="1"/>
  <c r="J10" i="1"/>
  <c r="J130" i="1"/>
  <c r="J131" i="1" s="1"/>
  <c r="I165" i="1"/>
  <c r="J99" i="1"/>
  <c r="BU62" i="1" l="1"/>
  <c r="J100" i="1"/>
  <c r="J20" i="1"/>
  <c r="J26" i="1"/>
  <c r="J110" i="1"/>
  <c r="J132" i="1"/>
  <c r="J133" i="1" s="1"/>
  <c r="I240" i="1"/>
  <c r="I154" i="1"/>
  <c r="I156" i="1"/>
  <c r="I157" i="1"/>
  <c r="I155" i="1"/>
  <c r="J27" i="1" l="1"/>
  <c r="J111" i="1"/>
  <c r="J21" i="1"/>
  <c r="J101" i="1"/>
  <c r="BU63" i="1"/>
  <c r="J102" i="1" l="1"/>
  <c r="J104" i="1"/>
  <c r="J105" i="1" s="1"/>
  <c r="BV62" i="1"/>
  <c r="BV63" i="1" s="1"/>
  <c r="J176" i="1" l="1"/>
  <c r="J170" i="1"/>
  <c r="BW62" i="1"/>
  <c r="BW63" i="1" s="1"/>
  <c r="J106" i="1"/>
  <c r="J103" i="1"/>
  <c r="BX62" i="1" l="1"/>
  <c r="BX63" i="1" s="1"/>
  <c r="K46" i="1"/>
  <c r="K50" i="1"/>
  <c r="J143" i="1"/>
  <c r="K48" i="1"/>
  <c r="J171" i="1"/>
  <c r="J177" i="1"/>
  <c r="J24" i="1"/>
  <c r="K94" i="1"/>
  <c r="J115" i="1"/>
  <c r="J116" i="1" s="1"/>
  <c r="J31" i="1" s="1"/>
  <c r="J209" i="1"/>
  <c r="J208" i="1"/>
  <c r="J207" i="1"/>
  <c r="J134" i="1"/>
  <c r="J135" i="1" s="1"/>
  <c r="J136" i="1" s="1"/>
  <c r="J112" i="1"/>
  <c r="J22" i="1"/>
  <c r="K51" i="1" l="1"/>
  <c r="K16" i="1"/>
  <c r="K47" i="1"/>
  <c r="J57" i="1"/>
  <c r="J58" i="1" s="1"/>
  <c r="J59" i="1" s="1"/>
  <c r="J23" i="1" s="1"/>
  <c r="J38" i="1"/>
  <c r="J33" i="1"/>
  <c r="J37" i="1"/>
  <c r="K49" i="1"/>
  <c r="J28" i="1"/>
  <c r="J113" i="1"/>
  <c r="J114" i="1" s="1"/>
  <c r="BY62" i="1"/>
  <c r="K52" i="1" l="1"/>
  <c r="K53" i="1" s="1"/>
  <c r="K54" i="1" s="1"/>
  <c r="J117" i="1"/>
  <c r="K92" i="1" s="1"/>
  <c r="K93" i="1" s="1"/>
  <c r="J178" i="1"/>
  <c r="K85" i="1"/>
  <c r="K86" i="1" s="1"/>
  <c r="K87" i="1" s="1"/>
  <c r="K88" i="1" s="1"/>
  <c r="J172" i="1"/>
  <c r="J173" i="1" s="1"/>
  <c r="J174" i="1" s="1"/>
  <c r="J29" i="1"/>
  <c r="J118" i="1"/>
  <c r="J119" i="1" s="1"/>
  <c r="J120" i="1" s="1"/>
  <c r="J30" i="1" s="1"/>
  <c r="J34" i="1" s="1"/>
  <c r="J144" i="1"/>
  <c r="J123" i="1"/>
  <c r="J124" i="1" s="1"/>
  <c r="J125" i="1" s="1"/>
  <c r="J4" i="1" s="1"/>
  <c r="BY63" i="1"/>
  <c r="BZ62" i="1" l="1"/>
  <c r="J244" i="1"/>
  <c r="J148" i="1"/>
  <c r="J149" i="1"/>
  <c r="J150" i="1"/>
  <c r="J151" i="1"/>
  <c r="J146" i="1"/>
  <c r="J147" i="1"/>
  <c r="J248" i="1" s="1"/>
  <c r="J71" i="1"/>
  <c r="K65" i="1" s="1"/>
  <c r="J70" i="1"/>
  <c r="K17" i="1"/>
  <c r="K95" i="1"/>
  <c r="K96" i="1"/>
  <c r="K18" i="1" s="1"/>
  <c r="J179" i="1"/>
  <c r="K72" i="1"/>
  <c r="K66" i="1"/>
  <c r="K74" i="1"/>
  <c r="J246" i="1" l="1"/>
  <c r="J183" i="1"/>
  <c r="J182" i="1"/>
  <c r="J181" i="1"/>
  <c r="J184" i="1"/>
  <c r="J180" i="1"/>
  <c r="J137" i="1"/>
  <c r="J138" i="1" s="1"/>
  <c r="J139" i="1" s="1"/>
  <c r="J3" i="1" s="1"/>
  <c r="BZ63" i="1"/>
  <c r="CA62" i="1" l="1"/>
  <c r="K67" i="1"/>
  <c r="K8" i="1" s="1"/>
  <c r="K75" i="1"/>
  <c r="K73" i="1"/>
  <c r="K6" i="1" s="1"/>
  <c r="K64" i="1"/>
  <c r="L43" i="1" l="1"/>
  <c r="L44" i="1" s="1"/>
  <c r="K7" i="1"/>
  <c r="K78" i="1"/>
  <c r="K81" i="1" s="1"/>
  <c r="K89" i="1"/>
  <c r="K14" i="1" s="1"/>
  <c r="K145" i="1"/>
  <c r="K12" i="1"/>
  <c r="K166" i="1"/>
  <c r="K164" i="1"/>
  <c r="CA63" i="1"/>
  <c r="K99" i="1" l="1"/>
  <c r="K20" i="1" s="1"/>
  <c r="CB62" i="1"/>
  <c r="K79" i="1"/>
  <c r="K80" i="1" s="1"/>
  <c r="K9" i="1" s="1"/>
  <c r="K10" i="1"/>
  <c r="K35" i="1"/>
  <c r="K36" i="1"/>
  <c r="K82" i="1"/>
  <c r="K13" i="1" s="1"/>
  <c r="K109" i="1"/>
  <c r="K130" i="1"/>
  <c r="K131" i="1" s="1"/>
  <c r="K132" i="1" s="1"/>
  <c r="K133" i="1" s="1"/>
  <c r="J165" i="1"/>
  <c r="K100" i="1" l="1"/>
  <c r="K101" i="1" s="1"/>
  <c r="K26" i="1"/>
  <c r="K110" i="1"/>
  <c r="J240" i="1"/>
  <c r="J156" i="1"/>
  <c r="J154" i="1"/>
  <c r="J155" i="1"/>
  <c r="J157" i="1"/>
  <c r="CB63" i="1"/>
  <c r="K21" i="1" l="1"/>
  <c r="K102" i="1"/>
  <c r="K104" i="1"/>
  <c r="K105" i="1" s="1"/>
  <c r="K27" i="1"/>
  <c r="K111" i="1"/>
  <c r="CC62" i="1"/>
  <c r="CC63" i="1" s="1"/>
  <c r="CD62" i="1" l="1"/>
  <c r="K106" i="1"/>
  <c r="K112" i="1" s="1"/>
  <c r="K28" i="1" s="1"/>
  <c r="K103" i="1"/>
  <c r="K176" i="1"/>
  <c r="K170" i="1"/>
  <c r="K113" i="1" l="1"/>
  <c r="K114" i="1" s="1"/>
  <c r="L85" i="1" s="1"/>
  <c r="L86" i="1" s="1"/>
  <c r="L87" i="1" s="1"/>
  <c r="L88" i="1" s="1"/>
  <c r="L46" i="1"/>
  <c r="L50" i="1"/>
  <c r="K177" i="1"/>
  <c r="L48" i="1"/>
  <c r="K171" i="1"/>
  <c r="K143" i="1"/>
  <c r="K24" i="1"/>
  <c r="L94" i="1"/>
  <c r="K115" i="1"/>
  <c r="K116" i="1" s="1"/>
  <c r="K31" i="1" s="1"/>
  <c r="K209" i="1"/>
  <c r="K208" i="1"/>
  <c r="K207" i="1"/>
  <c r="K134" i="1"/>
  <c r="K135" i="1" s="1"/>
  <c r="K136" i="1" s="1"/>
  <c r="K22" i="1"/>
  <c r="CD63" i="1"/>
  <c r="K117" i="1" l="1"/>
  <c r="L92" i="1" s="1"/>
  <c r="L93" i="1" s="1"/>
  <c r="L17" i="1" s="1"/>
  <c r="K144" i="1"/>
  <c r="K148" i="1" s="1"/>
  <c r="K118" i="1"/>
  <c r="K119" i="1" s="1"/>
  <c r="K120" i="1" s="1"/>
  <c r="K30" i="1" s="1"/>
  <c r="K34" i="1" s="1"/>
  <c r="K29" i="1"/>
  <c r="K172" i="1"/>
  <c r="K173" i="1" s="1"/>
  <c r="K174" i="1" s="1"/>
  <c r="K70" i="1" s="1"/>
  <c r="K123" i="1"/>
  <c r="K124" i="1" s="1"/>
  <c r="K125" i="1" s="1"/>
  <c r="K4" i="1" s="1"/>
  <c r="K178" i="1"/>
  <c r="K179" i="1" s="1"/>
  <c r="CE62" i="1"/>
  <c r="L51" i="1"/>
  <c r="L16" i="1"/>
  <c r="L47" i="1"/>
  <c r="K57" i="1"/>
  <c r="K58" i="1" s="1"/>
  <c r="K59" i="1" s="1"/>
  <c r="K23" i="1" s="1"/>
  <c r="K33" i="1"/>
  <c r="K38" i="1"/>
  <c r="K37" i="1"/>
  <c r="L49" i="1"/>
  <c r="L96" i="1" l="1"/>
  <c r="L18" i="1" s="1"/>
  <c r="L95" i="1"/>
  <c r="K146" i="1"/>
  <c r="K151" i="1"/>
  <c r="K147" i="1"/>
  <c r="K137" i="1" s="1"/>
  <c r="K138" i="1" s="1"/>
  <c r="K139" i="1" s="1"/>
  <c r="K3" i="1" s="1"/>
  <c r="K149" i="1"/>
  <c r="K150" i="1"/>
  <c r="K244" i="1"/>
  <c r="K71" i="1"/>
  <c r="L65" i="1" s="1"/>
  <c r="L52" i="1"/>
  <c r="L53" i="1" s="1"/>
  <c r="L54" i="1" s="1"/>
  <c r="L66" i="1" s="1"/>
  <c r="CE63" i="1"/>
  <c r="K182" i="1"/>
  <c r="K246" i="1"/>
  <c r="K183" i="1"/>
  <c r="K181" i="1"/>
  <c r="K184" i="1"/>
  <c r="K180" i="1"/>
  <c r="L64" i="1" l="1"/>
  <c r="L7" i="1" s="1"/>
  <c r="K248" i="1"/>
  <c r="L74" i="1"/>
  <c r="L75" i="1" s="1"/>
  <c r="L72" i="1"/>
  <c r="L73" i="1" s="1"/>
  <c r="L6" i="1" s="1"/>
  <c r="L67" i="1"/>
  <c r="L8" i="1" s="1"/>
  <c r="CF62" i="1"/>
  <c r="CF63" i="1" s="1"/>
  <c r="M43" i="1" l="1"/>
  <c r="M44" i="1" s="1"/>
  <c r="L78" i="1"/>
  <c r="L81" i="1" s="1"/>
  <c r="L79" i="1" s="1"/>
  <c r="L80" i="1" s="1"/>
  <c r="L9" i="1" s="1"/>
  <c r="CG62" i="1"/>
  <c r="L89" i="1"/>
  <c r="L14" i="1" s="1"/>
  <c r="L145" i="1"/>
  <c r="L12" i="1"/>
  <c r="L166" i="1"/>
  <c r="L164" i="1"/>
  <c r="L82" i="1" l="1"/>
  <c r="L13" i="1" s="1"/>
  <c r="L10" i="1"/>
  <c r="L35" i="1"/>
  <c r="L36" i="1"/>
  <c r="L109" i="1"/>
  <c r="L130" i="1"/>
  <c r="L131" i="1" s="1"/>
  <c r="K165" i="1"/>
  <c r="L99" i="1"/>
  <c r="CG63" i="1"/>
  <c r="L100" i="1" l="1"/>
  <c r="L20" i="1"/>
  <c r="K240" i="1"/>
  <c r="K154" i="1"/>
  <c r="K156" i="1"/>
  <c r="K157" i="1"/>
  <c r="K155" i="1"/>
  <c r="L26" i="1"/>
  <c r="L110" i="1"/>
  <c r="CH62" i="1"/>
  <c r="CH63" i="1" s="1"/>
  <c r="L132" i="1"/>
  <c r="L133" i="1" s="1"/>
  <c r="CI62" i="1" l="1"/>
  <c r="L27" i="1"/>
  <c r="L111" i="1"/>
  <c r="L21" i="1"/>
  <c r="L101" i="1"/>
  <c r="L102" i="1" l="1"/>
  <c r="L104" i="1"/>
  <c r="L105" i="1" s="1"/>
  <c r="CI63" i="1"/>
  <c r="L106" i="1" l="1"/>
  <c r="L103" i="1"/>
  <c r="CJ62" i="1"/>
  <c r="CJ63" i="1" s="1"/>
  <c r="L176" i="1"/>
  <c r="L170" i="1"/>
  <c r="CK62" i="1" l="1"/>
  <c r="L22" i="1"/>
  <c r="M46" i="1"/>
  <c r="M50" i="1"/>
  <c r="L143" i="1"/>
  <c r="M48" i="1"/>
  <c r="L171" i="1"/>
  <c r="L177" i="1"/>
  <c r="L24" i="1"/>
  <c r="M94" i="1"/>
  <c r="L115" i="1"/>
  <c r="L116" i="1" s="1"/>
  <c r="L31" i="1" s="1"/>
  <c r="L207" i="1"/>
  <c r="L209" i="1"/>
  <c r="L208" i="1"/>
  <c r="L134" i="1"/>
  <c r="L135" i="1" s="1"/>
  <c r="L136" i="1" s="1"/>
  <c r="L112" i="1"/>
  <c r="M16" i="1" l="1"/>
  <c r="M47" i="1"/>
  <c r="L57" i="1"/>
  <c r="L58" i="1" s="1"/>
  <c r="L59" i="1" s="1"/>
  <c r="L23" i="1" s="1"/>
  <c r="L37" i="1"/>
  <c r="L33" i="1"/>
  <c r="L38" i="1"/>
  <c r="M49" i="1"/>
  <c r="M51" i="1"/>
  <c r="L28" i="1"/>
  <c r="L113" i="1"/>
  <c r="L114" i="1" s="1"/>
  <c r="CK63" i="1"/>
  <c r="M52" i="1" l="1"/>
  <c r="M53" i="1" s="1"/>
  <c r="M54" i="1" s="1"/>
  <c r="M74" i="1" s="1"/>
  <c r="L117" i="1"/>
  <c r="M92" i="1" s="1"/>
  <c r="M93" i="1" s="1"/>
  <c r="L178" i="1"/>
  <c r="L172" i="1"/>
  <c r="L173" i="1" s="1"/>
  <c r="L174" i="1" s="1"/>
  <c r="M85" i="1"/>
  <c r="M86" i="1" s="1"/>
  <c r="M87" i="1" s="1"/>
  <c r="M88" i="1" s="1"/>
  <c r="L29" i="1"/>
  <c r="L118" i="1"/>
  <c r="L119" i="1" s="1"/>
  <c r="L120" i="1" s="1"/>
  <c r="L30" i="1" s="1"/>
  <c r="L34" i="1" s="1"/>
  <c r="L144" i="1"/>
  <c r="L123" i="1"/>
  <c r="L124" i="1" s="1"/>
  <c r="L125" i="1" s="1"/>
  <c r="L4" i="1" s="1"/>
  <c r="CL62" i="1"/>
  <c r="CL63" i="1" s="1"/>
  <c r="M72" i="1" l="1"/>
  <c r="M66" i="1"/>
  <c r="CM62" i="1"/>
  <c r="L179" i="1"/>
  <c r="L244" i="1"/>
  <c r="L148" i="1"/>
  <c r="L149" i="1"/>
  <c r="L150" i="1"/>
  <c r="L151" i="1"/>
  <c r="L146" i="1"/>
  <c r="L147" i="1"/>
  <c r="L248" i="1" s="1"/>
  <c r="L71" i="1"/>
  <c r="M65" i="1" s="1"/>
  <c r="L70" i="1"/>
  <c r="M17" i="1"/>
  <c r="M95" i="1"/>
  <c r="M96" i="1"/>
  <c r="M18" i="1" s="1"/>
  <c r="L137" i="1" l="1"/>
  <c r="L138" i="1" s="1"/>
  <c r="L139" i="1" s="1"/>
  <c r="L3" i="1" s="1"/>
  <c r="CM63" i="1"/>
  <c r="L246" i="1"/>
  <c r="L182" i="1"/>
  <c r="L183" i="1"/>
  <c r="L181" i="1"/>
  <c r="L184" i="1"/>
  <c r="L180" i="1"/>
  <c r="CN62" i="1" l="1"/>
  <c r="CN63" i="1" s="1"/>
  <c r="M67" i="1"/>
  <c r="M8" i="1" s="1"/>
  <c r="M75" i="1"/>
  <c r="M73" i="1"/>
  <c r="M6" i="1" s="1"/>
  <c r="M64" i="1"/>
  <c r="N43" i="1" l="1"/>
  <c r="N44" i="1" s="1"/>
  <c r="M7" i="1"/>
  <c r="M78" i="1"/>
  <c r="M81" i="1" s="1"/>
  <c r="M82" i="1" s="1"/>
  <c r="M13" i="1" s="1"/>
  <c r="CO62" i="1"/>
  <c r="CO63" i="1" s="1"/>
  <c r="M89" i="1"/>
  <c r="M14" i="1" s="1"/>
  <c r="M145" i="1"/>
  <c r="M12" i="1"/>
  <c r="M166" i="1"/>
  <c r="M164" i="1"/>
  <c r="M109" i="1" l="1"/>
  <c r="M99" i="1"/>
  <c r="M20" i="1" s="1"/>
  <c r="M35" i="1"/>
  <c r="M36" i="1"/>
  <c r="M130" i="1"/>
  <c r="M131" i="1" s="1"/>
  <c r="L165" i="1"/>
  <c r="M79" i="1"/>
  <c r="M80" i="1" s="1"/>
  <c r="M9" i="1" s="1"/>
  <c r="M10" i="1"/>
  <c r="M26" i="1"/>
  <c r="CP62" i="1"/>
  <c r="M132" i="1" l="1"/>
  <c r="M133" i="1" s="1"/>
  <c r="M110" i="1"/>
  <c r="M100" i="1"/>
  <c r="L240" i="1"/>
  <c r="L154" i="1"/>
  <c r="L156" i="1"/>
  <c r="L157" i="1"/>
  <c r="L155" i="1"/>
  <c r="CP63" i="1"/>
  <c r="M21" i="1" l="1"/>
  <c r="M101" i="1"/>
  <c r="CQ62" i="1"/>
  <c r="CQ63" i="1" s="1"/>
  <c r="M27" i="1"/>
  <c r="M111" i="1"/>
  <c r="CR62" i="1" l="1"/>
  <c r="CR63" i="1" s="1"/>
  <c r="M102" i="1"/>
  <c r="M104" i="1"/>
  <c r="M105" i="1" s="1"/>
  <c r="CS62" i="1" l="1"/>
  <c r="CS63" i="1" s="1"/>
  <c r="M106" i="1"/>
  <c r="M103" i="1"/>
  <c r="M176" i="1"/>
  <c r="M170" i="1"/>
  <c r="CT62" i="1" l="1"/>
  <c r="CT63" i="1" s="1"/>
  <c r="N46" i="1"/>
  <c r="N50" i="1"/>
  <c r="M177" i="1"/>
  <c r="M143" i="1"/>
  <c r="N48" i="1"/>
  <c r="M171" i="1"/>
  <c r="M24" i="1"/>
  <c r="N94" i="1"/>
  <c r="M115" i="1"/>
  <c r="M116" i="1" s="1"/>
  <c r="M31" i="1" s="1"/>
  <c r="M207" i="1"/>
  <c r="M209" i="1"/>
  <c r="M208" i="1"/>
  <c r="M134" i="1"/>
  <c r="M135" i="1" s="1"/>
  <c r="M136" i="1" s="1"/>
  <c r="M112" i="1"/>
  <c r="M22" i="1"/>
  <c r="CU62" i="1" l="1"/>
  <c r="CU63" i="1" s="1"/>
  <c r="N16" i="1"/>
  <c r="N49" i="1"/>
  <c r="N47" i="1"/>
  <c r="M57" i="1"/>
  <c r="M58" i="1" s="1"/>
  <c r="M59" i="1" s="1"/>
  <c r="M23" i="1" s="1"/>
  <c r="M38" i="1"/>
  <c r="M33" i="1"/>
  <c r="M37" i="1"/>
  <c r="N51" i="1"/>
  <c r="M28" i="1"/>
  <c r="M113" i="1"/>
  <c r="M114" i="1" s="1"/>
  <c r="N52" i="1" l="1"/>
  <c r="N53" i="1" s="1"/>
  <c r="N54" i="1" s="1"/>
  <c r="N72" i="1" s="1"/>
  <c r="CV62" i="1"/>
  <c r="CV63" i="1" s="1"/>
  <c r="M117" i="1"/>
  <c r="N92" i="1" s="1"/>
  <c r="N93" i="1" s="1"/>
  <c r="N85" i="1"/>
  <c r="N86" i="1" s="1"/>
  <c r="N87" i="1" s="1"/>
  <c r="N88" i="1" s="1"/>
  <c r="M172" i="1"/>
  <c r="M173" i="1" s="1"/>
  <c r="M174" i="1" s="1"/>
  <c r="M178" i="1"/>
  <c r="M29" i="1"/>
  <c r="M118" i="1"/>
  <c r="M119" i="1" s="1"/>
  <c r="M120" i="1" s="1"/>
  <c r="M30" i="1" s="1"/>
  <c r="M34" i="1" s="1"/>
  <c r="M144" i="1"/>
  <c r="M123" i="1"/>
  <c r="M124" i="1" s="1"/>
  <c r="M125" i="1" s="1"/>
  <c r="M4" i="1" s="1"/>
  <c r="N66" i="1" l="1"/>
  <c r="N74" i="1"/>
  <c r="CW62" i="1"/>
  <c r="CW63" i="1" s="1"/>
  <c r="M151" i="1"/>
  <c r="M244" i="1"/>
  <c r="M149" i="1"/>
  <c r="M148" i="1"/>
  <c r="M150" i="1"/>
  <c r="M146" i="1"/>
  <c r="M147" i="1"/>
  <c r="M248" i="1" s="1"/>
  <c r="M71" i="1"/>
  <c r="N65" i="1" s="1"/>
  <c r="M70" i="1"/>
  <c r="N17" i="1"/>
  <c r="N95" i="1"/>
  <c r="N96" i="1"/>
  <c r="N18" i="1" s="1"/>
  <c r="M179" i="1"/>
  <c r="CX62" i="1" l="1"/>
  <c r="CX63" i="1" s="1"/>
  <c r="M246" i="1"/>
  <c r="M181" i="1"/>
  <c r="M182" i="1"/>
  <c r="M183" i="1"/>
  <c r="M184" i="1"/>
  <c r="M180" i="1"/>
  <c r="M137" i="1"/>
  <c r="M138" i="1" s="1"/>
  <c r="M139" i="1" s="1"/>
  <c r="M3" i="1" s="1"/>
  <c r="CY62" i="1" l="1"/>
  <c r="CY63" i="1" s="1"/>
  <c r="N67" i="1"/>
  <c r="N8" i="1" s="1"/>
  <c r="N75" i="1"/>
  <c r="N73" i="1"/>
  <c r="N6" i="1" s="1"/>
  <c r="N64" i="1"/>
  <c r="CZ62" i="1" l="1"/>
  <c r="CZ63" i="1" s="1"/>
  <c r="O43" i="1"/>
  <c r="O44" i="1" s="1"/>
  <c r="N7" i="1"/>
  <c r="N78" i="1"/>
  <c r="N81" i="1" s="1"/>
  <c r="N82" i="1" s="1"/>
  <c r="N13" i="1" s="1"/>
  <c r="N89" i="1"/>
  <c r="N14" i="1" s="1"/>
  <c r="N12" i="1"/>
  <c r="N145" i="1"/>
  <c r="N166" i="1"/>
  <c r="N164" i="1"/>
  <c r="N130" i="1" l="1"/>
  <c r="N131" i="1" s="1"/>
  <c r="M165" i="1"/>
  <c r="N99" i="1"/>
  <c r="N36" i="1"/>
  <c r="N35" i="1"/>
  <c r="N109" i="1"/>
  <c r="N79" i="1"/>
  <c r="N80" i="1" s="1"/>
  <c r="N9" i="1" s="1"/>
  <c r="N10" i="1"/>
  <c r="DA62" i="1"/>
  <c r="DA63" i="1" s="1"/>
  <c r="DB62" i="1" l="1"/>
  <c r="DB63" i="1" s="1"/>
  <c r="M240" i="1"/>
  <c r="M154" i="1"/>
  <c r="M156" i="1"/>
  <c r="M157" i="1"/>
  <c r="M155" i="1"/>
  <c r="N100" i="1"/>
  <c r="N20" i="1"/>
  <c r="N26" i="1"/>
  <c r="N110" i="1"/>
  <c r="N132" i="1"/>
  <c r="N133" i="1" s="1"/>
  <c r="DC62" i="1" l="1"/>
  <c r="DC63" i="1" s="1"/>
  <c r="N27" i="1"/>
  <c r="N111" i="1"/>
  <c r="N21" i="1"/>
  <c r="N101" i="1"/>
  <c r="DD62" i="1" l="1"/>
  <c r="N102" i="1"/>
  <c r="N104" i="1"/>
  <c r="N105" i="1" s="1"/>
  <c r="N106" i="1" l="1"/>
  <c r="N103" i="1"/>
  <c r="N176" i="1"/>
  <c r="N170" i="1"/>
  <c r="DD63" i="1"/>
  <c r="N22" i="1" l="1"/>
  <c r="DE62" i="1"/>
  <c r="DE63" i="1" s="1"/>
  <c r="O46" i="1"/>
  <c r="O50" i="1"/>
  <c r="N143" i="1"/>
  <c r="O48" i="1"/>
  <c r="N171" i="1"/>
  <c r="N177" i="1"/>
  <c r="N24" i="1"/>
  <c r="O94" i="1"/>
  <c r="N115" i="1"/>
  <c r="N116" i="1" s="1"/>
  <c r="N31" i="1" s="1"/>
  <c r="N207" i="1"/>
  <c r="N209" i="1"/>
  <c r="N208" i="1"/>
  <c r="N134" i="1"/>
  <c r="N135" i="1" s="1"/>
  <c r="N136" i="1" s="1"/>
  <c r="N112" i="1"/>
  <c r="DF62" i="1" l="1"/>
  <c r="DF63" i="1" s="1"/>
  <c r="N28" i="1"/>
  <c r="N113" i="1"/>
  <c r="N114" i="1" s="1"/>
  <c r="N37" i="1"/>
  <c r="N38" i="1"/>
  <c r="N33" i="1"/>
  <c r="O49" i="1"/>
  <c r="O51" i="1"/>
  <c r="O16" i="1"/>
  <c r="O47" i="1"/>
  <c r="N57" i="1"/>
  <c r="N58" i="1" s="1"/>
  <c r="N59" i="1" s="1"/>
  <c r="N23" i="1" s="1"/>
  <c r="O52" i="1" l="1"/>
  <c r="O53" i="1" s="1"/>
  <c r="O54" i="1" s="1"/>
  <c r="O74" i="1" s="1"/>
  <c r="DG62" i="1"/>
  <c r="DG63" i="1" s="1"/>
  <c r="N117" i="1"/>
  <c r="O92" i="1" s="1"/>
  <c r="O93" i="1" s="1"/>
  <c r="N178" i="1"/>
  <c r="O85" i="1"/>
  <c r="O86" i="1" s="1"/>
  <c r="O87" i="1" s="1"/>
  <c r="O88" i="1" s="1"/>
  <c r="N172" i="1"/>
  <c r="N173" i="1" s="1"/>
  <c r="N174" i="1" s="1"/>
  <c r="N29" i="1"/>
  <c r="N118" i="1"/>
  <c r="N119" i="1" s="1"/>
  <c r="N120" i="1" s="1"/>
  <c r="N30" i="1" s="1"/>
  <c r="N34" i="1" s="1"/>
  <c r="N144" i="1"/>
  <c r="N123" i="1"/>
  <c r="N124" i="1" s="1"/>
  <c r="N125" i="1" s="1"/>
  <c r="N4" i="1" s="1"/>
  <c r="O66" i="1" l="1"/>
  <c r="O72" i="1"/>
  <c r="DH62" i="1"/>
  <c r="DH63" i="1" s="1"/>
  <c r="N244" i="1"/>
  <c r="N148" i="1"/>
  <c r="N149" i="1"/>
  <c r="N150" i="1"/>
  <c r="N151" i="1"/>
  <c r="N146" i="1"/>
  <c r="N147" i="1"/>
  <c r="N248" i="1" s="1"/>
  <c r="N71" i="1"/>
  <c r="O65" i="1" s="1"/>
  <c r="N70" i="1"/>
  <c r="O17" i="1"/>
  <c r="O95" i="1"/>
  <c r="O96" i="1"/>
  <c r="O18" i="1" s="1"/>
  <c r="N179" i="1"/>
  <c r="DI62" i="1" l="1"/>
  <c r="DI63" i="1" s="1"/>
  <c r="N246" i="1"/>
  <c r="N183" i="1"/>
  <c r="N182" i="1"/>
  <c r="N181" i="1"/>
  <c r="N184" i="1"/>
  <c r="N180" i="1"/>
  <c r="N137" i="1"/>
  <c r="N138" i="1" s="1"/>
  <c r="N139" i="1" s="1"/>
  <c r="N3" i="1" s="1"/>
  <c r="DJ62" i="1" l="1"/>
  <c r="DJ63" i="1" s="1"/>
  <c r="O67" i="1"/>
  <c r="O8" i="1" s="1"/>
  <c r="O75" i="1"/>
  <c r="O73" i="1"/>
  <c r="O6" i="1" s="1"/>
  <c r="O64" i="1"/>
  <c r="DK62" i="1" l="1"/>
  <c r="DK63" i="1" s="1"/>
  <c r="P43" i="1"/>
  <c r="P44" i="1" s="1"/>
  <c r="O7" i="1"/>
  <c r="O78" i="1"/>
  <c r="O81" i="1" s="1"/>
  <c r="O82" i="1" s="1"/>
  <c r="O13" i="1" s="1"/>
  <c r="O89" i="1"/>
  <c r="O14" i="1" s="1"/>
  <c r="O145" i="1"/>
  <c r="O12" i="1"/>
  <c r="O166" i="1"/>
  <c r="O164" i="1"/>
  <c r="O109" i="1" l="1"/>
  <c r="O26" i="1" s="1"/>
  <c r="DL62" i="1"/>
  <c r="DL63" i="1" s="1"/>
  <c r="O130" i="1"/>
  <c r="O131" i="1" s="1"/>
  <c r="N165" i="1"/>
  <c r="O99" i="1"/>
  <c r="O79" i="1"/>
  <c r="O80" i="1" s="1"/>
  <c r="O9" i="1" s="1"/>
  <c r="O10" i="1"/>
  <c r="O35" i="1"/>
  <c r="O36" i="1"/>
  <c r="O132" i="1" l="1"/>
  <c r="O133" i="1" s="1"/>
  <c r="DM62" i="1"/>
  <c r="DM63" i="1" s="1"/>
  <c r="O110" i="1"/>
  <c r="O100" i="1"/>
  <c r="O20" i="1"/>
  <c r="N240" i="1"/>
  <c r="N157" i="1"/>
  <c r="N156" i="1"/>
  <c r="N154" i="1"/>
  <c r="N155" i="1"/>
  <c r="O21" i="1" l="1"/>
  <c r="O101" i="1"/>
  <c r="O27" i="1"/>
  <c r="O111" i="1"/>
  <c r="DN62" i="1"/>
  <c r="DN63" i="1" s="1"/>
  <c r="O102" i="1" l="1"/>
  <c r="O104" i="1"/>
  <c r="O105" i="1" s="1"/>
  <c r="DO62" i="1"/>
  <c r="DO63" i="1" s="1"/>
  <c r="O106" i="1" l="1"/>
  <c r="O103" i="1"/>
  <c r="O176" i="1"/>
  <c r="O170" i="1"/>
  <c r="DP62" i="1"/>
  <c r="DP63" i="1" s="1"/>
  <c r="DQ62" i="1" l="1"/>
  <c r="DQ63" i="1" s="1"/>
  <c r="O22" i="1"/>
  <c r="P46" i="1"/>
  <c r="P50" i="1"/>
  <c r="O177" i="1"/>
  <c r="P48" i="1"/>
  <c r="O171" i="1"/>
  <c r="O143" i="1"/>
  <c r="O24" i="1"/>
  <c r="P94" i="1"/>
  <c r="O115" i="1"/>
  <c r="O116" i="1" s="1"/>
  <c r="O31" i="1" s="1"/>
  <c r="O209" i="1"/>
  <c r="O207" i="1"/>
  <c r="O208" i="1"/>
  <c r="O134" i="1"/>
  <c r="O135" i="1" s="1"/>
  <c r="O136" i="1" s="1"/>
  <c r="O112" i="1"/>
  <c r="DR62" i="1" l="1"/>
  <c r="DR63" i="1" s="1"/>
  <c r="O28" i="1"/>
  <c r="O113" i="1"/>
  <c r="O114" i="1" s="1"/>
  <c r="P51" i="1"/>
  <c r="P16" i="1"/>
  <c r="P47" i="1"/>
  <c r="O57" i="1"/>
  <c r="O58" i="1" s="1"/>
  <c r="O59" i="1" s="1"/>
  <c r="O23" i="1" s="1"/>
  <c r="O33" i="1"/>
  <c r="O37" i="1"/>
  <c r="O38" i="1"/>
  <c r="P49" i="1"/>
  <c r="P52" i="1" l="1"/>
  <c r="P53" i="1" s="1"/>
  <c r="P54" i="1" s="1"/>
  <c r="O117" i="1"/>
  <c r="P92" i="1" s="1"/>
  <c r="P93" i="1" s="1"/>
  <c r="P85" i="1"/>
  <c r="P86" i="1" s="1"/>
  <c r="P87" i="1" s="1"/>
  <c r="P88" i="1" s="1"/>
  <c r="O172" i="1"/>
  <c r="O173" i="1" s="1"/>
  <c r="O174" i="1" s="1"/>
  <c r="O178" i="1"/>
  <c r="O29" i="1"/>
  <c r="O118" i="1"/>
  <c r="O119" i="1" s="1"/>
  <c r="O120" i="1" s="1"/>
  <c r="O30" i="1" s="1"/>
  <c r="O34" i="1" s="1"/>
  <c r="O144" i="1"/>
  <c r="O123" i="1"/>
  <c r="O124" i="1" s="1"/>
  <c r="O125" i="1" s="1"/>
  <c r="O4" i="1" s="1"/>
  <c r="DS62" i="1"/>
  <c r="DS63" i="1" s="1"/>
  <c r="O244" i="1" l="1"/>
  <c r="O151" i="1"/>
  <c r="O148" i="1"/>
  <c r="O150" i="1"/>
  <c r="O149" i="1"/>
  <c r="O146" i="1"/>
  <c r="O147" i="1"/>
  <c r="P17" i="1"/>
  <c r="P95" i="1"/>
  <c r="P96" i="1"/>
  <c r="P18" i="1" s="1"/>
  <c r="DT62" i="1"/>
  <c r="DT63" i="1" s="1"/>
  <c r="O71" i="1"/>
  <c r="P65" i="1" s="1"/>
  <c r="O70" i="1"/>
  <c r="O179" i="1"/>
  <c r="P74" i="1"/>
  <c r="P66" i="1"/>
  <c r="P72" i="1"/>
  <c r="DU62" i="1" l="1"/>
  <c r="DU63" i="1" s="1"/>
  <c r="O182" i="1"/>
  <c r="O183" i="1"/>
  <c r="O246" i="1"/>
  <c r="O181" i="1"/>
  <c r="O184" i="1"/>
  <c r="O180" i="1"/>
  <c r="P64" i="1" s="1"/>
  <c r="O137" i="1"/>
  <c r="O138" i="1" s="1"/>
  <c r="O139" i="1" s="1"/>
  <c r="O3" i="1" s="1"/>
  <c r="O248" i="1"/>
  <c r="DV62" i="1" l="1"/>
  <c r="DV63" i="1" s="1"/>
  <c r="Q43" i="1"/>
  <c r="Q44" i="1" s="1"/>
  <c r="P7" i="1"/>
  <c r="P67" i="1"/>
  <c r="P8" i="1" s="1"/>
  <c r="P75" i="1"/>
  <c r="P73" i="1"/>
  <c r="P6" i="1" s="1"/>
  <c r="P78" i="1" l="1"/>
  <c r="P81" i="1" s="1"/>
  <c r="P82" i="1" s="1"/>
  <c r="P13" i="1" s="1"/>
  <c r="P89" i="1"/>
  <c r="P14" i="1" s="1"/>
  <c r="P12" i="1"/>
  <c r="P145" i="1"/>
  <c r="P166" i="1"/>
  <c r="P164" i="1"/>
  <c r="DW62" i="1"/>
  <c r="DW63" i="1" s="1"/>
  <c r="P79" i="1" l="1"/>
  <c r="P80" i="1" s="1"/>
  <c r="P9" i="1" s="1"/>
  <c r="P10" i="1"/>
  <c r="DX62" i="1"/>
  <c r="DX63" i="1" s="1"/>
  <c r="P130" i="1"/>
  <c r="P131" i="1" s="1"/>
  <c r="O165" i="1"/>
  <c r="P99" i="1"/>
  <c r="P35" i="1"/>
  <c r="P36" i="1"/>
  <c r="P109" i="1"/>
  <c r="P100" i="1" l="1"/>
  <c r="P20" i="1"/>
  <c r="DY62" i="1"/>
  <c r="DY63" i="1" s="1"/>
  <c r="O240" i="1"/>
  <c r="O154" i="1"/>
  <c r="O156" i="1"/>
  <c r="O157" i="1"/>
  <c r="O155" i="1"/>
  <c r="P26" i="1"/>
  <c r="P110" i="1"/>
  <c r="P132" i="1"/>
  <c r="P133" i="1" s="1"/>
  <c r="P27" i="1" l="1"/>
  <c r="P111" i="1"/>
  <c r="DZ62" i="1"/>
  <c r="DZ63" i="1" s="1"/>
  <c r="P21" i="1"/>
  <c r="P101" i="1"/>
  <c r="EA62" i="1" l="1"/>
  <c r="P102" i="1"/>
  <c r="P104" i="1"/>
  <c r="P105" i="1" s="1"/>
  <c r="P176" i="1" l="1"/>
  <c r="P170" i="1"/>
  <c r="P106" i="1"/>
  <c r="P103" i="1"/>
  <c r="EA63" i="1"/>
  <c r="P22" i="1" l="1"/>
  <c r="Q46" i="1"/>
  <c r="Q50" i="1"/>
  <c r="P171" i="1"/>
  <c r="P143" i="1"/>
  <c r="Q48" i="1"/>
  <c r="P177" i="1"/>
  <c r="P24" i="1"/>
  <c r="Q94" i="1"/>
  <c r="P115" i="1"/>
  <c r="P116" i="1" s="1"/>
  <c r="P31" i="1" s="1"/>
  <c r="P209" i="1"/>
  <c r="P207" i="1"/>
  <c r="P208" i="1"/>
  <c r="P134" i="1"/>
  <c r="P135" i="1" s="1"/>
  <c r="P136" i="1" s="1"/>
  <c r="P112" i="1"/>
  <c r="EB62" i="1"/>
  <c r="EB63" i="1" s="1"/>
  <c r="EC62" i="1" l="1"/>
  <c r="EC63" i="1" s="1"/>
  <c r="Q51" i="1"/>
  <c r="Q16" i="1"/>
  <c r="Q49" i="1"/>
  <c r="Q47" i="1"/>
  <c r="P57" i="1"/>
  <c r="P58" i="1" s="1"/>
  <c r="P59" i="1" s="1"/>
  <c r="P23" i="1" s="1"/>
  <c r="P37" i="1"/>
  <c r="P38" i="1"/>
  <c r="P33" i="1"/>
  <c r="P28" i="1"/>
  <c r="P113" i="1"/>
  <c r="P114" i="1" s="1"/>
  <c r="Q52" i="1" l="1"/>
  <c r="Q53" i="1" s="1"/>
  <c r="Q54" i="1" s="1"/>
  <c r="ED62" i="1"/>
  <c r="ED63" i="1" s="1"/>
  <c r="P178" i="1"/>
  <c r="P172" i="1"/>
  <c r="P173" i="1" s="1"/>
  <c r="P174" i="1" s="1"/>
  <c r="Q85" i="1"/>
  <c r="Q86" i="1" s="1"/>
  <c r="Q87" i="1" s="1"/>
  <c r="Q88" i="1" s="1"/>
  <c r="P117" i="1"/>
  <c r="Q92" i="1" s="1"/>
  <c r="Q93" i="1" s="1"/>
  <c r="P29" i="1"/>
  <c r="P118" i="1"/>
  <c r="P119" i="1" s="1"/>
  <c r="P120" i="1" s="1"/>
  <c r="P30" i="1" s="1"/>
  <c r="P34" i="1" s="1"/>
  <c r="P144" i="1"/>
  <c r="P123" i="1"/>
  <c r="P124" i="1" s="1"/>
  <c r="P125" i="1" s="1"/>
  <c r="P4" i="1" s="1"/>
  <c r="EE62" i="1" l="1"/>
  <c r="EE63" i="1" s="1"/>
  <c r="P179" i="1"/>
  <c r="P244" i="1"/>
  <c r="P148" i="1"/>
  <c r="P149" i="1"/>
  <c r="P150" i="1"/>
  <c r="P151" i="1"/>
  <c r="P146" i="1"/>
  <c r="P147" i="1"/>
  <c r="P248" i="1" s="1"/>
  <c r="Q17" i="1"/>
  <c r="Q95" i="1"/>
  <c r="Q96" i="1"/>
  <c r="Q18" i="1" s="1"/>
  <c r="P71" i="1"/>
  <c r="Q65" i="1" s="1"/>
  <c r="P70" i="1"/>
  <c r="Q72" i="1"/>
  <c r="Q66" i="1"/>
  <c r="Q74" i="1"/>
  <c r="P246" i="1" l="1"/>
  <c r="P182" i="1"/>
  <c r="P183" i="1"/>
  <c r="P181" i="1"/>
  <c r="P184" i="1"/>
  <c r="P180" i="1"/>
  <c r="EF62" i="1"/>
  <c r="EF63" i="1" s="1"/>
  <c r="P137" i="1"/>
  <c r="P138" i="1" s="1"/>
  <c r="P139" i="1" s="1"/>
  <c r="P3" i="1" s="1"/>
  <c r="EG62" i="1" l="1"/>
  <c r="EG63" i="1" s="1"/>
  <c r="Q75" i="1"/>
  <c r="Q67" i="1"/>
  <c r="Q8" i="1" s="1"/>
  <c r="Q73" i="1"/>
  <c r="Q6" i="1" s="1"/>
  <c r="Q64" i="1"/>
  <c r="R43" i="1" l="1"/>
  <c r="R44" i="1" s="1"/>
  <c r="Q7" i="1"/>
  <c r="Q78" i="1"/>
  <c r="Q81" i="1" s="1"/>
  <c r="Q89" i="1"/>
  <c r="Q14" i="1" s="1"/>
  <c r="Q145" i="1"/>
  <c r="Q12" i="1"/>
  <c r="Q166" i="1"/>
  <c r="Q164" i="1"/>
  <c r="EH62" i="1"/>
  <c r="Q109" i="1" l="1"/>
  <c r="Q26" i="1" s="1"/>
  <c r="Q79" i="1"/>
  <c r="Q80" i="1" s="1"/>
  <c r="Q9" i="1" s="1"/>
  <c r="Q10" i="1"/>
  <c r="EH63" i="1"/>
  <c r="Q99" i="1"/>
  <c r="Q130" i="1"/>
  <c r="Q131" i="1" s="1"/>
  <c r="P165" i="1"/>
  <c r="Q35" i="1"/>
  <c r="Q36" i="1"/>
  <c r="Q82" i="1"/>
  <c r="Q13" i="1" s="1"/>
  <c r="Q132" i="1" l="1"/>
  <c r="Q133" i="1" s="1"/>
  <c r="Q110" i="1"/>
  <c r="Q27" i="1" s="1"/>
  <c r="P240" i="1"/>
  <c r="P154" i="1"/>
  <c r="P156" i="1"/>
  <c r="P157" i="1"/>
  <c r="P155" i="1"/>
  <c r="Q100" i="1"/>
  <c r="Q20" i="1"/>
  <c r="EI62" i="1"/>
  <c r="Q111" i="1" l="1"/>
  <c r="Q21" i="1"/>
  <c r="Q101" i="1"/>
  <c r="EI63" i="1"/>
  <c r="Q102" i="1" l="1"/>
  <c r="Q104" i="1"/>
  <c r="Q105" i="1" s="1"/>
  <c r="EJ62" i="1"/>
  <c r="EJ63" i="1" s="1"/>
  <c r="EK62" i="1" l="1"/>
  <c r="EK63" i="1" s="1"/>
  <c r="Q106" i="1"/>
  <c r="Q103" i="1"/>
  <c r="Q176" i="1"/>
  <c r="Q170" i="1"/>
  <c r="Q177" i="1" l="1"/>
  <c r="Q143" i="1"/>
  <c r="R48" i="1"/>
  <c r="Q171" i="1"/>
  <c r="R50" i="1"/>
  <c r="R46" i="1"/>
  <c r="Q24" i="1"/>
  <c r="R94" i="1"/>
  <c r="Q115" i="1"/>
  <c r="Q116" i="1" s="1"/>
  <c r="Q31" i="1" s="1"/>
  <c r="Q207" i="1"/>
  <c r="Q209" i="1"/>
  <c r="Q208" i="1"/>
  <c r="Q134" i="1"/>
  <c r="Q135" i="1" s="1"/>
  <c r="Q136" i="1" s="1"/>
  <c r="Q112" i="1"/>
  <c r="Q22" i="1"/>
  <c r="EL62" i="1"/>
  <c r="EL63" i="1" s="1"/>
  <c r="EM62" i="1" l="1"/>
  <c r="EM63" i="1" s="1"/>
  <c r="Q38" i="1"/>
  <c r="Q37" i="1"/>
  <c r="Q33" i="1"/>
  <c r="Q28" i="1"/>
  <c r="Q113" i="1"/>
  <c r="Q114" i="1" s="1"/>
  <c r="R49" i="1"/>
  <c r="R47" i="1"/>
  <c r="Q57" i="1"/>
  <c r="Q58" i="1" s="1"/>
  <c r="Q59" i="1" s="1"/>
  <c r="Q23" i="1" s="1"/>
  <c r="R16" i="1"/>
  <c r="R51" i="1"/>
  <c r="R52" i="1" l="1"/>
  <c r="R53" i="1" s="1"/>
  <c r="R54" i="1" s="1"/>
  <c r="R66" i="1" s="1"/>
  <c r="Q178" i="1"/>
  <c r="R85" i="1"/>
  <c r="R86" i="1" s="1"/>
  <c r="R87" i="1" s="1"/>
  <c r="R88" i="1" s="1"/>
  <c r="Q172" i="1"/>
  <c r="Q173" i="1" s="1"/>
  <c r="Q174" i="1" s="1"/>
  <c r="Q117" i="1"/>
  <c r="R92" i="1" s="1"/>
  <c r="R93" i="1" s="1"/>
  <c r="Q29" i="1"/>
  <c r="Q118" i="1"/>
  <c r="Q119" i="1" s="1"/>
  <c r="Q120" i="1" s="1"/>
  <c r="Q30" i="1" s="1"/>
  <c r="Q34" i="1" s="1"/>
  <c r="Q144" i="1"/>
  <c r="Q123" i="1"/>
  <c r="Q124" i="1" s="1"/>
  <c r="Q125" i="1" s="1"/>
  <c r="Q4" i="1" s="1"/>
  <c r="EN62" i="1"/>
  <c r="R74" i="1" l="1"/>
  <c r="R72" i="1"/>
  <c r="Q71" i="1"/>
  <c r="R65" i="1" s="1"/>
  <c r="Q70" i="1"/>
  <c r="R17" i="1"/>
  <c r="R95" i="1"/>
  <c r="R96" i="1"/>
  <c r="R18" i="1" s="1"/>
  <c r="EN63" i="1"/>
  <c r="Q151" i="1"/>
  <c r="Q244" i="1"/>
  <c r="Q148" i="1"/>
  <c r="Q150" i="1"/>
  <c r="Q149" i="1"/>
  <c r="Q146" i="1"/>
  <c r="Q147" i="1"/>
  <c r="Q179" i="1"/>
  <c r="Q137" i="1" l="1"/>
  <c r="Q138" i="1" s="1"/>
  <c r="Q139" i="1" s="1"/>
  <c r="Q3" i="1" s="1"/>
  <c r="Q248" i="1"/>
  <c r="Q246" i="1"/>
  <c r="Q181" i="1"/>
  <c r="Q182" i="1"/>
  <c r="Q183" i="1"/>
  <c r="Q184" i="1"/>
  <c r="Q180" i="1"/>
  <c r="R64" i="1" s="1"/>
  <c r="EO62" i="1"/>
  <c r="EO63" i="1" s="1"/>
  <c r="R75" i="1" l="1"/>
  <c r="R67" i="1"/>
  <c r="R8" i="1" s="1"/>
  <c r="R73" i="1"/>
  <c r="R6" i="1" s="1"/>
  <c r="EP62" i="1"/>
  <c r="EP63" i="1" s="1"/>
  <c r="S43" i="1"/>
  <c r="S44" i="1" s="1"/>
  <c r="R7" i="1"/>
  <c r="R78" i="1" l="1"/>
  <c r="R81" i="1" s="1"/>
  <c r="R82" i="1" s="1"/>
  <c r="R13" i="1" s="1"/>
  <c r="EQ62" i="1"/>
  <c r="EQ63" i="1" s="1"/>
  <c r="R89" i="1"/>
  <c r="R14" i="1" s="1"/>
  <c r="R12" i="1"/>
  <c r="R145" i="1"/>
  <c r="R166" i="1"/>
  <c r="R164" i="1"/>
  <c r="R10" i="1" l="1"/>
  <c r="R79" i="1"/>
  <c r="R80" i="1" s="1"/>
  <c r="R9" i="1" s="1"/>
  <c r="R99" i="1"/>
  <c r="R130" i="1"/>
  <c r="R131" i="1" s="1"/>
  <c r="Q165" i="1"/>
  <c r="R109" i="1"/>
  <c r="ER62" i="1"/>
  <c r="R36" i="1"/>
  <c r="R35" i="1"/>
  <c r="R132" i="1" l="1"/>
  <c r="R133" i="1" s="1"/>
  <c r="R100" i="1"/>
  <c r="R21" i="1" s="1"/>
  <c r="R20" i="1"/>
  <c r="R26" i="1"/>
  <c r="R110" i="1"/>
  <c r="Q240" i="1"/>
  <c r="Q154" i="1"/>
  <c r="Q156" i="1"/>
  <c r="Q157" i="1"/>
  <c r="Q155" i="1"/>
  <c r="ER63" i="1"/>
  <c r="R101" i="1" l="1"/>
  <c r="R102" i="1" s="1"/>
  <c r="R27" i="1"/>
  <c r="R111" i="1"/>
  <c r="ES62" i="1"/>
  <c r="R104" i="1" l="1"/>
  <c r="R105" i="1" s="1"/>
  <c r="R106" i="1" s="1"/>
  <c r="R112" i="1" s="1"/>
  <c r="R28" i="1" s="1"/>
  <c r="R170" i="1"/>
  <c r="R176" i="1"/>
  <c r="ES63" i="1"/>
  <c r="R103" i="1" l="1"/>
  <c r="ET62" i="1"/>
  <c r="ET63" i="1" s="1"/>
  <c r="R177" i="1"/>
  <c r="R143" i="1"/>
  <c r="S48" i="1"/>
  <c r="R171" i="1"/>
  <c r="S46" i="1"/>
  <c r="S50" i="1"/>
  <c r="R24" i="1"/>
  <c r="S94" i="1"/>
  <c r="R115" i="1"/>
  <c r="R116" i="1" s="1"/>
  <c r="R31" i="1" s="1"/>
  <c r="R209" i="1"/>
  <c r="R208" i="1"/>
  <c r="R207" i="1"/>
  <c r="R134" i="1"/>
  <c r="R135" i="1" s="1"/>
  <c r="R136" i="1" s="1"/>
  <c r="R113" i="1"/>
  <c r="R114" i="1" s="1"/>
  <c r="R22" i="1"/>
  <c r="R123" i="1" l="1"/>
  <c r="R124" i="1" s="1"/>
  <c r="R125" i="1" s="1"/>
  <c r="R4" i="1" s="1"/>
  <c r="EU62" i="1"/>
  <c r="EU63" i="1" s="1"/>
  <c r="S16" i="1"/>
  <c r="S47" i="1"/>
  <c r="R57" i="1"/>
  <c r="R58" i="1" s="1"/>
  <c r="R59" i="1" s="1"/>
  <c r="R23" i="1" s="1"/>
  <c r="R38" i="1"/>
  <c r="R37" i="1"/>
  <c r="R33" i="1"/>
  <c r="S51" i="1"/>
  <c r="R178" i="1"/>
  <c r="S85" i="1"/>
  <c r="S86" i="1" s="1"/>
  <c r="S87" i="1" s="1"/>
  <c r="S88" i="1" s="1"/>
  <c r="R172" i="1"/>
  <c r="R173" i="1" s="1"/>
  <c r="R174" i="1" s="1"/>
  <c r="R117" i="1"/>
  <c r="S92" i="1" s="1"/>
  <c r="S93" i="1" s="1"/>
  <c r="S17" i="1" s="1"/>
  <c r="R29" i="1"/>
  <c r="R118" i="1"/>
  <c r="R119" i="1" s="1"/>
  <c r="R120" i="1" s="1"/>
  <c r="R30" i="1" s="1"/>
  <c r="R34" i="1" s="1"/>
  <c r="R144" i="1"/>
  <c r="S49" i="1"/>
  <c r="S96" i="1" l="1"/>
  <c r="S18" i="1" s="1"/>
  <c r="R71" i="1"/>
  <c r="S65" i="1" s="1"/>
  <c r="R70" i="1"/>
  <c r="S95" i="1"/>
  <c r="R244" i="1"/>
  <c r="R148" i="1"/>
  <c r="R149" i="1"/>
  <c r="R150" i="1"/>
  <c r="R151" i="1"/>
  <c r="R146" i="1"/>
  <c r="R147" i="1"/>
  <c r="S52" i="1"/>
  <c r="S53" i="1" s="1"/>
  <c r="S54" i="1" s="1"/>
  <c r="EV62" i="1"/>
  <c r="EV63" i="1" s="1"/>
  <c r="R179" i="1"/>
  <c r="EW62" i="1" l="1"/>
  <c r="EW63" i="1" s="1"/>
  <c r="R137" i="1"/>
  <c r="R138" i="1" s="1"/>
  <c r="R139" i="1" s="1"/>
  <c r="R3" i="1" s="1"/>
  <c r="R248" i="1"/>
  <c r="R246" i="1"/>
  <c r="R183" i="1"/>
  <c r="R182" i="1"/>
  <c r="R181" i="1"/>
  <c r="R184" i="1"/>
  <c r="R180" i="1"/>
  <c r="S66" i="1"/>
  <c r="S74" i="1"/>
  <c r="S72" i="1"/>
  <c r="S75" i="1" l="1"/>
  <c r="S67" i="1"/>
  <c r="S8" i="1" s="1"/>
  <c r="S73" i="1"/>
  <c r="S6" i="1" s="1"/>
  <c r="S64" i="1"/>
  <c r="EX62" i="1"/>
  <c r="EX63" i="1" s="1"/>
  <c r="EY62" i="1" l="1"/>
  <c r="EY63" i="1" s="1"/>
  <c r="T43" i="1"/>
  <c r="T44" i="1" s="1"/>
  <c r="S7" i="1"/>
  <c r="S78" i="1"/>
  <c r="S81" i="1" s="1"/>
  <c r="S82" i="1" s="1"/>
  <c r="S13" i="1" s="1"/>
  <c r="S89" i="1"/>
  <c r="S14" i="1" s="1"/>
  <c r="S145" i="1"/>
  <c r="S12" i="1"/>
  <c r="S166" i="1"/>
  <c r="S164" i="1"/>
  <c r="S79" i="1" l="1"/>
  <c r="S80" i="1" s="1"/>
  <c r="S9" i="1" s="1"/>
  <c r="S10" i="1"/>
  <c r="S99" i="1"/>
  <c r="S130" i="1"/>
  <c r="S131" i="1" s="1"/>
  <c r="R165" i="1"/>
  <c r="S109" i="1"/>
  <c r="EZ62" i="1"/>
  <c r="S35" i="1"/>
  <c r="S36" i="1"/>
  <c r="S132" i="1" l="1"/>
  <c r="S133" i="1" s="1"/>
  <c r="S26" i="1"/>
  <c r="S110" i="1"/>
  <c r="S100" i="1"/>
  <c r="S20" i="1"/>
  <c r="R240" i="1"/>
  <c r="R155" i="1"/>
  <c r="R157" i="1"/>
  <c r="R156" i="1"/>
  <c r="R154" i="1"/>
  <c r="EZ63" i="1"/>
  <c r="FA62" i="1" l="1"/>
  <c r="FA63" i="1" s="1"/>
  <c r="S27" i="1"/>
  <c r="S111" i="1"/>
  <c r="S21" i="1"/>
  <c r="S101" i="1"/>
  <c r="FB62" i="1" l="1"/>
  <c r="FB63" i="1" s="1"/>
  <c r="S102" i="1"/>
  <c r="S104" i="1"/>
  <c r="S105" i="1" s="1"/>
  <c r="FC62" i="1" l="1"/>
  <c r="FC63" i="1" s="1"/>
  <c r="S106" i="1"/>
  <c r="S103" i="1"/>
  <c r="S176" i="1"/>
  <c r="S170" i="1"/>
  <c r="FD62" i="1" l="1"/>
  <c r="FD63" i="1" s="1"/>
  <c r="S22" i="1"/>
  <c r="S177" i="1"/>
  <c r="S143" i="1"/>
  <c r="T48" i="1"/>
  <c r="S171" i="1"/>
  <c r="T50" i="1"/>
  <c r="T46" i="1"/>
  <c r="S24" i="1"/>
  <c r="T94" i="1"/>
  <c r="S115" i="1"/>
  <c r="S116" i="1" s="1"/>
  <c r="S31" i="1" s="1"/>
  <c r="S209" i="1"/>
  <c r="S208" i="1"/>
  <c r="S207" i="1"/>
  <c r="S134" i="1"/>
  <c r="S135" i="1" s="1"/>
  <c r="S136" i="1" s="1"/>
  <c r="S112" i="1"/>
  <c r="S38" i="1" l="1"/>
  <c r="S33" i="1"/>
  <c r="S37" i="1"/>
  <c r="S28" i="1"/>
  <c r="S113" i="1"/>
  <c r="S114" i="1" s="1"/>
  <c r="T49" i="1"/>
  <c r="T47" i="1"/>
  <c r="S57" i="1"/>
  <c r="S58" i="1" s="1"/>
  <c r="S59" i="1" s="1"/>
  <c r="S23" i="1" s="1"/>
  <c r="FE62" i="1"/>
  <c r="FE63" i="1" s="1"/>
  <c r="T16" i="1"/>
  <c r="T51" i="1"/>
  <c r="T52" i="1" l="1"/>
  <c r="T53" i="1" s="1"/>
  <c r="T54" i="1" s="1"/>
  <c r="T74" i="1" s="1"/>
  <c r="FF62" i="1"/>
  <c r="FF63" i="1" s="1"/>
  <c r="S178" i="1"/>
  <c r="T85" i="1"/>
  <c r="T86" i="1" s="1"/>
  <c r="T87" i="1" s="1"/>
  <c r="T88" i="1" s="1"/>
  <c r="S172" i="1"/>
  <c r="S173" i="1" s="1"/>
  <c r="S174" i="1" s="1"/>
  <c r="S117" i="1"/>
  <c r="T92" i="1" s="1"/>
  <c r="T93" i="1" s="1"/>
  <c r="S29" i="1"/>
  <c r="S118" i="1"/>
  <c r="S119" i="1" s="1"/>
  <c r="S120" i="1" s="1"/>
  <c r="S30" i="1" s="1"/>
  <c r="S34" i="1" s="1"/>
  <c r="S144" i="1"/>
  <c r="S123" i="1"/>
  <c r="S124" i="1" s="1"/>
  <c r="S125" i="1" s="1"/>
  <c r="S4" i="1" s="1"/>
  <c r="T72" i="1" l="1"/>
  <c r="T66" i="1"/>
  <c r="T17" i="1"/>
  <c r="T96" i="1"/>
  <c r="T18" i="1" s="1"/>
  <c r="T95" i="1"/>
  <c r="S71" i="1"/>
  <c r="T65" i="1" s="1"/>
  <c r="S70" i="1"/>
  <c r="FG62" i="1"/>
  <c r="S244" i="1"/>
  <c r="S151" i="1"/>
  <c r="S149" i="1"/>
  <c r="S148" i="1"/>
  <c r="S150" i="1"/>
  <c r="S146" i="1"/>
  <c r="S147" i="1"/>
  <c r="S179" i="1"/>
  <c r="S137" i="1" l="1"/>
  <c r="S138" i="1" s="1"/>
  <c r="S139" i="1" s="1"/>
  <c r="S3" i="1" s="1"/>
  <c r="S248" i="1"/>
  <c r="S182" i="1"/>
  <c r="S183" i="1"/>
  <c r="S181" i="1"/>
  <c r="S246" i="1"/>
  <c r="S184" i="1"/>
  <c r="S180" i="1"/>
  <c r="T64" i="1" s="1"/>
  <c r="FG63" i="1"/>
  <c r="U43" i="1" l="1"/>
  <c r="U44" i="1" s="1"/>
  <c r="T7" i="1"/>
  <c r="FH62" i="1"/>
  <c r="T75" i="1"/>
  <c r="T67" i="1"/>
  <c r="T8" i="1" s="1"/>
  <c r="T73" i="1"/>
  <c r="T6" i="1" s="1"/>
  <c r="T78" i="1" l="1"/>
  <c r="T81" i="1" s="1"/>
  <c r="T82" i="1" s="1"/>
  <c r="T13" i="1" s="1"/>
  <c r="T89" i="1"/>
  <c r="T14" i="1" s="1"/>
  <c r="T145" i="1"/>
  <c r="T12" i="1"/>
  <c r="T166" i="1"/>
  <c r="T164" i="1"/>
  <c r="FH63" i="1"/>
  <c r="T109" i="1" l="1"/>
  <c r="T26" i="1" s="1"/>
  <c r="T130" i="1"/>
  <c r="T131" i="1" s="1"/>
  <c r="S165" i="1"/>
  <c r="T99" i="1"/>
  <c r="FI62" i="1"/>
  <c r="FI63" i="1" s="1"/>
  <c r="T35" i="1"/>
  <c r="T36" i="1"/>
  <c r="T79" i="1"/>
  <c r="T80" i="1" s="1"/>
  <c r="T9" i="1" s="1"/>
  <c r="T10" i="1"/>
  <c r="FJ62" i="1" l="1"/>
  <c r="T100" i="1"/>
  <c r="T20" i="1"/>
  <c r="T110" i="1"/>
  <c r="T132" i="1"/>
  <c r="T133" i="1" s="1"/>
  <c r="S240" i="1"/>
  <c r="S154" i="1"/>
  <c r="S156" i="1"/>
  <c r="S157" i="1"/>
  <c r="S155" i="1"/>
  <c r="T27" i="1" l="1"/>
  <c r="T111" i="1"/>
  <c r="T21" i="1"/>
  <c r="T101" i="1"/>
  <c r="FJ63" i="1"/>
  <c r="FK62" i="1" l="1"/>
  <c r="FK63" i="1" s="1"/>
  <c r="T102" i="1"/>
  <c r="T104" i="1"/>
  <c r="T105" i="1" s="1"/>
  <c r="FL62" i="1" l="1"/>
  <c r="FL63" i="1" s="1"/>
  <c r="T106" i="1"/>
  <c r="T103" i="1"/>
  <c r="T170" i="1"/>
  <c r="T176" i="1"/>
  <c r="T177" i="1" l="1"/>
  <c r="T143" i="1"/>
  <c r="U48" i="1"/>
  <c r="T171" i="1"/>
  <c r="U46" i="1"/>
  <c r="U50" i="1"/>
  <c r="T24" i="1"/>
  <c r="U94" i="1"/>
  <c r="T115" i="1"/>
  <c r="T116" i="1" s="1"/>
  <c r="T31" i="1" s="1"/>
  <c r="T209" i="1"/>
  <c r="T208" i="1"/>
  <c r="T207" i="1"/>
  <c r="T134" i="1"/>
  <c r="T135" i="1" s="1"/>
  <c r="T136" i="1" s="1"/>
  <c r="T112" i="1"/>
  <c r="T22" i="1"/>
  <c r="FM62" i="1"/>
  <c r="FM63" i="1" s="1"/>
  <c r="FN62" i="1" l="1"/>
  <c r="T33" i="1"/>
  <c r="T37" i="1"/>
  <c r="T38" i="1"/>
  <c r="T28" i="1"/>
  <c r="T113" i="1"/>
  <c r="T114" i="1" s="1"/>
  <c r="U49" i="1"/>
  <c r="U51" i="1"/>
  <c r="U16" i="1"/>
  <c r="U47" i="1"/>
  <c r="T57" i="1"/>
  <c r="T58" i="1" s="1"/>
  <c r="T59" i="1" s="1"/>
  <c r="T23" i="1" s="1"/>
  <c r="U52" i="1" l="1"/>
  <c r="U53" i="1" s="1"/>
  <c r="U54" i="1" s="1"/>
  <c r="U74" i="1" s="1"/>
  <c r="T178" i="1"/>
  <c r="U85" i="1"/>
  <c r="U86" i="1" s="1"/>
  <c r="U87" i="1" s="1"/>
  <c r="U88" i="1" s="1"/>
  <c r="T172" i="1"/>
  <c r="T173" i="1" s="1"/>
  <c r="T174" i="1" s="1"/>
  <c r="T117" i="1"/>
  <c r="U92" i="1" s="1"/>
  <c r="U93" i="1" s="1"/>
  <c r="T29" i="1"/>
  <c r="T118" i="1"/>
  <c r="T119" i="1" s="1"/>
  <c r="T120" i="1" s="1"/>
  <c r="T30" i="1" s="1"/>
  <c r="T34" i="1" s="1"/>
  <c r="T144" i="1"/>
  <c r="T123" i="1"/>
  <c r="T124" i="1" s="1"/>
  <c r="T125" i="1" s="1"/>
  <c r="T4" i="1" s="1"/>
  <c r="FN63" i="1"/>
  <c r="U66" i="1" l="1"/>
  <c r="U72" i="1"/>
  <c r="U17" i="1"/>
  <c r="U95" i="1"/>
  <c r="U96" i="1"/>
  <c r="U18" i="1" s="1"/>
  <c r="FO62" i="1"/>
  <c r="FO63" i="1" s="1"/>
  <c r="T244" i="1"/>
  <c r="T148" i="1"/>
  <c r="T149" i="1"/>
  <c r="T150" i="1"/>
  <c r="T151" i="1"/>
  <c r="T146" i="1"/>
  <c r="T147" i="1"/>
  <c r="T248" i="1" s="1"/>
  <c r="T179" i="1"/>
  <c r="T71" i="1"/>
  <c r="U65" i="1" s="1"/>
  <c r="T70" i="1"/>
  <c r="T246" i="1" l="1"/>
  <c r="T182" i="1"/>
  <c r="T183" i="1"/>
  <c r="T181" i="1"/>
  <c r="T184" i="1"/>
  <c r="T180" i="1"/>
  <c r="FP62" i="1"/>
  <c r="FP63" i="1" s="1"/>
  <c r="T137" i="1"/>
  <c r="T138" i="1" s="1"/>
  <c r="T139" i="1" s="1"/>
  <c r="T3" i="1" s="1"/>
  <c r="U75" i="1" l="1"/>
  <c r="U67" i="1"/>
  <c r="U8" i="1" s="1"/>
  <c r="U73" i="1"/>
  <c r="U6" i="1" s="1"/>
  <c r="U64" i="1"/>
  <c r="FQ62" i="1"/>
  <c r="FQ63" i="1" l="1"/>
  <c r="V43" i="1"/>
  <c r="V44" i="1" s="1"/>
  <c r="U7" i="1"/>
  <c r="U78" i="1"/>
  <c r="U81" i="1" s="1"/>
  <c r="U82" i="1" s="1"/>
  <c r="U13" i="1" s="1"/>
  <c r="U89" i="1"/>
  <c r="U14" i="1" s="1"/>
  <c r="U145" i="1"/>
  <c r="U12" i="1"/>
  <c r="U166" i="1"/>
  <c r="U164" i="1"/>
  <c r="U109" i="1" l="1"/>
  <c r="U26" i="1" s="1"/>
  <c r="U130" i="1"/>
  <c r="U131" i="1" s="1"/>
  <c r="T165" i="1"/>
  <c r="U35" i="1"/>
  <c r="U36" i="1"/>
  <c r="U79" i="1"/>
  <c r="U80" i="1" s="1"/>
  <c r="U9" i="1" s="1"/>
  <c r="U10" i="1"/>
  <c r="FR62" i="1"/>
  <c r="FR63" i="1" s="1"/>
  <c r="U99" i="1"/>
  <c r="U100" i="1" l="1"/>
  <c r="U20" i="1"/>
  <c r="FS62" i="1"/>
  <c r="U110" i="1"/>
  <c r="U132" i="1"/>
  <c r="U133" i="1" s="1"/>
  <c r="T240" i="1"/>
  <c r="T154" i="1"/>
  <c r="T156" i="1"/>
  <c r="T157" i="1"/>
  <c r="T155" i="1"/>
  <c r="U27" i="1" l="1"/>
  <c r="U111" i="1"/>
  <c r="U21" i="1"/>
  <c r="U101" i="1"/>
  <c r="FS63" i="1"/>
  <c r="FT62" i="1" l="1"/>
  <c r="FT63" i="1" s="1"/>
  <c r="U102" i="1"/>
  <c r="U104" i="1"/>
  <c r="U105" i="1" s="1"/>
  <c r="FU62" i="1" l="1"/>
  <c r="FU63" i="1" s="1"/>
  <c r="U106" i="1"/>
  <c r="U103" i="1"/>
  <c r="U176" i="1"/>
  <c r="U170" i="1"/>
  <c r="FV62" i="1" l="1"/>
  <c r="FV63" i="1" s="1"/>
  <c r="U177" i="1"/>
  <c r="U143" i="1"/>
  <c r="V48" i="1"/>
  <c r="U171" i="1"/>
  <c r="V50" i="1"/>
  <c r="V46" i="1"/>
  <c r="U24" i="1"/>
  <c r="V94" i="1"/>
  <c r="U115" i="1"/>
  <c r="U116" i="1" s="1"/>
  <c r="U31" i="1" s="1"/>
  <c r="U209" i="1"/>
  <c r="U208" i="1"/>
  <c r="U207" i="1"/>
  <c r="U134" i="1"/>
  <c r="U135" i="1" s="1"/>
  <c r="U136" i="1" s="1"/>
  <c r="U112" i="1"/>
  <c r="U22" i="1"/>
  <c r="FW62" i="1" l="1"/>
  <c r="FW63" i="1" s="1"/>
  <c r="V49" i="1"/>
  <c r="V47" i="1"/>
  <c r="U57" i="1"/>
  <c r="U58" i="1" s="1"/>
  <c r="U59" i="1" s="1"/>
  <c r="U23" i="1" s="1"/>
  <c r="V51" i="1"/>
  <c r="V16" i="1"/>
  <c r="U38" i="1"/>
  <c r="U33" i="1"/>
  <c r="U37" i="1"/>
  <c r="U28" i="1"/>
  <c r="U113" i="1"/>
  <c r="U114" i="1" s="1"/>
  <c r="U178" i="1" l="1"/>
  <c r="V85" i="1"/>
  <c r="V86" i="1" s="1"/>
  <c r="V87" i="1" s="1"/>
  <c r="V88" i="1" s="1"/>
  <c r="U172" i="1"/>
  <c r="U173" i="1" s="1"/>
  <c r="U174" i="1" s="1"/>
  <c r="U117" i="1"/>
  <c r="V92" i="1" s="1"/>
  <c r="V93" i="1" s="1"/>
  <c r="U29" i="1"/>
  <c r="U118" i="1"/>
  <c r="U119" i="1" s="1"/>
  <c r="U120" i="1" s="1"/>
  <c r="U30" i="1" s="1"/>
  <c r="U34" i="1" s="1"/>
  <c r="U144" i="1"/>
  <c r="U123" i="1"/>
  <c r="U124" i="1" s="1"/>
  <c r="U125" i="1" s="1"/>
  <c r="U4" i="1" s="1"/>
  <c r="FX62" i="1"/>
  <c r="V52" i="1"/>
  <c r="V53" i="1" s="1"/>
  <c r="V54" i="1" s="1"/>
  <c r="V17" i="1" l="1"/>
  <c r="V95" i="1"/>
  <c r="V96" i="1"/>
  <c r="V18" i="1" s="1"/>
  <c r="U71" i="1"/>
  <c r="V65" i="1" s="1"/>
  <c r="U70" i="1"/>
  <c r="V74" i="1"/>
  <c r="V66" i="1"/>
  <c r="V72" i="1"/>
  <c r="FX63" i="1"/>
  <c r="U244" i="1"/>
  <c r="U151" i="1"/>
  <c r="U149" i="1"/>
  <c r="U148" i="1"/>
  <c r="U150" i="1"/>
  <c r="U146" i="1"/>
  <c r="U147" i="1"/>
  <c r="U179" i="1"/>
  <c r="U248" i="1" l="1"/>
  <c r="U246" i="1"/>
  <c r="U181" i="1"/>
  <c r="U182" i="1"/>
  <c r="U183" i="1"/>
  <c r="U184" i="1"/>
  <c r="U180" i="1"/>
  <c r="U137" i="1"/>
  <c r="U138" i="1" s="1"/>
  <c r="U139" i="1" s="1"/>
  <c r="U3" i="1" s="1"/>
  <c r="FY62" i="1"/>
  <c r="FY63" i="1" s="1"/>
  <c r="V75" i="1" l="1"/>
  <c r="V67" i="1"/>
  <c r="V8" i="1" s="1"/>
  <c r="V73" i="1"/>
  <c r="V6" i="1" s="1"/>
  <c r="FZ62" i="1"/>
  <c r="FZ63" i="1" s="1"/>
  <c r="V64" i="1"/>
  <c r="GA62" i="1" l="1"/>
  <c r="GA63" i="1" s="1"/>
  <c r="V89" i="1"/>
  <c r="V14" i="1" s="1"/>
  <c r="V145" i="1"/>
  <c r="V12" i="1"/>
  <c r="V166" i="1"/>
  <c r="V164" i="1"/>
  <c r="W43" i="1"/>
  <c r="W44" i="1" s="1"/>
  <c r="V7" i="1"/>
  <c r="V78" i="1"/>
  <c r="V81" i="1" s="1"/>
  <c r="V99" i="1" l="1"/>
  <c r="V20" i="1" s="1"/>
  <c r="GB62" i="1"/>
  <c r="GB63" i="1" s="1"/>
  <c r="V79" i="1"/>
  <c r="V80" i="1" s="1"/>
  <c r="V9" i="1" s="1"/>
  <c r="V10" i="1"/>
  <c r="V130" i="1"/>
  <c r="V131" i="1" s="1"/>
  <c r="V132" i="1" s="1"/>
  <c r="V133" i="1" s="1"/>
  <c r="U165" i="1"/>
  <c r="V109" i="1"/>
  <c r="V82" i="1"/>
  <c r="V13" i="1" s="1"/>
  <c r="V36" i="1"/>
  <c r="V35" i="1"/>
  <c r="V100" i="1" l="1"/>
  <c r="V21" i="1" s="1"/>
  <c r="V26" i="1"/>
  <c r="V110" i="1"/>
  <c r="GC62" i="1"/>
  <c r="GC63" i="1" s="1"/>
  <c r="U240" i="1"/>
  <c r="U154" i="1"/>
  <c r="U156" i="1"/>
  <c r="U157" i="1"/>
  <c r="U155" i="1"/>
  <c r="V101" i="1" l="1"/>
  <c r="V102" i="1" s="1"/>
  <c r="V27" i="1"/>
  <c r="V111" i="1"/>
  <c r="GD62" i="1"/>
  <c r="GD63" i="1" s="1"/>
  <c r="V104" i="1" l="1"/>
  <c r="V105" i="1" s="1"/>
  <c r="V106" i="1" s="1"/>
  <c r="V112" i="1" s="1"/>
  <c r="V28" i="1" s="1"/>
  <c r="V170" i="1"/>
  <c r="V176" i="1"/>
  <c r="GE62" i="1"/>
  <c r="GE63" i="1" s="1"/>
  <c r="V103" i="1" l="1"/>
  <c r="V113" i="1"/>
  <c r="V114" i="1" s="1"/>
  <c r="W85" i="1" s="1"/>
  <c r="W86" i="1" s="1"/>
  <c r="W87" i="1" s="1"/>
  <c r="W88" i="1" s="1"/>
  <c r="GF62" i="1"/>
  <c r="GF63" i="1" s="1"/>
  <c r="V177" i="1"/>
  <c r="V143" i="1"/>
  <c r="W46" i="1"/>
  <c r="W50" i="1"/>
  <c r="W48" i="1"/>
  <c r="V171" i="1"/>
  <c r="V24" i="1"/>
  <c r="W94" i="1"/>
  <c r="V115" i="1"/>
  <c r="V116" i="1" s="1"/>
  <c r="V31" i="1" s="1"/>
  <c r="V207" i="1"/>
  <c r="V208" i="1"/>
  <c r="V209" i="1"/>
  <c r="V134" i="1"/>
  <c r="V135" i="1" s="1"/>
  <c r="V136" i="1" s="1"/>
  <c r="V22" i="1"/>
  <c r="V144" i="1" l="1"/>
  <c r="V148" i="1" s="1"/>
  <c r="V172" i="1"/>
  <c r="V173" i="1" s="1"/>
  <c r="V174" i="1" s="1"/>
  <c r="V71" i="1" s="1"/>
  <c r="W65" i="1" s="1"/>
  <c r="V123" i="1"/>
  <c r="V124" i="1" s="1"/>
  <c r="V125" i="1" s="1"/>
  <c r="V4" i="1" s="1"/>
  <c r="V118" i="1"/>
  <c r="V119" i="1" s="1"/>
  <c r="V120" i="1" s="1"/>
  <c r="V30" i="1" s="1"/>
  <c r="V34" i="1" s="1"/>
  <c r="V29" i="1"/>
  <c r="V178" i="1"/>
  <c r="V179" i="1" s="1"/>
  <c r="GG62" i="1"/>
  <c r="GG63" i="1" s="1"/>
  <c r="W16" i="1"/>
  <c r="W49" i="1"/>
  <c r="V117" i="1"/>
  <c r="W92" i="1" s="1"/>
  <c r="W93" i="1" s="1"/>
  <c r="W17" i="1" s="1"/>
  <c r="V38" i="1"/>
  <c r="V37" i="1"/>
  <c r="V33" i="1"/>
  <c r="W51" i="1"/>
  <c r="W47" i="1"/>
  <c r="V57" i="1"/>
  <c r="V58" i="1" s="1"/>
  <c r="V59" i="1" s="1"/>
  <c r="V23" i="1" s="1"/>
  <c r="V70" i="1" l="1"/>
  <c r="V244" i="1"/>
  <c r="V151" i="1"/>
  <c r="V147" i="1"/>
  <c r="V248" i="1" s="1"/>
  <c r="V149" i="1"/>
  <c r="V150" i="1"/>
  <c r="V146" i="1"/>
  <c r="W95" i="1"/>
  <c r="GH62" i="1"/>
  <c r="GH63" i="1" s="1"/>
  <c r="W52" i="1"/>
  <c r="W53" i="1" s="1"/>
  <c r="W54" i="1" s="1"/>
  <c r="W96" i="1"/>
  <c r="W18" i="1" s="1"/>
  <c r="V246" i="1"/>
  <c r="V183" i="1"/>
  <c r="V182" i="1"/>
  <c r="V181" i="1"/>
  <c r="V184" i="1"/>
  <c r="V180" i="1"/>
  <c r="V137" i="1" l="1"/>
  <c r="V138" i="1" s="1"/>
  <c r="V139" i="1" s="1"/>
  <c r="V3" i="1" s="1"/>
  <c r="GI62" i="1"/>
  <c r="W72" i="1"/>
  <c r="W73" i="1" s="1"/>
  <c r="W6" i="1" s="1"/>
  <c r="W74" i="1"/>
  <c r="W75" i="1" s="1"/>
  <c r="W66" i="1"/>
  <c r="W64" i="1"/>
  <c r="W89" i="1" l="1"/>
  <c r="W14" i="1" s="1"/>
  <c r="W145" i="1"/>
  <c r="W12" i="1"/>
  <c r="W166" i="1"/>
  <c r="W164" i="1"/>
  <c r="W67" i="1"/>
  <c r="W8" i="1" s="1"/>
  <c r="X43" i="1"/>
  <c r="X44" i="1" s="1"/>
  <c r="W7" i="1"/>
  <c r="GI63" i="1"/>
  <c r="W78" i="1" l="1"/>
  <c r="W81" i="1" s="1"/>
  <c r="W79" i="1" s="1"/>
  <c r="W80" i="1" s="1"/>
  <c r="W9" i="1" s="1"/>
  <c r="GJ62" i="1"/>
  <c r="W130" i="1"/>
  <c r="W131" i="1" s="1"/>
  <c r="V165" i="1"/>
  <c r="W99" i="1"/>
  <c r="W35" i="1"/>
  <c r="W36" i="1"/>
  <c r="W109" i="1"/>
  <c r="W82" i="1" l="1"/>
  <c r="W13" i="1" s="1"/>
  <c r="W10" i="1"/>
  <c r="W132" i="1"/>
  <c r="W133" i="1" s="1"/>
  <c r="V240" i="1"/>
  <c r="V154" i="1"/>
  <c r="V155" i="1"/>
  <c r="V157" i="1"/>
  <c r="V156" i="1"/>
  <c r="W26" i="1"/>
  <c r="W110" i="1"/>
  <c r="W100" i="1"/>
  <c r="W20" i="1"/>
  <c r="GJ63" i="1"/>
  <c r="W27" i="1" l="1"/>
  <c r="W111" i="1"/>
  <c r="W21" i="1"/>
  <c r="W101" i="1"/>
  <c r="GK62" i="1"/>
  <c r="W102" i="1" l="1"/>
  <c r="W104" i="1"/>
  <c r="W105" i="1" s="1"/>
  <c r="GK63" i="1"/>
  <c r="W176" i="1" l="1"/>
  <c r="W170" i="1"/>
  <c r="W106" i="1"/>
  <c r="W103" i="1"/>
  <c r="GL62" i="1"/>
  <c r="GL63" i="1" s="1"/>
  <c r="GM62" i="1" l="1"/>
  <c r="GM63" i="1" s="1"/>
  <c r="X46" i="1"/>
  <c r="X50" i="1"/>
  <c r="W177" i="1"/>
  <c r="W143" i="1"/>
  <c r="X48" i="1"/>
  <c r="W171" i="1"/>
  <c r="W24" i="1"/>
  <c r="X94" i="1"/>
  <c r="W115" i="1"/>
  <c r="W116" i="1" s="1"/>
  <c r="W31" i="1" s="1"/>
  <c r="W208" i="1"/>
  <c r="W209" i="1"/>
  <c r="W207" i="1"/>
  <c r="W134" i="1"/>
  <c r="W135" i="1" s="1"/>
  <c r="W136" i="1" s="1"/>
  <c r="W112" i="1"/>
  <c r="W22" i="1"/>
  <c r="X51" i="1" l="1"/>
  <c r="X16" i="1"/>
  <c r="X49" i="1"/>
  <c r="X47" i="1"/>
  <c r="W57" i="1"/>
  <c r="W58" i="1" s="1"/>
  <c r="W59" i="1" s="1"/>
  <c r="W23" i="1" s="1"/>
  <c r="W37" i="1"/>
  <c r="W38" i="1"/>
  <c r="W33" i="1"/>
  <c r="GN62" i="1"/>
  <c r="W28" i="1"/>
  <c r="W113" i="1"/>
  <c r="W114" i="1" s="1"/>
  <c r="W117" i="1" l="1"/>
  <c r="X92" i="1" s="1"/>
  <c r="X93" i="1" s="1"/>
  <c r="W178" i="1"/>
  <c r="X85" i="1"/>
  <c r="X86" i="1" s="1"/>
  <c r="X87" i="1" s="1"/>
  <c r="X88" i="1" s="1"/>
  <c r="W172" i="1"/>
  <c r="W173" i="1" s="1"/>
  <c r="W174" i="1" s="1"/>
  <c r="W29" i="1"/>
  <c r="W118" i="1"/>
  <c r="W119" i="1" s="1"/>
  <c r="W120" i="1" s="1"/>
  <c r="W30" i="1" s="1"/>
  <c r="W34" i="1" s="1"/>
  <c r="W144" i="1"/>
  <c r="W123" i="1"/>
  <c r="W124" i="1" s="1"/>
  <c r="W125" i="1" s="1"/>
  <c r="W4" i="1" s="1"/>
  <c r="X52" i="1"/>
  <c r="X53" i="1" s="1"/>
  <c r="X54" i="1" s="1"/>
  <c r="GN63" i="1"/>
  <c r="X17" i="1" l="1"/>
  <c r="X95" i="1"/>
  <c r="X96" i="1"/>
  <c r="X18" i="1" s="1"/>
  <c r="W244" i="1"/>
  <c r="W151" i="1"/>
  <c r="W148" i="1"/>
  <c r="W150" i="1"/>
  <c r="W149" i="1"/>
  <c r="W146" i="1"/>
  <c r="W147" i="1"/>
  <c r="W248" i="1" s="1"/>
  <c r="GO62" i="1"/>
  <c r="GO63" i="1" s="1"/>
  <c r="W179" i="1"/>
  <c r="W71" i="1"/>
  <c r="X65" i="1" s="1"/>
  <c r="W70" i="1"/>
  <c r="X72" i="1"/>
  <c r="X74" i="1"/>
  <c r="X66" i="1"/>
  <c r="W246" i="1" l="1"/>
  <c r="W182" i="1"/>
  <c r="W183" i="1"/>
  <c r="W181" i="1"/>
  <c r="W184" i="1"/>
  <c r="W180" i="1"/>
  <c r="W137" i="1"/>
  <c r="W138" i="1" s="1"/>
  <c r="W139" i="1" s="1"/>
  <c r="W3" i="1" s="1"/>
  <c r="GP62" i="1"/>
  <c r="GP63" i="1" s="1"/>
  <c r="GQ62" i="1" l="1"/>
  <c r="X67" i="1"/>
  <c r="X8" i="1" s="1"/>
  <c r="X75" i="1"/>
  <c r="X73" i="1"/>
  <c r="X6" i="1" s="1"/>
  <c r="X64" i="1"/>
  <c r="X89" i="1" l="1"/>
  <c r="X14" i="1" s="1"/>
  <c r="X12" i="1"/>
  <c r="X145" i="1"/>
  <c r="X166" i="1"/>
  <c r="X164" i="1"/>
  <c r="Y43" i="1"/>
  <c r="Y44" i="1" s="1"/>
  <c r="X7" i="1"/>
  <c r="X78" i="1"/>
  <c r="X81" i="1" s="1"/>
  <c r="GQ63" i="1"/>
  <c r="X99" i="1" l="1"/>
  <c r="X79" i="1"/>
  <c r="X80" i="1" s="1"/>
  <c r="X9" i="1" s="1"/>
  <c r="X10" i="1"/>
  <c r="X130" i="1"/>
  <c r="X131" i="1" s="1"/>
  <c r="W165" i="1"/>
  <c r="GR62" i="1"/>
  <c r="X35" i="1"/>
  <c r="X36" i="1"/>
  <c r="X82" i="1"/>
  <c r="X13" i="1" s="1"/>
  <c r="X109" i="1"/>
  <c r="X132" i="1" l="1"/>
  <c r="X133" i="1" s="1"/>
  <c r="X100" i="1"/>
  <c r="X21" i="1" s="1"/>
  <c r="X20" i="1"/>
  <c r="X26" i="1"/>
  <c r="X110" i="1"/>
  <c r="GR63" i="1"/>
  <c r="W240" i="1"/>
  <c r="W154" i="1"/>
  <c r="W156" i="1"/>
  <c r="W157" i="1"/>
  <c r="W155" i="1"/>
  <c r="X101" i="1" l="1"/>
  <c r="X102" i="1" s="1"/>
  <c r="GS62" i="1"/>
  <c r="GS63" i="1" s="1"/>
  <c r="X27" i="1"/>
  <c r="X111" i="1"/>
  <c r="X104" i="1" l="1"/>
  <c r="X105" i="1" s="1"/>
  <c r="X106" i="1" s="1"/>
  <c r="X112" i="1" s="1"/>
  <c r="X28" i="1" s="1"/>
  <c r="GT62" i="1"/>
  <c r="GT63" i="1" s="1"/>
  <c r="X176" i="1"/>
  <c r="X170" i="1"/>
  <c r="X103" i="1" l="1"/>
  <c r="X22" i="1" s="1"/>
  <c r="X113" i="1"/>
  <c r="X114" i="1" s="1"/>
  <c r="GU62" i="1"/>
  <c r="GU63" i="1" s="1"/>
  <c r="Y46" i="1"/>
  <c r="Y50" i="1"/>
  <c r="X143" i="1"/>
  <c r="Y48" i="1"/>
  <c r="X171" i="1"/>
  <c r="X177" i="1"/>
  <c r="X24" i="1"/>
  <c r="Y94" i="1"/>
  <c r="X115" i="1"/>
  <c r="X116" i="1" s="1"/>
  <c r="X31" i="1" s="1"/>
  <c r="X207" i="1"/>
  <c r="X208" i="1"/>
  <c r="X209" i="1"/>
  <c r="X134" i="1"/>
  <c r="X135" i="1" s="1"/>
  <c r="X136" i="1" s="1"/>
  <c r="X123" i="1" l="1"/>
  <c r="X124" i="1" s="1"/>
  <c r="X125" i="1" s="1"/>
  <c r="X4" i="1" s="1"/>
  <c r="GV62" i="1"/>
  <c r="Y51" i="1"/>
  <c r="Y47" i="1"/>
  <c r="X57" i="1"/>
  <c r="X58" i="1" s="1"/>
  <c r="X59" i="1" s="1"/>
  <c r="X23" i="1" s="1"/>
  <c r="Y16" i="1"/>
  <c r="X38" i="1"/>
  <c r="X33" i="1"/>
  <c r="X37" i="1"/>
  <c r="Y49" i="1"/>
  <c r="X117" i="1"/>
  <c r="Y92" i="1" s="1"/>
  <c r="Y93" i="1" s="1"/>
  <c r="Y17" i="1" s="1"/>
  <c r="Y85" i="1"/>
  <c r="Y86" i="1" s="1"/>
  <c r="Y87" i="1" s="1"/>
  <c r="Y88" i="1" s="1"/>
  <c r="X172" i="1"/>
  <c r="X173" i="1" s="1"/>
  <c r="X174" i="1" s="1"/>
  <c r="X178" i="1"/>
  <c r="X29" i="1"/>
  <c r="X118" i="1"/>
  <c r="X119" i="1" s="1"/>
  <c r="X120" i="1" s="1"/>
  <c r="X30" i="1" s="1"/>
  <c r="X34" i="1" s="1"/>
  <c r="X144" i="1"/>
  <c r="X244" i="1" l="1"/>
  <c r="X148" i="1"/>
  <c r="X149" i="1"/>
  <c r="X150" i="1"/>
  <c r="X151" i="1"/>
  <c r="X146" i="1"/>
  <c r="X147" i="1"/>
  <c r="X248" i="1" s="1"/>
  <c r="X71" i="1"/>
  <c r="Y65" i="1" s="1"/>
  <c r="X70" i="1"/>
  <c r="Y96" i="1"/>
  <c r="Y18" i="1" s="1"/>
  <c r="Y52" i="1"/>
  <c r="Y53" i="1" s="1"/>
  <c r="Y54" i="1" s="1"/>
  <c r="Y95" i="1"/>
  <c r="X179" i="1"/>
  <c r="GV63" i="1"/>
  <c r="X137" i="1" l="1"/>
  <c r="X138" i="1" s="1"/>
  <c r="X139" i="1" s="1"/>
  <c r="X3" i="1" s="1"/>
  <c r="Y74" i="1"/>
  <c r="Y66" i="1"/>
  <c r="Y72" i="1"/>
  <c r="GW62" i="1"/>
  <c r="X246" i="1"/>
  <c r="X182" i="1"/>
  <c r="X183" i="1"/>
  <c r="X181" i="1"/>
  <c r="X184" i="1"/>
  <c r="X180" i="1"/>
  <c r="Y67" i="1" l="1"/>
  <c r="Y8" i="1" s="1"/>
  <c r="Y75" i="1"/>
  <c r="Y73" i="1"/>
  <c r="Y6" i="1" s="1"/>
  <c r="Y64" i="1"/>
  <c r="GW63" i="1"/>
  <c r="Z43" i="1" l="1"/>
  <c r="Z44" i="1" s="1"/>
  <c r="Y7" i="1"/>
  <c r="Y78" i="1"/>
  <c r="Y81" i="1" s="1"/>
  <c r="Y89" i="1"/>
  <c r="Y14" i="1" s="1"/>
  <c r="Y145" i="1"/>
  <c r="Y12" i="1"/>
  <c r="Y166" i="1"/>
  <c r="Y164" i="1"/>
  <c r="GX62" i="1"/>
  <c r="GX63" i="1" s="1"/>
  <c r="Y99" i="1" l="1"/>
  <c r="Y79" i="1"/>
  <c r="Y80" i="1" s="1"/>
  <c r="Y9" i="1" s="1"/>
  <c r="Y10" i="1"/>
  <c r="Y130" i="1"/>
  <c r="Y131" i="1" s="1"/>
  <c r="X165" i="1"/>
  <c r="GY62" i="1"/>
  <c r="GY63" i="1" s="1"/>
  <c r="Y35" i="1"/>
  <c r="Y36" i="1"/>
  <c r="Y82" i="1"/>
  <c r="Y13" i="1" s="1"/>
  <c r="Y109" i="1"/>
  <c r="Y132" i="1" l="1"/>
  <c r="Y133" i="1" s="1"/>
  <c r="Y100" i="1"/>
  <c r="Y21" i="1" s="1"/>
  <c r="Y20" i="1"/>
  <c r="GZ62" i="1"/>
  <c r="GZ63" i="1" s="1"/>
  <c r="X240" i="1"/>
  <c r="X154" i="1"/>
  <c r="X156" i="1"/>
  <c r="X157" i="1"/>
  <c r="X155" i="1"/>
  <c r="Y26" i="1"/>
  <c r="Y110" i="1"/>
  <c r="Y101" i="1" l="1"/>
  <c r="Y102" i="1" s="1"/>
  <c r="HA62" i="1"/>
  <c r="HA63" i="1" s="1"/>
  <c r="Y27" i="1"/>
  <c r="Y111" i="1"/>
  <c r="Y104" i="1" l="1"/>
  <c r="Y105" i="1" s="1"/>
  <c r="Y106" i="1" s="1"/>
  <c r="Y112" i="1" s="1"/>
  <c r="Y28" i="1" s="1"/>
  <c r="Y176" i="1"/>
  <c r="Y170" i="1"/>
  <c r="HB62" i="1"/>
  <c r="HB63" i="1" s="1"/>
  <c r="Y103" i="1" l="1"/>
  <c r="Y22" i="1" s="1"/>
  <c r="HC62" i="1"/>
  <c r="HC63" i="1" s="1"/>
  <c r="Y113" i="1"/>
  <c r="Y114" i="1" s="1"/>
  <c r="Z46" i="1"/>
  <c r="Z50" i="1"/>
  <c r="Y177" i="1"/>
  <c r="Z48" i="1"/>
  <c r="Y171" i="1"/>
  <c r="Y143" i="1"/>
  <c r="Y24" i="1"/>
  <c r="Z94" i="1"/>
  <c r="Y115" i="1"/>
  <c r="Y116" i="1" s="1"/>
  <c r="Y31" i="1" s="1"/>
  <c r="Y209" i="1"/>
  <c r="Y208" i="1"/>
  <c r="Y207" i="1"/>
  <c r="Y134" i="1"/>
  <c r="Y135" i="1" s="1"/>
  <c r="Y136" i="1" s="1"/>
  <c r="HD62" i="1" l="1"/>
  <c r="HD63" i="1" s="1"/>
  <c r="Z16" i="1"/>
  <c r="Z47" i="1"/>
  <c r="Y57" i="1"/>
  <c r="Y58" i="1" s="1"/>
  <c r="Y59" i="1" s="1"/>
  <c r="Y23" i="1" s="1"/>
  <c r="Y38" i="1"/>
  <c r="Y33" i="1"/>
  <c r="Y37" i="1"/>
  <c r="Z49" i="1"/>
  <c r="Y117" i="1"/>
  <c r="Z92" i="1" s="1"/>
  <c r="Z93" i="1" s="1"/>
  <c r="Z17" i="1" s="1"/>
  <c r="Y178" i="1"/>
  <c r="Y172" i="1"/>
  <c r="Y173" i="1" s="1"/>
  <c r="Y174" i="1" s="1"/>
  <c r="Z85" i="1"/>
  <c r="Z86" i="1" s="1"/>
  <c r="Z87" i="1" s="1"/>
  <c r="Z88" i="1" s="1"/>
  <c r="Y29" i="1"/>
  <c r="Y118" i="1"/>
  <c r="Y119" i="1" s="1"/>
  <c r="Y120" i="1" s="1"/>
  <c r="Y30" i="1" s="1"/>
  <c r="Y34" i="1" s="1"/>
  <c r="Y144" i="1"/>
  <c r="Y123" i="1"/>
  <c r="Y124" i="1" s="1"/>
  <c r="Y125" i="1" s="1"/>
  <c r="Y4" i="1" s="1"/>
  <c r="Z51" i="1"/>
  <c r="Z96" i="1" l="1"/>
  <c r="Z18" i="1" s="1"/>
  <c r="Y179" i="1"/>
  <c r="Z95" i="1"/>
  <c r="Y151" i="1"/>
  <c r="Y244" i="1"/>
  <c r="Y148" i="1"/>
  <c r="Y150" i="1"/>
  <c r="Y149" i="1"/>
  <c r="Y146" i="1"/>
  <c r="Y147" i="1"/>
  <c r="Y248" i="1" s="1"/>
  <c r="Z52" i="1"/>
  <c r="Z53" i="1" s="1"/>
  <c r="Z54" i="1" s="1"/>
  <c r="HE62" i="1"/>
  <c r="Y71" i="1"/>
  <c r="Z65" i="1" s="1"/>
  <c r="Y70" i="1"/>
  <c r="Z66" i="1" l="1"/>
  <c r="Z72" i="1"/>
  <c r="Z74" i="1"/>
  <c r="Y137" i="1"/>
  <c r="Y138" i="1" s="1"/>
  <c r="Y139" i="1" s="1"/>
  <c r="Y3" i="1" s="1"/>
  <c r="Y246" i="1"/>
  <c r="Y181" i="1"/>
  <c r="Y182" i="1"/>
  <c r="Y183" i="1"/>
  <c r="Y184" i="1"/>
  <c r="Y180" i="1"/>
  <c r="HE63" i="1"/>
  <c r="Z67" i="1" l="1"/>
  <c r="Z8" i="1" s="1"/>
  <c r="Z75" i="1"/>
  <c r="Z73" i="1"/>
  <c r="Z6" i="1" s="1"/>
  <c r="Z64" i="1"/>
  <c r="HF62" i="1"/>
  <c r="AA43" i="1" l="1"/>
  <c r="AA44" i="1" s="1"/>
  <c r="Z7" i="1"/>
  <c r="Z78" i="1"/>
  <c r="Z81" i="1" s="1"/>
  <c r="Z82" i="1" s="1"/>
  <c r="Z13" i="1" s="1"/>
  <c r="Z89" i="1"/>
  <c r="Z14" i="1" s="1"/>
  <c r="Z12" i="1"/>
  <c r="Z145" i="1"/>
  <c r="Z166" i="1"/>
  <c r="Z164" i="1"/>
  <c r="HF63" i="1"/>
  <c r="Z99" i="1" l="1"/>
  <c r="Z20" i="1" s="1"/>
  <c r="Z109" i="1"/>
  <c r="Z26" i="1" s="1"/>
  <c r="Z36" i="1"/>
  <c r="Z35" i="1"/>
  <c r="Z130" i="1"/>
  <c r="Z131" i="1" s="1"/>
  <c r="Z132" i="1" s="1"/>
  <c r="Z133" i="1" s="1"/>
  <c r="Y165" i="1"/>
  <c r="Z79" i="1"/>
  <c r="Z80" i="1" s="1"/>
  <c r="Z9" i="1" s="1"/>
  <c r="Z10" i="1"/>
  <c r="HG62" i="1"/>
  <c r="HG63" i="1" s="1"/>
  <c r="Z110" i="1" l="1"/>
  <c r="Z111" i="1" s="1"/>
  <c r="Y240" i="1"/>
  <c r="Y154" i="1"/>
  <c r="Y156" i="1"/>
  <c r="Y157" i="1"/>
  <c r="Y155" i="1"/>
  <c r="HH62" i="1"/>
  <c r="HH63" i="1" s="1"/>
  <c r="Z100" i="1"/>
  <c r="Z27" i="1" l="1"/>
  <c r="HI62" i="1"/>
  <c r="HI63" i="1" s="1"/>
  <c r="Z21" i="1"/>
  <c r="Z101" i="1"/>
  <c r="HJ62" i="1" l="1"/>
  <c r="HJ63" i="1" s="1"/>
  <c r="Z102" i="1"/>
  <c r="Z104" i="1"/>
  <c r="Z105" i="1" s="1"/>
  <c r="HK62" i="1" l="1"/>
  <c r="HK63" i="1" s="1"/>
  <c r="Z106" i="1"/>
  <c r="Z103" i="1"/>
  <c r="Z176" i="1"/>
  <c r="Z170" i="1"/>
  <c r="HL62" i="1" l="1"/>
  <c r="HL63" i="1" s="1"/>
  <c r="Z22" i="1"/>
  <c r="AA46" i="1"/>
  <c r="AA50" i="1"/>
  <c r="Z143" i="1"/>
  <c r="AA48" i="1"/>
  <c r="Z171" i="1"/>
  <c r="Z177" i="1"/>
  <c r="Z24" i="1"/>
  <c r="AA94" i="1"/>
  <c r="Z115" i="1"/>
  <c r="Z116" i="1" s="1"/>
  <c r="Z31" i="1" s="1"/>
  <c r="Z208" i="1"/>
  <c r="Z207" i="1"/>
  <c r="Z209" i="1"/>
  <c r="Z134" i="1"/>
  <c r="Z135" i="1" s="1"/>
  <c r="Z136" i="1" s="1"/>
  <c r="Z112" i="1"/>
  <c r="HM62" i="1" l="1"/>
  <c r="HM63" i="1" s="1"/>
  <c r="Z37" i="1"/>
  <c r="Z33" i="1"/>
  <c r="Z38" i="1"/>
  <c r="AA49" i="1"/>
  <c r="Z28" i="1"/>
  <c r="Z113" i="1"/>
  <c r="Z114" i="1" s="1"/>
  <c r="AA51" i="1"/>
  <c r="AA16" i="1"/>
  <c r="AA47" i="1"/>
  <c r="Z57" i="1"/>
  <c r="Z58" i="1" s="1"/>
  <c r="Z59" i="1" s="1"/>
  <c r="Z23" i="1" s="1"/>
  <c r="AA52" i="1" l="1"/>
  <c r="AA53" i="1" s="1"/>
  <c r="AA54" i="1" s="1"/>
  <c r="AA72" i="1" s="1"/>
  <c r="HN62" i="1"/>
  <c r="Z117" i="1"/>
  <c r="AA92" i="1" s="1"/>
  <c r="AA93" i="1" s="1"/>
  <c r="AA85" i="1"/>
  <c r="AA86" i="1" s="1"/>
  <c r="AA87" i="1" s="1"/>
  <c r="AA88" i="1" s="1"/>
  <c r="Z172" i="1"/>
  <c r="Z173" i="1" s="1"/>
  <c r="Z174" i="1" s="1"/>
  <c r="Z178" i="1"/>
  <c r="Z29" i="1"/>
  <c r="Z118" i="1"/>
  <c r="Z119" i="1" s="1"/>
  <c r="Z120" i="1" s="1"/>
  <c r="Z30" i="1" s="1"/>
  <c r="Z34" i="1" s="1"/>
  <c r="Z144" i="1"/>
  <c r="Z123" i="1"/>
  <c r="Z124" i="1" s="1"/>
  <c r="Z125" i="1" s="1"/>
  <c r="Z4" i="1" s="1"/>
  <c r="AA74" i="1" l="1"/>
  <c r="AA66" i="1"/>
  <c r="Z179" i="1"/>
  <c r="Z244" i="1"/>
  <c r="Z148" i="1"/>
  <c r="Z149" i="1"/>
  <c r="Z150" i="1"/>
  <c r="Z151" i="1"/>
  <c r="Z146" i="1"/>
  <c r="Z147" i="1"/>
  <c r="Z248" i="1" s="1"/>
  <c r="AA17" i="1"/>
  <c r="AA96" i="1"/>
  <c r="AA18" i="1" s="1"/>
  <c r="AA95" i="1"/>
  <c r="Z71" i="1"/>
  <c r="AA65" i="1" s="1"/>
  <c r="Z70" i="1"/>
  <c r="HN63" i="1"/>
  <c r="HO62" i="1" l="1"/>
  <c r="HO63" i="1" s="1"/>
  <c r="Z246" i="1"/>
  <c r="Z183" i="1"/>
  <c r="Z182" i="1"/>
  <c r="Z181" i="1"/>
  <c r="Z184" i="1"/>
  <c r="Z180" i="1"/>
  <c r="Z137" i="1"/>
  <c r="Z138" i="1" s="1"/>
  <c r="Z139" i="1" s="1"/>
  <c r="Z3" i="1" s="1"/>
  <c r="HP62" i="1" l="1"/>
  <c r="HP63" i="1" s="1"/>
  <c r="AA67" i="1"/>
  <c r="AA8" i="1" s="1"/>
  <c r="AA75" i="1"/>
  <c r="AA73" i="1"/>
  <c r="AA6" i="1" s="1"/>
  <c r="AA64" i="1"/>
  <c r="AB43" i="1" l="1"/>
  <c r="AB44" i="1" s="1"/>
  <c r="AA7" i="1"/>
  <c r="AA78" i="1"/>
  <c r="AA81" i="1" s="1"/>
  <c r="AA89" i="1"/>
  <c r="AA14" i="1" s="1"/>
  <c r="AA145" i="1"/>
  <c r="AA12" i="1"/>
  <c r="AA166" i="1"/>
  <c r="AA164" i="1"/>
  <c r="HQ62" i="1"/>
  <c r="HQ63" i="1" s="1"/>
  <c r="AA99" i="1" l="1"/>
  <c r="AA20" i="1" s="1"/>
  <c r="HR62" i="1"/>
  <c r="AA130" i="1"/>
  <c r="AA131" i="1" s="1"/>
  <c r="Z165" i="1"/>
  <c r="AA79" i="1"/>
  <c r="AA80" i="1" s="1"/>
  <c r="AA9" i="1" s="1"/>
  <c r="AA10" i="1"/>
  <c r="AA35" i="1"/>
  <c r="AA36" i="1"/>
  <c r="AA82" i="1"/>
  <c r="AA13" i="1" s="1"/>
  <c r="AA109" i="1"/>
  <c r="AA100" i="1" l="1"/>
  <c r="AA21" i="1" s="1"/>
  <c r="AA132" i="1"/>
  <c r="AA133" i="1" s="1"/>
  <c r="AA26" i="1"/>
  <c r="AA110" i="1"/>
  <c r="Z240" i="1"/>
  <c r="Z156" i="1"/>
  <c r="Z154" i="1"/>
  <c r="Z155" i="1"/>
  <c r="Z157" i="1"/>
  <c r="HR63" i="1"/>
  <c r="AA101" i="1" l="1"/>
  <c r="AA102" i="1" s="1"/>
  <c r="AA27" i="1"/>
  <c r="AA111" i="1"/>
  <c r="HS62" i="1"/>
  <c r="HS63" i="1" s="1"/>
  <c r="AA104" i="1" l="1"/>
  <c r="AA105" i="1" s="1"/>
  <c r="AA106" i="1" s="1"/>
  <c r="AA112" i="1" s="1"/>
  <c r="AA28" i="1" s="1"/>
  <c r="AA176" i="1"/>
  <c r="AA170" i="1"/>
  <c r="HT62" i="1"/>
  <c r="HT63" i="1" s="1"/>
  <c r="AA103" i="1" l="1"/>
  <c r="AA22" i="1" s="1"/>
  <c r="HU62" i="1"/>
  <c r="HU63" i="1" s="1"/>
  <c r="AB46" i="1"/>
  <c r="AB50" i="1"/>
  <c r="AA177" i="1"/>
  <c r="AA143" i="1"/>
  <c r="AB48" i="1"/>
  <c r="AA171" i="1"/>
  <c r="AA24" i="1"/>
  <c r="AB94" i="1"/>
  <c r="AA115" i="1"/>
  <c r="AA116" i="1" s="1"/>
  <c r="AA31" i="1" s="1"/>
  <c r="AA208" i="1"/>
  <c r="AA207" i="1"/>
  <c r="AA209" i="1"/>
  <c r="AA134" i="1"/>
  <c r="AA135" i="1" s="1"/>
  <c r="AA136" i="1" s="1"/>
  <c r="AA113" i="1"/>
  <c r="AA114" i="1" s="1"/>
  <c r="AA123" i="1" l="1"/>
  <c r="AA124" i="1" s="1"/>
  <c r="AA125" i="1" s="1"/>
  <c r="AA4" i="1" s="1"/>
  <c r="HV62" i="1"/>
  <c r="AB51" i="1"/>
  <c r="AB16" i="1"/>
  <c r="AB49" i="1"/>
  <c r="AB47" i="1"/>
  <c r="AA57" i="1"/>
  <c r="AA58" i="1" s="1"/>
  <c r="AA59" i="1" s="1"/>
  <c r="AA23" i="1" s="1"/>
  <c r="AA33" i="1"/>
  <c r="AA38" i="1"/>
  <c r="AA37" i="1"/>
  <c r="AA117" i="1"/>
  <c r="AB92" i="1" s="1"/>
  <c r="AB93" i="1" s="1"/>
  <c r="AB17" i="1" s="1"/>
  <c r="AA178" i="1"/>
  <c r="AB85" i="1"/>
  <c r="AB86" i="1" s="1"/>
  <c r="AB87" i="1" s="1"/>
  <c r="AB88" i="1" s="1"/>
  <c r="AA172" i="1"/>
  <c r="AA173" i="1" s="1"/>
  <c r="AA174" i="1" s="1"/>
  <c r="AA29" i="1"/>
  <c r="AA118" i="1"/>
  <c r="AA119" i="1" s="1"/>
  <c r="AA120" i="1" s="1"/>
  <c r="AA30" i="1" s="1"/>
  <c r="AA34" i="1" s="1"/>
  <c r="AA144" i="1"/>
  <c r="AA244" i="1" l="1"/>
  <c r="AA151" i="1"/>
  <c r="AA149" i="1"/>
  <c r="AA148" i="1"/>
  <c r="AA150" i="1"/>
  <c r="AA146" i="1"/>
  <c r="AA147" i="1"/>
  <c r="AA248" i="1" s="1"/>
  <c r="AA71" i="1"/>
  <c r="AB65" i="1" s="1"/>
  <c r="AA70" i="1"/>
  <c r="AA179" i="1"/>
  <c r="AB52" i="1"/>
  <c r="AB53" i="1" s="1"/>
  <c r="AB54" i="1" s="1"/>
  <c r="AB96" i="1"/>
  <c r="AB18" i="1" s="1"/>
  <c r="AB95" i="1"/>
  <c r="HV63" i="1"/>
  <c r="AA182" i="1" l="1"/>
  <c r="AA246" i="1"/>
  <c r="AA183" i="1"/>
  <c r="AA181" i="1"/>
  <c r="AA184" i="1"/>
  <c r="AA180" i="1"/>
  <c r="AA137" i="1"/>
  <c r="AA138" i="1" s="1"/>
  <c r="AA139" i="1" s="1"/>
  <c r="AA3" i="1" s="1"/>
  <c r="HW62" i="1"/>
  <c r="HW63" i="1" s="1"/>
  <c r="AB72" i="1"/>
  <c r="AB74" i="1"/>
  <c r="AB66" i="1"/>
  <c r="HX62" i="1" l="1"/>
  <c r="AB67" i="1"/>
  <c r="AB8" i="1" s="1"/>
  <c r="AB75" i="1"/>
  <c r="AB73" i="1"/>
  <c r="AB6" i="1" s="1"/>
  <c r="AB64" i="1"/>
  <c r="AB89" i="1" l="1"/>
  <c r="AB14" i="1" s="1"/>
  <c r="AB145" i="1"/>
  <c r="AB12" i="1"/>
  <c r="AB166" i="1"/>
  <c r="AB164" i="1"/>
  <c r="AC43" i="1"/>
  <c r="AC44" i="1" s="1"/>
  <c r="AB7" i="1"/>
  <c r="AB78" i="1"/>
  <c r="AB81" i="1" s="1"/>
  <c r="HX63" i="1"/>
  <c r="AB99" i="1" l="1"/>
  <c r="AB20" i="1" s="1"/>
  <c r="AB130" i="1"/>
  <c r="AB131" i="1" s="1"/>
  <c r="AA165" i="1"/>
  <c r="AB79" i="1"/>
  <c r="AB80" i="1" s="1"/>
  <c r="AB9" i="1" s="1"/>
  <c r="AB10" i="1"/>
  <c r="HY62" i="1"/>
  <c r="AB35" i="1"/>
  <c r="AB36" i="1"/>
  <c r="AB82" i="1"/>
  <c r="AB13" i="1" s="1"/>
  <c r="AB109" i="1"/>
  <c r="AB132" i="1" l="1"/>
  <c r="AB133" i="1" s="1"/>
  <c r="AB100" i="1"/>
  <c r="AB26" i="1"/>
  <c r="AB110" i="1"/>
  <c r="AA240" i="1"/>
  <c r="AA154" i="1"/>
  <c r="AA156" i="1"/>
  <c r="AA157" i="1"/>
  <c r="AA155" i="1"/>
  <c r="HY63" i="1"/>
  <c r="AB21" i="1" l="1"/>
  <c r="AB101" i="1"/>
  <c r="HZ62" i="1"/>
  <c r="AB27" i="1"/>
  <c r="AB111" i="1"/>
  <c r="HZ63" i="1" l="1"/>
  <c r="AB102" i="1"/>
  <c r="AB104" i="1"/>
  <c r="AB105" i="1" s="1"/>
  <c r="AB106" i="1" l="1"/>
  <c r="AB103" i="1"/>
  <c r="IA62" i="1"/>
  <c r="IA63" i="1" s="1"/>
  <c r="AB176" i="1"/>
  <c r="AB170" i="1"/>
  <c r="IB62" i="1" l="1"/>
  <c r="AC46" i="1"/>
  <c r="AC50" i="1"/>
  <c r="AB143" i="1"/>
  <c r="AC48" i="1"/>
  <c r="AB171" i="1"/>
  <c r="AB177" i="1"/>
  <c r="AB24" i="1"/>
  <c r="AC94" i="1"/>
  <c r="AB115" i="1"/>
  <c r="AB116" i="1" s="1"/>
  <c r="AB31" i="1" s="1"/>
  <c r="AB207" i="1"/>
  <c r="AB208" i="1"/>
  <c r="AB209" i="1"/>
  <c r="AB134" i="1"/>
  <c r="AB135" i="1" s="1"/>
  <c r="AB136" i="1" s="1"/>
  <c r="AB112" i="1"/>
  <c r="AB22" i="1"/>
  <c r="AC51" i="1" l="1"/>
  <c r="AC16" i="1"/>
  <c r="AC47" i="1"/>
  <c r="AB57" i="1"/>
  <c r="AB58" i="1" s="1"/>
  <c r="AB59" i="1" s="1"/>
  <c r="AB23" i="1" s="1"/>
  <c r="AB38" i="1"/>
  <c r="AB33" i="1"/>
  <c r="AB37" i="1"/>
  <c r="AC49" i="1"/>
  <c r="AB28" i="1"/>
  <c r="AB113" i="1"/>
  <c r="AB114" i="1" s="1"/>
  <c r="IB63" i="1"/>
  <c r="AC52" i="1" l="1"/>
  <c r="AC53" i="1" s="1"/>
  <c r="AC54" i="1" s="1"/>
  <c r="AC74" i="1" s="1"/>
  <c r="AB117" i="1"/>
  <c r="AC92" i="1" s="1"/>
  <c r="AC93" i="1" s="1"/>
  <c r="AC85" i="1"/>
  <c r="AC86" i="1" s="1"/>
  <c r="AC87" i="1" s="1"/>
  <c r="AC88" i="1" s="1"/>
  <c r="AB172" i="1"/>
  <c r="AB173" i="1" s="1"/>
  <c r="AB174" i="1" s="1"/>
  <c r="AB178" i="1"/>
  <c r="AB29" i="1"/>
  <c r="AB118" i="1"/>
  <c r="AB119" i="1" s="1"/>
  <c r="AB120" i="1" s="1"/>
  <c r="AB30" i="1" s="1"/>
  <c r="AB34" i="1" s="1"/>
  <c r="AB144" i="1"/>
  <c r="AB123" i="1"/>
  <c r="AB124" i="1" s="1"/>
  <c r="AB125" i="1" s="1"/>
  <c r="AB4" i="1" s="1"/>
  <c r="IC62" i="1"/>
  <c r="AC72" i="1" l="1"/>
  <c r="AC66" i="1"/>
  <c r="AB244" i="1"/>
  <c r="AB148" i="1"/>
  <c r="AB149" i="1"/>
  <c r="AB150" i="1"/>
  <c r="AB151" i="1"/>
  <c r="AB146" i="1"/>
  <c r="AB147" i="1"/>
  <c r="AB248" i="1" s="1"/>
  <c r="AB179" i="1"/>
  <c r="IC63" i="1"/>
  <c r="AB71" i="1"/>
  <c r="AC65" i="1" s="1"/>
  <c r="AB70" i="1"/>
  <c r="AC17" i="1"/>
  <c r="AC95" i="1"/>
  <c r="AC96" i="1"/>
  <c r="AC18" i="1" s="1"/>
  <c r="ID62" i="1" l="1"/>
  <c r="AB246" i="1"/>
  <c r="AB182" i="1"/>
  <c r="AB183" i="1"/>
  <c r="AB181" i="1"/>
  <c r="AB184" i="1"/>
  <c r="AB180" i="1"/>
  <c r="AB137" i="1"/>
  <c r="AB138" i="1" s="1"/>
  <c r="AB139" i="1" s="1"/>
  <c r="AB3" i="1" s="1"/>
  <c r="AC67" i="1" l="1"/>
  <c r="AC8" i="1" s="1"/>
  <c r="AC75" i="1"/>
  <c r="AC73" i="1"/>
  <c r="AC6" i="1" s="1"/>
  <c r="AC64" i="1"/>
  <c r="ID63" i="1"/>
  <c r="AD43" i="1" l="1"/>
  <c r="AD44" i="1" s="1"/>
  <c r="AC7" i="1"/>
  <c r="AC78" i="1"/>
  <c r="AC81" i="1" s="1"/>
  <c r="IE62" i="1"/>
  <c r="IE63" i="1" s="1"/>
  <c r="AC89" i="1"/>
  <c r="AC14" i="1" s="1"/>
  <c r="AC145" i="1"/>
  <c r="AC12" i="1"/>
  <c r="AC166" i="1"/>
  <c r="AC164" i="1"/>
  <c r="AC99" i="1" l="1"/>
  <c r="AC79" i="1"/>
  <c r="AC80" i="1" s="1"/>
  <c r="AC9" i="1" s="1"/>
  <c r="AC10" i="1"/>
  <c r="AC35" i="1"/>
  <c r="AC36" i="1"/>
  <c r="AC82" i="1"/>
  <c r="AC13" i="1" s="1"/>
  <c r="AC109" i="1"/>
  <c r="AC130" i="1"/>
  <c r="AC131" i="1" s="1"/>
  <c r="AB165" i="1"/>
  <c r="IF62" i="1"/>
  <c r="AC100" i="1" l="1"/>
  <c r="AC101" i="1" s="1"/>
  <c r="AC132" i="1"/>
  <c r="AC133" i="1" s="1"/>
  <c r="AC20" i="1"/>
  <c r="IF63" i="1"/>
  <c r="AB240" i="1"/>
  <c r="AB154" i="1"/>
  <c r="AB156" i="1"/>
  <c r="AB157" i="1"/>
  <c r="AB155" i="1"/>
  <c r="AC26" i="1"/>
  <c r="AC110" i="1"/>
  <c r="AC21" i="1" l="1"/>
  <c r="AC102" i="1"/>
  <c r="AC104" i="1"/>
  <c r="AC105" i="1" s="1"/>
  <c r="IG62" i="1"/>
  <c r="AC27" i="1"/>
  <c r="AC111" i="1"/>
  <c r="AC176" i="1" l="1"/>
  <c r="AC170" i="1"/>
  <c r="IG63" i="1"/>
  <c r="AC106" i="1"/>
  <c r="AC112" i="1" s="1"/>
  <c r="AC28" i="1" s="1"/>
  <c r="AC103" i="1"/>
  <c r="AC22" i="1" l="1"/>
  <c r="AC113" i="1"/>
  <c r="AC114" i="1" s="1"/>
  <c r="IH62" i="1"/>
  <c r="IH63" i="1" s="1"/>
  <c r="AD46" i="1"/>
  <c r="AD50" i="1"/>
  <c r="AC177" i="1"/>
  <c r="AD48" i="1"/>
  <c r="AC171" i="1"/>
  <c r="AC143" i="1"/>
  <c r="AC24" i="1"/>
  <c r="AD94" i="1"/>
  <c r="AC115" i="1"/>
  <c r="AC116" i="1" s="1"/>
  <c r="AC31" i="1" s="1"/>
  <c r="AC207" i="1"/>
  <c r="AC208" i="1"/>
  <c r="AC209" i="1"/>
  <c r="AC134" i="1"/>
  <c r="AC135" i="1" s="1"/>
  <c r="AC136" i="1" s="1"/>
  <c r="AD51" i="1" l="1"/>
  <c r="AC117" i="1"/>
  <c r="AD92" i="1" s="1"/>
  <c r="AD93" i="1" s="1"/>
  <c r="AD17" i="1" s="1"/>
  <c r="AC178" i="1"/>
  <c r="AC172" i="1"/>
  <c r="AC173" i="1" s="1"/>
  <c r="AC174" i="1" s="1"/>
  <c r="AD85" i="1"/>
  <c r="AD86" i="1" s="1"/>
  <c r="AD87" i="1" s="1"/>
  <c r="AD88" i="1" s="1"/>
  <c r="AC29" i="1"/>
  <c r="AC118" i="1"/>
  <c r="AC119" i="1" s="1"/>
  <c r="AC120" i="1" s="1"/>
  <c r="AC30" i="1" s="1"/>
  <c r="AC34" i="1" s="1"/>
  <c r="AC144" i="1"/>
  <c r="II62" i="1"/>
  <c r="II63" i="1" s="1"/>
  <c r="AD16" i="1"/>
  <c r="AD47" i="1"/>
  <c r="AC57" i="1"/>
  <c r="AC58" i="1" s="1"/>
  <c r="AC59" i="1" s="1"/>
  <c r="AC23" i="1" s="1"/>
  <c r="AC37" i="1"/>
  <c r="AC38" i="1"/>
  <c r="AC33" i="1"/>
  <c r="AD49" i="1"/>
  <c r="AC123" i="1"/>
  <c r="AC124" i="1" s="1"/>
  <c r="AC125" i="1" s="1"/>
  <c r="AC4" i="1" s="1"/>
  <c r="AD95" i="1" l="1"/>
  <c r="AD96" i="1"/>
  <c r="AD18" i="1" s="1"/>
  <c r="AC151" i="1"/>
  <c r="AC244" i="1"/>
  <c r="AC149" i="1"/>
  <c r="AC148" i="1"/>
  <c r="AC150" i="1"/>
  <c r="AC146" i="1"/>
  <c r="AC147" i="1"/>
  <c r="AC248" i="1" s="1"/>
  <c r="AC71" i="1"/>
  <c r="AD65" i="1" s="1"/>
  <c r="AC70" i="1"/>
  <c r="AC179" i="1"/>
  <c r="AD52" i="1"/>
  <c r="AD53" i="1" s="1"/>
  <c r="AD54" i="1" s="1"/>
  <c r="IJ62" i="1"/>
  <c r="AD74" i="1" l="1"/>
  <c r="AD66" i="1"/>
  <c r="AD72" i="1"/>
  <c r="AC246" i="1"/>
  <c r="AC181" i="1"/>
  <c r="AC182" i="1"/>
  <c r="AC183" i="1"/>
  <c r="AC184" i="1"/>
  <c r="AC180" i="1"/>
  <c r="AC137" i="1"/>
  <c r="AC138" i="1" s="1"/>
  <c r="AC139" i="1" s="1"/>
  <c r="AC3" i="1" s="1"/>
  <c r="IJ63" i="1"/>
  <c r="AD67" i="1" l="1"/>
  <c r="AD8" i="1" s="1"/>
  <c r="AD75" i="1"/>
  <c r="AD73" i="1"/>
  <c r="AD6" i="1" s="1"/>
  <c r="AD64" i="1"/>
  <c r="IK62" i="1"/>
  <c r="AD89" i="1" l="1"/>
  <c r="AD14" i="1" s="1"/>
  <c r="AD12" i="1"/>
  <c r="AD145" i="1"/>
  <c r="AD166" i="1"/>
  <c r="AD164" i="1"/>
  <c r="AE43" i="1"/>
  <c r="AE44" i="1" s="1"/>
  <c r="AD7" i="1"/>
  <c r="AD78" i="1"/>
  <c r="AD81" i="1" s="1"/>
  <c r="IK63" i="1"/>
  <c r="AD99" i="1" l="1"/>
  <c r="AD20" i="1" s="1"/>
  <c r="AD79" i="1"/>
  <c r="AD80" i="1" s="1"/>
  <c r="AD9" i="1" s="1"/>
  <c r="AD10" i="1"/>
  <c r="AD36" i="1"/>
  <c r="AD35" i="1"/>
  <c r="AD82" i="1"/>
  <c r="AD13" i="1" s="1"/>
  <c r="AD109" i="1"/>
  <c r="AD130" i="1"/>
  <c r="AD131" i="1" s="1"/>
  <c r="AC165" i="1"/>
  <c r="IL62" i="1"/>
  <c r="AD132" i="1" l="1"/>
  <c r="AD133" i="1" s="1"/>
  <c r="AD100" i="1"/>
  <c r="AD101" i="1" s="1"/>
  <c r="AC240" i="1"/>
  <c r="AC154" i="1"/>
  <c r="AC156" i="1"/>
  <c r="AC157" i="1"/>
  <c r="AC155" i="1"/>
  <c r="AD26" i="1"/>
  <c r="AD110" i="1"/>
  <c r="IL63" i="1"/>
  <c r="AD21" i="1" l="1"/>
  <c r="IM62" i="1"/>
  <c r="IM63" i="1" s="1"/>
  <c r="AD27" i="1"/>
  <c r="AD111" i="1"/>
  <c r="AD102" i="1"/>
  <c r="AD104" i="1"/>
  <c r="AD105" i="1" s="1"/>
  <c r="AD106" i="1" l="1"/>
  <c r="AD112" i="1" s="1"/>
  <c r="AD28" i="1" s="1"/>
  <c r="AD103" i="1"/>
  <c r="IN62" i="1"/>
  <c r="IN63" i="1" s="1"/>
  <c r="AD176" i="1"/>
  <c r="AD170" i="1"/>
  <c r="IO62" i="1" l="1"/>
  <c r="IO63" i="1" s="1"/>
  <c r="AD113" i="1"/>
  <c r="AD114" i="1" s="1"/>
  <c r="AD22" i="1"/>
  <c r="AE46" i="1"/>
  <c r="AE50" i="1"/>
  <c r="AD143" i="1"/>
  <c r="AE48" i="1"/>
  <c r="AD171" i="1"/>
  <c r="AD177" i="1"/>
  <c r="AD24" i="1"/>
  <c r="AE94" i="1"/>
  <c r="AD115" i="1"/>
  <c r="AD116" i="1" s="1"/>
  <c r="AD31" i="1" s="1"/>
  <c r="AD208" i="1"/>
  <c r="AD207" i="1"/>
  <c r="AD209" i="1"/>
  <c r="AD134" i="1"/>
  <c r="AD135" i="1" s="1"/>
  <c r="AD136" i="1" s="1"/>
  <c r="AE47" i="1" l="1"/>
  <c r="AD57" i="1"/>
  <c r="AD58" i="1" s="1"/>
  <c r="AD59" i="1" s="1"/>
  <c r="AD23" i="1" s="1"/>
  <c r="AD37" i="1"/>
  <c r="AD38" i="1"/>
  <c r="AD33" i="1"/>
  <c r="AE49" i="1"/>
  <c r="AD117" i="1"/>
  <c r="AE92" i="1" s="1"/>
  <c r="AE93" i="1" s="1"/>
  <c r="AE17" i="1" s="1"/>
  <c r="AE85" i="1"/>
  <c r="AE86" i="1" s="1"/>
  <c r="AE87" i="1" s="1"/>
  <c r="AE88" i="1" s="1"/>
  <c r="AD172" i="1"/>
  <c r="AD173" i="1" s="1"/>
  <c r="AD174" i="1" s="1"/>
  <c r="AD178" i="1"/>
  <c r="AD29" i="1"/>
  <c r="AD118" i="1"/>
  <c r="AD119" i="1" s="1"/>
  <c r="AD120" i="1" s="1"/>
  <c r="AD30" i="1" s="1"/>
  <c r="AD34" i="1" s="1"/>
  <c r="AD144" i="1"/>
  <c r="AE16" i="1"/>
  <c r="IP62" i="1"/>
  <c r="AE51" i="1"/>
  <c r="AD123" i="1"/>
  <c r="AD124" i="1" s="1"/>
  <c r="AD125" i="1" s="1"/>
  <c r="AD4" i="1" s="1"/>
  <c r="AE96" i="1" l="1"/>
  <c r="AE18" i="1" s="1"/>
  <c r="AD71" i="1"/>
  <c r="AE65" i="1" s="1"/>
  <c r="AD70" i="1"/>
  <c r="AE95" i="1"/>
  <c r="IP63" i="1"/>
  <c r="AD244" i="1"/>
  <c r="AD148" i="1"/>
  <c r="AD149" i="1"/>
  <c r="AD150" i="1"/>
  <c r="AD151" i="1"/>
  <c r="AD146" i="1"/>
  <c r="AD147" i="1"/>
  <c r="AD179" i="1"/>
  <c r="AE52" i="1"/>
  <c r="AE53" i="1" s="1"/>
  <c r="AE54" i="1" s="1"/>
  <c r="AD246" i="1" l="1"/>
  <c r="AD183" i="1"/>
  <c r="AD182" i="1"/>
  <c r="AD181" i="1"/>
  <c r="AD184" i="1"/>
  <c r="AD180" i="1"/>
  <c r="AE64" i="1" s="1"/>
  <c r="IQ62" i="1"/>
  <c r="IQ63" i="1" s="1"/>
  <c r="AD137" i="1"/>
  <c r="AD138" i="1" s="1"/>
  <c r="AD139" i="1" s="1"/>
  <c r="AD3" i="1" s="1"/>
  <c r="AD248" i="1"/>
  <c r="AE72" i="1"/>
  <c r="AE74" i="1"/>
  <c r="AE66" i="1"/>
  <c r="AE67" i="1" l="1"/>
  <c r="AE8" i="1" s="1"/>
  <c r="AE75" i="1"/>
  <c r="AE73" i="1"/>
  <c r="AE6" i="1" s="1"/>
  <c r="AF43" i="1"/>
  <c r="AF44" i="1" s="1"/>
  <c r="AE7" i="1"/>
  <c r="IR62" i="1"/>
  <c r="IR63" i="1" s="1"/>
  <c r="AE78" i="1" l="1"/>
  <c r="AE81" i="1" s="1"/>
  <c r="AE79" i="1" s="1"/>
  <c r="AE80" i="1" s="1"/>
  <c r="AE9" i="1" s="1"/>
  <c r="AE89" i="1"/>
  <c r="AE14" i="1" s="1"/>
  <c r="AE145" i="1"/>
  <c r="AE12" i="1"/>
  <c r="AE166" i="1"/>
  <c r="AE164" i="1"/>
  <c r="AE82" i="1" l="1"/>
  <c r="AE13" i="1" s="1"/>
  <c r="AE10" i="1"/>
  <c r="AE109" i="1"/>
  <c r="AE35" i="1"/>
  <c r="AE36" i="1"/>
  <c r="AE130" i="1"/>
  <c r="AE131" i="1" s="1"/>
  <c r="AD165" i="1"/>
  <c r="AE99" i="1"/>
  <c r="AE132" i="1" l="1"/>
  <c r="AE133" i="1" s="1"/>
  <c r="AE100" i="1"/>
  <c r="AE20" i="1"/>
  <c r="AD240" i="1"/>
  <c r="AD157" i="1"/>
  <c r="AD156" i="1"/>
  <c r="AD154" i="1"/>
  <c r="AD155" i="1"/>
  <c r="AE26" i="1"/>
  <c r="AE110" i="1"/>
  <c r="AE27" i="1" l="1"/>
  <c r="AE111" i="1"/>
  <c r="AE21" i="1"/>
  <c r="AE101" i="1"/>
  <c r="AE102" i="1" l="1"/>
  <c r="AE104" i="1"/>
  <c r="AE105" i="1" s="1"/>
  <c r="AE106" i="1" l="1"/>
  <c r="AE103" i="1"/>
  <c r="AE176" i="1"/>
  <c r="AE170" i="1"/>
  <c r="AE22" i="1" l="1"/>
  <c r="AF46" i="1"/>
  <c r="AF50" i="1"/>
  <c r="AE177" i="1"/>
  <c r="AE143" i="1"/>
  <c r="AF48" i="1"/>
  <c r="AE171" i="1"/>
  <c r="AE24" i="1"/>
  <c r="AF94" i="1"/>
  <c r="AE115" i="1"/>
  <c r="AE116" i="1" s="1"/>
  <c r="AE31" i="1" s="1"/>
  <c r="AE207" i="1"/>
  <c r="AE208" i="1"/>
  <c r="AE209" i="1"/>
  <c r="AE134" i="1"/>
  <c r="AE135" i="1" s="1"/>
  <c r="AE136" i="1" s="1"/>
  <c r="AE112" i="1"/>
  <c r="AF51" i="1" l="1"/>
  <c r="AF16" i="1"/>
  <c r="AF49" i="1"/>
  <c r="AF47" i="1"/>
  <c r="AE57" i="1"/>
  <c r="AE58" i="1" s="1"/>
  <c r="AE59" i="1" s="1"/>
  <c r="AE23" i="1" s="1"/>
  <c r="AE33" i="1"/>
  <c r="AE37" i="1"/>
  <c r="AE38" i="1"/>
  <c r="AE28" i="1"/>
  <c r="AE113" i="1"/>
  <c r="AE114" i="1" s="1"/>
  <c r="AF52" i="1" l="1"/>
  <c r="AF53" i="1" s="1"/>
  <c r="AF54" i="1" s="1"/>
  <c r="AF66" i="1" s="1"/>
  <c r="AE117" i="1"/>
  <c r="AF92" i="1" s="1"/>
  <c r="AF93" i="1" s="1"/>
  <c r="AE178" i="1"/>
  <c r="AF85" i="1"/>
  <c r="AF86" i="1" s="1"/>
  <c r="AF87" i="1" s="1"/>
  <c r="AF88" i="1" s="1"/>
  <c r="AE172" i="1"/>
  <c r="AE173" i="1" s="1"/>
  <c r="AE174" i="1" s="1"/>
  <c r="AE29" i="1"/>
  <c r="AE118" i="1"/>
  <c r="AE119" i="1" s="1"/>
  <c r="AE120" i="1" s="1"/>
  <c r="AE30" i="1" s="1"/>
  <c r="AE34" i="1" s="1"/>
  <c r="AE144" i="1"/>
  <c r="AE123" i="1"/>
  <c r="AE124" i="1" s="1"/>
  <c r="AE125" i="1" s="1"/>
  <c r="AE4" i="1" s="1"/>
  <c r="AF74" i="1" l="1"/>
  <c r="AF72" i="1"/>
  <c r="AE244" i="1"/>
  <c r="AE151" i="1"/>
  <c r="AE148" i="1"/>
  <c r="AE150" i="1"/>
  <c r="AE149" i="1"/>
  <c r="AE146" i="1"/>
  <c r="AE147" i="1"/>
  <c r="AE248" i="1" s="1"/>
  <c r="AE179" i="1"/>
  <c r="AE71" i="1"/>
  <c r="AF65" i="1" s="1"/>
  <c r="AE70" i="1"/>
  <c r="AF17" i="1"/>
  <c r="AF95" i="1"/>
  <c r="AF96" i="1"/>
  <c r="AF18" i="1" s="1"/>
  <c r="AE137" i="1" l="1"/>
  <c r="AE138" i="1" s="1"/>
  <c r="AE139" i="1" s="1"/>
  <c r="AE3" i="1" s="1"/>
  <c r="AE182" i="1"/>
  <c r="AE183" i="1"/>
  <c r="AE246" i="1"/>
  <c r="AE181" i="1"/>
  <c r="AE184" i="1"/>
  <c r="AE180" i="1"/>
  <c r="AF67" i="1" l="1"/>
  <c r="AF8" i="1" s="1"/>
  <c r="AF75" i="1"/>
  <c r="AF73" i="1"/>
  <c r="AF6" i="1" s="1"/>
  <c r="AF64" i="1"/>
  <c r="AF89" i="1" l="1"/>
  <c r="AF14" i="1" s="1"/>
  <c r="AF12" i="1"/>
  <c r="AF145" i="1"/>
  <c r="AF166" i="1"/>
  <c r="AF164" i="1"/>
  <c r="AG43" i="1"/>
  <c r="AG44" i="1" s="1"/>
  <c r="AF7" i="1"/>
  <c r="AF78" i="1"/>
  <c r="AF81" i="1" s="1"/>
  <c r="AF130" i="1" l="1"/>
  <c r="AF131" i="1" s="1"/>
  <c r="AE165" i="1"/>
  <c r="AF99" i="1"/>
  <c r="AF79" i="1"/>
  <c r="AF80" i="1" s="1"/>
  <c r="AF9" i="1" s="1"/>
  <c r="AF10" i="1"/>
  <c r="AF35" i="1"/>
  <c r="AF36" i="1"/>
  <c r="AF82" i="1"/>
  <c r="AF13" i="1" s="1"/>
  <c r="AF109" i="1"/>
  <c r="AF132" i="1" l="1"/>
  <c r="AF133" i="1" s="1"/>
  <c r="AF26" i="1"/>
  <c r="AF110" i="1"/>
  <c r="AF100" i="1"/>
  <c r="AF20" i="1"/>
  <c r="AE240" i="1"/>
  <c r="AE154" i="1"/>
  <c r="AE156" i="1"/>
  <c r="AE157" i="1"/>
  <c r="AE155" i="1"/>
  <c r="AF21" i="1" l="1"/>
  <c r="AF101" i="1"/>
  <c r="AF27" i="1"/>
  <c r="AF111" i="1"/>
  <c r="AF102" i="1" l="1"/>
  <c r="AF104" i="1"/>
  <c r="AF105" i="1" s="1"/>
  <c r="AF106" i="1" l="1"/>
  <c r="AF103" i="1"/>
  <c r="AF176" i="1"/>
  <c r="AF170" i="1"/>
  <c r="AF22" i="1" l="1"/>
  <c r="AG46" i="1"/>
  <c r="AG50" i="1"/>
  <c r="AF143" i="1"/>
  <c r="AG48" i="1"/>
  <c r="AF171" i="1"/>
  <c r="AF177" i="1"/>
  <c r="AF24" i="1"/>
  <c r="AG94" i="1"/>
  <c r="AF115" i="1"/>
  <c r="AF116" i="1" s="1"/>
  <c r="AF31" i="1" s="1"/>
  <c r="AF207" i="1"/>
  <c r="AF209" i="1"/>
  <c r="AF208" i="1"/>
  <c r="AF134" i="1"/>
  <c r="AF135" i="1" s="1"/>
  <c r="AF136" i="1" s="1"/>
  <c r="AF112" i="1"/>
  <c r="AF37" i="1" l="1"/>
  <c r="AF38" i="1"/>
  <c r="AF33" i="1"/>
  <c r="AG49" i="1"/>
  <c r="AG51" i="1"/>
  <c r="AG16" i="1"/>
  <c r="AG47" i="1"/>
  <c r="AF57" i="1"/>
  <c r="AF58" i="1" s="1"/>
  <c r="AF59" i="1" s="1"/>
  <c r="AF23" i="1" s="1"/>
  <c r="AF28" i="1"/>
  <c r="AF113" i="1"/>
  <c r="AF114" i="1" s="1"/>
  <c r="AG52" i="1" l="1"/>
  <c r="AG53" i="1" s="1"/>
  <c r="AG54" i="1" s="1"/>
  <c r="AG74" i="1" s="1"/>
  <c r="AF117" i="1"/>
  <c r="AG92" i="1" s="1"/>
  <c r="AG93" i="1" s="1"/>
  <c r="AG85" i="1"/>
  <c r="AG86" i="1" s="1"/>
  <c r="AG87" i="1" s="1"/>
  <c r="AG88" i="1" s="1"/>
  <c r="AF172" i="1"/>
  <c r="AF173" i="1" s="1"/>
  <c r="AF174" i="1" s="1"/>
  <c r="AF178" i="1"/>
  <c r="AF29" i="1"/>
  <c r="AF118" i="1"/>
  <c r="AF119" i="1" s="1"/>
  <c r="AF120" i="1" s="1"/>
  <c r="AF30" i="1" s="1"/>
  <c r="AF34" i="1" s="1"/>
  <c r="AF144" i="1"/>
  <c r="AF123" i="1"/>
  <c r="AF124" i="1" s="1"/>
  <c r="AF125" i="1" s="1"/>
  <c r="AF4" i="1" s="1"/>
  <c r="AG72" i="1" l="1"/>
  <c r="AG66" i="1"/>
  <c r="AF179" i="1"/>
  <c r="AF71" i="1"/>
  <c r="AG65" i="1" s="1"/>
  <c r="AF70" i="1"/>
  <c r="AG17" i="1"/>
  <c r="AG95" i="1"/>
  <c r="AG96" i="1"/>
  <c r="AG18" i="1" s="1"/>
  <c r="AF244" i="1"/>
  <c r="AF148" i="1"/>
  <c r="AF149" i="1"/>
  <c r="AF150" i="1"/>
  <c r="AF151" i="1"/>
  <c r="AF146" i="1"/>
  <c r="AF147" i="1"/>
  <c r="AF248" i="1" l="1"/>
  <c r="AF246" i="1"/>
  <c r="AF182" i="1"/>
  <c r="AF183" i="1"/>
  <c r="AF181" i="1"/>
  <c r="AF184" i="1"/>
  <c r="AF180" i="1"/>
  <c r="AF137" i="1"/>
  <c r="AF138" i="1" s="1"/>
  <c r="AF139" i="1" s="1"/>
  <c r="AF3" i="1" s="1"/>
  <c r="AG67" i="1" l="1"/>
  <c r="AG8" i="1" s="1"/>
  <c r="AG75" i="1"/>
  <c r="AG73" i="1"/>
  <c r="AG6" i="1" s="1"/>
  <c r="AG64" i="1"/>
  <c r="AG89" i="1" l="1"/>
  <c r="AG14" i="1" s="1"/>
  <c r="AG145" i="1"/>
  <c r="AG12" i="1"/>
  <c r="AG166" i="1"/>
  <c r="AG164" i="1"/>
  <c r="AH43" i="1"/>
  <c r="AH44" i="1" s="1"/>
  <c r="AG7" i="1"/>
  <c r="AG78" i="1"/>
  <c r="AG81" i="1" s="1"/>
  <c r="AG82" i="1" s="1"/>
  <c r="AG13" i="1" s="1"/>
  <c r="AG130" i="1" l="1"/>
  <c r="AG131" i="1" s="1"/>
  <c r="AF165" i="1"/>
  <c r="AG99" i="1"/>
  <c r="AG35" i="1"/>
  <c r="AG36" i="1"/>
  <c r="AG109" i="1"/>
  <c r="AG79" i="1"/>
  <c r="AG80" i="1" s="1"/>
  <c r="AG9" i="1" s="1"/>
  <c r="AG10" i="1"/>
  <c r="AG100" i="1" l="1"/>
  <c r="AG20" i="1"/>
  <c r="AF240" i="1"/>
  <c r="AF154" i="1"/>
  <c r="AF156" i="1"/>
  <c r="AF157" i="1"/>
  <c r="AF155" i="1"/>
  <c r="AG26" i="1"/>
  <c r="AG110" i="1"/>
  <c r="AG132" i="1"/>
  <c r="AG133" i="1" s="1"/>
  <c r="AG27" i="1" l="1"/>
  <c r="AG111" i="1"/>
  <c r="AG21" i="1"/>
  <c r="AG101" i="1"/>
  <c r="AG102" i="1" l="1"/>
  <c r="AG104" i="1"/>
  <c r="AG105" i="1" s="1"/>
  <c r="AG176" i="1" l="1"/>
  <c r="AG170" i="1"/>
  <c r="AG106" i="1"/>
  <c r="AG103" i="1"/>
  <c r="AH46" i="1" l="1"/>
  <c r="AH50" i="1"/>
  <c r="AG177" i="1"/>
  <c r="AH48" i="1"/>
  <c r="AG171" i="1"/>
  <c r="AG143" i="1"/>
  <c r="AG24" i="1"/>
  <c r="AH94" i="1"/>
  <c r="AG115" i="1"/>
  <c r="AG116" i="1" s="1"/>
  <c r="AG31" i="1" s="1"/>
  <c r="AG207" i="1"/>
  <c r="AG209" i="1"/>
  <c r="AG208" i="1"/>
  <c r="AG134" i="1"/>
  <c r="AG135" i="1" s="1"/>
  <c r="AG136" i="1" s="1"/>
  <c r="AG112" i="1"/>
  <c r="AG22" i="1"/>
  <c r="AG38" i="1" l="1"/>
  <c r="AG33" i="1"/>
  <c r="AG37" i="1"/>
  <c r="AH49" i="1"/>
  <c r="AG28" i="1"/>
  <c r="AG113" i="1"/>
  <c r="AG114" i="1" s="1"/>
  <c r="AH51" i="1"/>
  <c r="AH16" i="1"/>
  <c r="AH47" i="1"/>
  <c r="AG57" i="1"/>
  <c r="AG58" i="1" s="1"/>
  <c r="AG59" i="1" s="1"/>
  <c r="AG23" i="1" s="1"/>
  <c r="AG117" i="1" l="1"/>
  <c r="AH92" i="1" s="1"/>
  <c r="AH93" i="1" s="1"/>
  <c r="AG178" i="1"/>
  <c r="AG172" i="1"/>
  <c r="AG173" i="1" s="1"/>
  <c r="AG174" i="1" s="1"/>
  <c r="AH85" i="1"/>
  <c r="AH86" i="1" s="1"/>
  <c r="AH87" i="1" s="1"/>
  <c r="AH88" i="1" s="1"/>
  <c r="AG29" i="1"/>
  <c r="AG118" i="1"/>
  <c r="AG119" i="1" s="1"/>
  <c r="AG120" i="1" s="1"/>
  <c r="AG30" i="1" s="1"/>
  <c r="AG34" i="1" s="1"/>
  <c r="AG144" i="1"/>
  <c r="AG123" i="1"/>
  <c r="AG124" i="1" s="1"/>
  <c r="AG125" i="1" s="1"/>
  <c r="AG4" i="1" s="1"/>
  <c r="AH52" i="1"/>
  <c r="AH53" i="1" s="1"/>
  <c r="AH54" i="1" s="1"/>
  <c r="AG179" i="1" l="1"/>
  <c r="AH74" i="1"/>
  <c r="AH66" i="1"/>
  <c r="AH72" i="1"/>
  <c r="AG151" i="1"/>
  <c r="AG244" i="1"/>
  <c r="AG148" i="1"/>
  <c r="AG150" i="1"/>
  <c r="AG149" i="1"/>
  <c r="AG146" i="1"/>
  <c r="AG147" i="1"/>
  <c r="AG248" i="1" s="1"/>
  <c r="AG71" i="1"/>
  <c r="AH65" i="1" s="1"/>
  <c r="AG70" i="1"/>
  <c r="AH17" i="1"/>
  <c r="AH95" i="1"/>
  <c r="AH96" i="1"/>
  <c r="AH18" i="1" s="1"/>
  <c r="AG246" i="1" l="1"/>
  <c r="AG181" i="1"/>
  <c r="AG182" i="1"/>
  <c r="AG183" i="1"/>
  <c r="AG184" i="1"/>
  <c r="AG180" i="1"/>
  <c r="AG137" i="1"/>
  <c r="AG138" i="1" s="1"/>
  <c r="AG139" i="1" s="1"/>
  <c r="AG3" i="1" s="1"/>
  <c r="AH67" i="1" l="1"/>
  <c r="AH8" i="1" s="1"/>
  <c r="AH75" i="1"/>
  <c r="AH73" i="1"/>
  <c r="AH6" i="1" s="1"/>
  <c r="AH64" i="1"/>
  <c r="AH89" i="1" l="1"/>
  <c r="AH14" i="1" s="1"/>
  <c r="AH145" i="1"/>
  <c r="AH12" i="1"/>
  <c r="AH166" i="1"/>
  <c r="AH164" i="1"/>
  <c r="AI43" i="1"/>
  <c r="AI44" i="1" s="1"/>
  <c r="AH7" i="1"/>
  <c r="AH78" i="1"/>
  <c r="AH81" i="1" s="1"/>
  <c r="AH99" i="1" l="1"/>
  <c r="AH20" i="1" s="1"/>
  <c r="AH130" i="1"/>
  <c r="AH131" i="1" s="1"/>
  <c r="AG165" i="1"/>
  <c r="AH79" i="1"/>
  <c r="AH80" i="1" s="1"/>
  <c r="AH9" i="1" s="1"/>
  <c r="AH10" i="1"/>
  <c r="AH36" i="1"/>
  <c r="AH35" i="1"/>
  <c r="AH82" i="1"/>
  <c r="AH13" i="1" s="1"/>
  <c r="AH109" i="1"/>
  <c r="AH132" i="1" l="1"/>
  <c r="AH133" i="1" s="1"/>
  <c r="AH100" i="1"/>
  <c r="AG240" i="1"/>
  <c r="AG154" i="1"/>
  <c r="AG156" i="1"/>
  <c r="AG157" i="1"/>
  <c r="AG155" i="1"/>
  <c r="AH26" i="1"/>
  <c r="AH110" i="1"/>
  <c r="AH27" i="1" l="1"/>
  <c r="AH111" i="1"/>
  <c r="AH21" i="1"/>
  <c r="AH101" i="1"/>
  <c r="AH102" i="1" l="1"/>
  <c r="AH104" i="1"/>
  <c r="AH105" i="1" s="1"/>
  <c r="AH106" i="1" l="1"/>
  <c r="AH103" i="1"/>
  <c r="AH176" i="1"/>
  <c r="AH170" i="1"/>
  <c r="AH22" i="1" l="1"/>
  <c r="AI46" i="1"/>
  <c r="AI50" i="1"/>
  <c r="AH143" i="1"/>
  <c r="AI48" i="1"/>
  <c r="AH171" i="1"/>
  <c r="AH177" i="1"/>
  <c r="AH24" i="1"/>
  <c r="AI94" i="1"/>
  <c r="AH115" i="1"/>
  <c r="AH116" i="1" s="1"/>
  <c r="AH31" i="1" s="1"/>
  <c r="AH209" i="1"/>
  <c r="AH208" i="1"/>
  <c r="AH207" i="1"/>
  <c r="AH134" i="1"/>
  <c r="AH135" i="1" s="1"/>
  <c r="AH136" i="1" s="1"/>
  <c r="AH112" i="1"/>
  <c r="AI51" i="1" l="1"/>
  <c r="AI16" i="1"/>
  <c r="AI47" i="1"/>
  <c r="AH57" i="1"/>
  <c r="AH58" i="1" s="1"/>
  <c r="AH59" i="1" s="1"/>
  <c r="AH23" i="1" s="1"/>
  <c r="AH28" i="1"/>
  <c r="AH113" i="1"/>
  <c r="AH114" i="1" s="1"/>
  <c r="AH38" i="1"/>
  <c r="AH37" i="1"/>
  <c r="AH33" i="1"/>
  <c r="AI49" i="1"/>
  <c r="AI52" i="1" l="1"/>
  <c r="AI53" i="1" s="1"/>
  <c r="AI54" i="1" s="1"/>
  <c r="AI74" i="1" s="1"/>
  <c r="AH117" i="1"/>
  <c r="AI92" i="1" s="1"/>
  <c r="AI93" i="1" s="1"/>
  <c r="AI85" i="1"/>
  <c r="AI86" i="1" s="1"/>
  <c r="AI87" i="1" s="1"/>
  <c r="AI88" i="1" s="1"/>
  <c r="AH172" i="1"/>
  <c r="AH173" i="1" s="1"/>
  <c r="AH174" i="1" s="1"/>
  <c r="AH178" i="1"/>
  <c r="AH29" i="1"/>
  <c r="AH118" i="1"/>
  <c r="AH119" i="1" s="1"/>
  <c r="AH120" i="1" s="1"/>
  <c r="AH30" i="1" s="1"/>
  <c r="AH34" i="1" s="1"/>
  <c r="AH144" i="1"/>
  <c r="AH123" i="1"/>
  <c r="AH124" i="1" s="1"/>
  <c r="AH125" i="1" s="1"/>
  <c r="AH4" i="1" s="1"/>
  <c r="AI72" i="1" l="1"/>
  <c r="AI66" i="1"/>
  <c r="AH71" i="1"/>
  <c r="AI65" i="1" s="1"/>
  <c r="AH70" i="1"/>
  <c r="AH179" i="1"/>
  <c r="AH244" i="1"/>
  <c r="AH148" i="1"/>
  <c r="AH149" i="1"/>
  <c r="AH150" i="1"/>
  <c r="AH151" i="1"/>
  <c r="AH146" i="1"/>
  <c r="AH147" i="1"/>
  <c r="AI17" i="1"/>
  <c r="AI95" i="1"/>
  <c r="AI96" i="1"/>
  <c r="AI18" i="1" s="1"/>
  <c r="AH246" i="1" l="1"/>
  <c r="AH183" i="1"/>
  <c r="AH182" i="1"/>
  <c r="AH181" i="1"/>
  <c r="AH184" i="1"/>
  <c r="AH180" i="1"/>
  <c r="AI64" i="1" s="1"/>
  <c r="AH248" i="1"/>
  <c r="AH137" i="1"/>
  <c r="AH138" i="1" s="1"/>
  <c r="AH139" i="1" s="1"/>
  <c r="AH3" i="1" s="1"/>
  <c r="AJ43" i="1" l="1"/>
  <c r="AJ44" i="1" s="1"/>
  <c r="AI7" i="1"/>
  <c r="AI67" i="1"/>
  <c r="AI8" i="1" s="1"/>
  <c r="AI75" i="1"/>
  <c r="AI73" i="1"/>
  <c r="AI6" i="1" s="1"/>
  <c r="AI78" i="1" l="1"/>
  <c r="AI81" i="1" s="1"/>
  <c r="AI79" i="1" s="1"/>
  <c r="AI80" i="1" s="1"/>
  <c r="AI9" i="1" s="1"/>
  <c r="AI89" i="1"/>
  <c r="AI14" i="1" s="1"/>
  <c r="AI145" i="1"/>
  <c r="AI12" i="1"/>
  <c r="AI166" i="1"/>
  <c r="AI164" i="1"/>
  <c r="AI82" i="1" l="1"/>
  <c r="AI13" i="1" s="1"/>
  <c r="AI10" i="1"/>
  <c r="AI130" i="1"/>
  <c r="AI131" i="1" s="1"/>
  <c r="AH165" i="1"/>
  <c r="AI99" i="1"/>
  <c r="AI35" i="1"/>
  <c r="AI36" i="1"/>
  <c r="AI109" i="1"/>
  <c r="AI100" i="1" l="1"/>
  <c r="AI20" i="1"/>
  <c r="AH240" i="1"/>
  <c r="AH155" i="1"/>
  <c r="AH157" i="1"/>
  <c r="AH156" i="1"/>
  <c r="AH154" i="1"/>
  <c r="AI26" i="1"/>
  <c r="AI110" i="1"/>
  <c r="AI132" i="1"/>
  <c r="AI133" i="1" s="1"/>
  <c r="AI21" i="1" l="1"/>
  <c r="AI101" i="1"/>
  <c r="AI27" i="1"/>
  <c r="AI111" i="1"/>
  <c r="AI102" i="1" l="1"/>
  <c r="AI104" i="1"/>
  <c r="AI105" i="1" s="1"/>
  <c r="AI106" i="1" l="1"/>
  <c r="AI103" i="1"/>
  <c r="AI176" i="1"/>
  <c r="AI170" i="1"/>
  <c r="AI22" i="1" l="1"/>
  <c r="AJ46" i="1"/>
  <c r="AJ50" i="1"/>
  <c r="AI143" i="1"/>
  <c r="AI171" i="1"/>
  <c r="AI177" i="1"/>
  <c r="AJ48" i="1"/>
  <c r="AI24" i="1"/>
  <c r="AJ94" i="1"/>
  <c r="AI115" i="1"/>
  <c r="AI116" i="1" s="1"/>
  <c r="AI31" i="1" s="1"/>
  <c r="AI209" i="1"/>
  <c r="AI208" i="1"/>
  <c r="AI207" i="1"/>
  <c r="AI134" i="1"/>
  <c r="AI135" i="1" s="1"/>
  <c r="AI136" i="1" s="1"/>
  <c r="AI112" i="1"/>
  <c r="AJ16" i="1" l="1"/>
  <c r="AJ47" i="1"/>
  <c r="AI57" i="1"/>
  <c r="AI58" i="1" s="1"/>
  <c r="AI59" i="1" s="1"/>
  <c r="AI23" i="1" s="1"/>
  <c r="AJ49" i="1"/>
  <c r="AI37" i="1"/>
  <c r="AI33" i="1"/>
  <c r="AI38" i="1"/>
  <c r="AJ51" i="1"/>
  <c r="AI28" i="1"/>
  <c r="AI113" i="1"/>
  <c r="AI114" i="1" s="1"/>
  <c r="AJ52" i="1" l="1"/>
  <c r="AJ53" i="1" s="1"/>
  <c r="AJ54" i="1" s="1"/>
  <c r="AI117" i="1"/>
  <c r="AJ92" i="1" s="1"/>
  <c r="AJ93" i="1" s="1"/>
  <c r="AI172" i="1"/>
  <c r="AI173" i="1" s="1"/>
  <c r="AI174" i="1" s="1"/>
  <c r="AJ85" i="1"/>
  <c r="AJ86" i="1" s="1"/>
  <c r="AJ87" i="1" s="1"/>
  <c r="AJ88" i="1" s="1"/>
  <c r="AI178" i="1"/>
  <c r="AI29" i="1"/>
  <c r="AI118" i="1"/>
  <c r="AI119" i="1" s="1"/>
  <c r="AI120" i="1" s="1"/>
  <c r="AI30" i="1" s="1"/>
  <c r="AI34" i="1" s="1"/>
  <c r="AI144" i="1"/>
  <c r="AI123" i="1"/>
  <c r="AI124" i="1" s="1"/>
  <c r="AI125" i="1" s="1"/>
  <c r="AI4" i="1" s="1"/>
  <c r="AI179" i="1" l="1"/>
  <c r="AI71" i="1"/>
  <c r="AJ65" i="1" s="1"/>
  <c r="AI70" i="1"/>
  <c r="AI244" i="1"/>
  <c r="AI151" i="1"/>
  <c r="AI149" i="1"/>
  <c r="AI148" i="1"/>
  <c r="AI150" i="1"/>
  <c r="AI146" i="1"/>
  <c r="AI147" i="1"/>
  <c r="AJ17" i="1"/>
  <c r="AJ95" i="1"/>
  <c r="AJ96" i="1"/>
  <c r="AJ18" i="1" s="1"/>
  <c r="AJ72" i="1"/>
  <c r="AJ66" i="1"/>
  <c r="AJ74" i="1"/>
  <c r="AI137" i="1" l="1"/>
  <c r="AI138" i="1" s="1"/>
  <c r="AI139" i="1" s="1"/>
  <c r="AI3" i="1" s="1"/>
  <c r="AI248" i="1"/>
  <c r="AI182" i="1"/>
  <c r="AI183" i="1"/>
  <c r="AI181" i="1"/>
  <c r="AI246" i="1"/>
  <c r="AI184" i="1"/>
  <c r="AI180" i="1"/>
  <c r="AJ64" i="1" s="1"/>
  <c r="AK43" i="1" l="1"/>
  <c r="AK44" i="1" s="1"/>
  <c r="AJ7" i="1"/>
  <c r="AJ67" i="1"/>
  <c r="AJ8" i="1" s="1"/>
  <c r="AJ75" i="1"/>
  <c r="AJ73" i="1"/>
  <c r="AJ6" i="1" s="1"/>
  <c r="AJ78" i="1" l="1"/>
  <c r="AJ81" i="1" s="1"/>
  <c r="AJ82" i="1" s="1"/>
  <c r="AJ13" i="1" s="1"/>
  <c r="AJ89" i="1"/>
  <c r="AJ14" i="1" s="1"/>
  <c r="AJ145" i="1"/>
  <c r="AJ12" i="1"/>
  <c r="AJ166" i="1"/>
  <c r="AJ164" i="1"/>
  <c r="AJ10" i="1" l="1"/>
  <c r="AJ79" i="1"/>
  <c r="AJ80" i="1" s="1"/>
  <c r="AJ9" i="1" s="1"/>
  <c r="AJ109" i="1"/>
  <c r="AJ26" i="1" s="1"/>
  <c r="AJ35" i="1"/>
  <c r="AJ36" i="1"/>
  <c r="AJ130" i="1"/>
  <c r="AJ131" i="1" s="1"/>
  <c r="AI165" i="1"/>
  <c r="AJ99" i="1"/>
  <c r="AJ110" i="1" l="1"/>
  <c r="AJ27" i="1" s="1"/>
  <c r="AJ100" i="1"/>
  <c r="AJ20" i="1"/>
  <c r="AI240" i="1"/>
  <c r="AI154" i="1"/>
  <c r="AI156" i="1"/>
  <c r="AI157" i="1"/>
  <c r="AI155" i="1"/>
  <c r="AJ132" i="1"/>
  <c r="AJ133" i="1" s="1"/>
  <c r="AJ111" i="1" l="1"/>
  <c r="AJ21" i="1"/>
  <c r="AJ101" i="1"/>
  <c r="AJ102" i="1" l="1"/>
  <c r="AJ104" i="1"/>
  <c r="AJ105" i="1" s="1"/>
  <c r="AJ106" i="1" l="1"/>
  <c r="AJ103" i="1"/>
  <c r="AJ176" i="1"/>
  <c r="AJ170" i="1"/>
  <c r="AJ22" i="1" l="1"/>
  <c r="AK46" i="1"/>
  <c r="AK50" i="1"/>
  <c r="AK48" i="1"/>
  <c r="AJ171" i="1"/>
  <c r="AJ177" i="1"/>
  <c r="AJ143" i="1"/>
  <c r="AJ24" i="1"/>
  <c r="AK94" i="1"/>
  <c r="AJ115" i="1"/>
  <c r="AJ116" i="1" s="1"/>
  <c r="AJ31" i="1" s="1"/>
  <c r="AJ207" i="1"/>
  <c r="AJ209" i="1"/>
  <c r="AJ208" i="1"/>
  <c r="AJ134" i="1"/>
  <c r="AJ135" i="1" s="1"/>
  <c r="AJ136" i="1" s="1"/>
  <c r="AJ112" i="1"/>
  <c r="AK51" i="1" l="1"/>
  <c r="AK16" i="1"/>
  <c r="AK47" i="1"/>
  <c r="AJ57" i="1"/>
  <c r="AJ58" i="1" s="1"/>
  <c r="AJ59" i="1" s="1"/>
  <c r="AJ23" i="1" s="1"/>
  <c r="AJ28" i="1"/>
  <c r="AJ113" i="1"/>
  <c r="AJ114" i="1" s="1"/>
  <c r="AJ38" i="1"/>
  <c r="AJ33" i="1"/>
  <c r="AJ37" i="1"/>
  <c r="AK49" i="1"/>
  <c r="AK52" i="1" l="1"/>
  <c r="AK53" i="1" s="1"/>
  <c r="AK54" i="1" s="1"/>
  <c r="AK74" i="1" s="1"/>
  <c r="AJ117" i="1"/>
  <c r="AK92" i="1" s="1"/>
  <c r="AK93" i="1" s="1"/>
  <c r="AJ178" i="1"/>
  <c r="AJ172" i="1"/>
  <c r="AJ173" i="1" s="1"/>
  <c r="AJ174" i="1" s="1"/>
  <c r="AK85" i="1"/>
  <c r="AK86" i="1" s="1"/>
  <c r="AK87" i="1" s="1"/>
  <c r="AK88" i="1" s="1"/>
  <c r="AJ29" i="1"/>
  <c r="AJ118" i="1"/>
  <c r="AJ119" i="1" s="1"/>
  <c r="AJ120" i="1" s="1"/>
  <c r="AJ30" i="1" s="1"/>
  <c r="AJ34" i="1" s="1"/>
  <c r="AJ144" i="1"/>
  <c r="AJ123" i="1"/>
  <c r="AJ124" i="1" s="1"/>
  <c r="AJ125" i="1" s="1"/>
  <c r="AJ4" i="1" s="1"/>
  <c r="AK72" i="1" l="1"/>
  <c r="AK66" i="1"/>
  <c r="AJ179" i="1"/>
  <c r="AJ244" i="1"/>
  <c r="AJ148" i="1"/>
  <c r="AJ149" i="1"/>
  <c r="AJ150" i="1"/>
  <c r="AJ151" i="1"/>
  <c r="AJ146" i="1"/>
  <c r="AJ147" i="1"/>
  <c r="AJ248" i="1" s="1"/>
  <c r="AJ71" i="1"/>
  <c r="AK65" i="1" s="1"/>
  <c r="AJ70" i="1"/>
  <c r="AK17" i="1"/>
  <c r="AK96" i="1"/>
  <c r="AK18" i="1" s="1"/>
  <c r="AK95" i="1"/>
  <c r="AJ137" i="1" l="1"/>
  <c r="AJ138" i="1" s="1"/>
  <c r="AJ139" i="1" s="1"/>
  <c r="AJ3" i="1" s="1"/>
  <c r="AJ246" i="1"/>
  <c r="AJ182" i="1"/>
  <c r="AJ183" i="1"/>
  <c r="AJ181" i="1"/>
  <c r="AJ184" i="1"/>
  <c r="AJ180" i="1"/>
  <c r="AK67" i="1" l="1"/>
  <c r="AK8" i="1" s="1"/>
  <c r="AK75" i="1"/>
  <c r="AK73" i="1"/>
  <c r="AK6" i="1" s="1"/>
  <c r="AK64" i="1"/>
  <c r="AL43" i="1" l="1"/>
  <c r="AL44" i="1" s="1"/>
  <c r="AK7" i="1"/>
  <c r="AK78" i="1"/>
  <c r="AK81" i="1" s="1"/>
  <c r="AK89" i="1"/>
  <c r="AK14" i="1" s="1"/>
  <c r="AK145" i="1"/>
  <c r="AK12" i="1"/>
  <c r="AK166" i="1"/>
  <c r="AK164" i="1"/>
  <c r="AK79" i="1" l="1"/>
  <c r="AK80" i="1" s="1"/>
  <c r="AK9" i="1" s="1"/>
  <c r="AK10" i="1"/>
  <c r="AK130" i="1"/>
  <c r="AK131" i="1" s="1"/>
  <c r="AJ165" i="1"/>
  <c r="AK99" i="1"/>
  <c r="AK35" i="1"/>
  <c r="AK36" i="1"/>
  <c r="AK82" i="1"/>
  <c r="AK13" i="1" s="1"/>
  <c r="AK109" i="1"/>
  <c r="AK132" i="1" l="1"/>
  <c r="AK133" i="1" s="1"/>
  <c r="AK26" i="1"/>
  <c r="AK110" i="1"/>
  <c r="AJ240" i="1"/>
  <c r="AJ154" i="1"/>
  <c r="AJ156" i="1"/>
  <c r="AJ157" i="1"/>
  <c r="AJ155" i="1"/>
  <c r="AK100" i="1"/>
  <c r="AK20" i="1"/>
  <c r="AK27" i="1" l="1"/>
  <c r="AK111" i="1"/>
  <c r="AK21" i="1"/>
  <c r="AK101" i="1"/>
  <c r="AK102" i="1" l="1"/>
  <c r="AK104" i="1"/>
  <c r="AK105" i="1" s="1"/>
  <c r="AK106" i="1" l="1"/>
  <c r="AK103" i="1"/>
  <c r="AK170" i="1"/>
  <c r="AK176" i="1"/>
  <c r="AK22" i="1" l="1"/>
  <c r="AL46" i="1"/>
  <c r="AL50" i="1"/>
  <c r="AK177" i="1"/>
  <c r="AL48" i="1"/>
  <c r="AK171" i="1"/>
  <c r="AK143" i="1"/>
  <c r="AK24" i="1"/>
  <c r="AL94" i="1"/>
  <c r="AK115" i="1"/>
  <c r="AK116" i="1" s="1"/>
  <c r="AK31" i="1" s="1"/>
  <c r="AK208" i="1"/>
  <c r="AK209" i="1"/>
  <c r="AK207" i="1"/>
  <c r="AK134" i="1"/>
  <c r="AK135" i="1" s="1"/>
  <c r="AK136" i="1" s="1"/>
  <c r="AK112" i="1"/>
  <c r="AL16" i="1" l="1"/>
  <c r="AL47" i="1"/>
  <c r="AK57" i="1"/>
  <c r="AK58" i="1" s="1"/>
  <c r="AK59" i="1" s="1"/>
  <c r="AK23" i="1" s="1"/>
  <c r="AK37" i="1"/>
  <c r="AK33" i="1"/>
  <c r="AK38" i="1"/>
  <c r="AL49" i="1"/>
  <c r="AL51" i="1"/>
  <c r="AK28" i="1"/>
  <c r="AK113" i="1"/>
  <c r="AK114" i="1" s="1"/>
  <c r="AL52" i="1" l="1"/>
  <c r="AL53" i="1" s="1"/>
  <c r="AL54" i="1" s="1"/>
  <c r="AK117" i="1"/>
  <c r="AL92" i="1" s="1"/>
  <c r="AL93" i="1" s="1"/>
  <c r="AL85" i="1"/>
  <c r="AL86" i="1" s="1"/>
  <c r="AL87" i="1" s="1"/>
  <c r="AL88" i="1" s="1"/>
  <c r="AK178" i="1"/>
  <c r="AK172" i="1"/>
  <c r="AK173" i="1" s="1"/>
  <c r="AK174" i="1" s="1"/>
  <c r="AK29" i="1"/>
  <c r="AK118" i="1"/>
  <c r="AK119" i="1" s="1"/>
  <c r="AK120" i="1" s="1"/>
  <c r="AK30" i="1" s="1"/>
  <c r="AK34" i="1" s="1"/>
  <c r="AK144" i="1"/>
  <c r="AK123" i="1"/>
  <c r="AK124" i="1" s="1"/>
  <c r="AK125" i="1" s="1"/>
  <c r="AK4" i="1" s="1"/>
  <c r="AK71" i="1" l="1"/>
  <c r="AL65" i="1" s="1"/>
  <c r="AK70" i="1"/>
  <c r="AK244" i="1"/>
  <c r="AK151" i="1"/>
  <c r="AK149" i="1"/>
  <c r="AK148" i="1"/>
  <c r="AK150" i="1"/>
  <c r="AK146" i="1"/>
  <c r="AK147" i="1"/>
  <c r="AL17" i="1"/>
  <c r="AL96" i="1"/>
  <c r="AL18" i="1" s="1"/>
  <c r="AL95" i="1"/>
  <c r="AK179" i="1"/>
  <c r="AL72" i="1"/>
  <c r="AL66" i="1"/>
  <c r="AL74" i="1"/>
  <c r="AK246" i="1" l="1"/>
  <c r="AK181" i="1"/>
  <c r="AK182" i="1"/>
  <c r="AK183" i="1"/>
  <c r="AK184" i="1"/>
  <c r="AK180" i="1"/>
  <c r="AK137" i="1"/>
  <c r="AK138" i="1" s="1"/>
  <c r="AK139" i="1" s="1"/>
  <c r="AK3" i="1" s="1"/>
  <c r="AK248" i="1"/>
  <c r="AL67" i="1" l="1"/>
  <c r="AL8" i="1" s="1"/>
  <c r="AL75" i="1"/>
  <c r="AL73" i="1"/>
  <c r="AL6" i="1" s="1"/>
  <c r="AL64" i="1"/>
  <c r="AL89" i="1" l="1"/>
  <c r="AL14" i="1" s="1"/>
  <c r="AL145" i="1"/>
  <c r="AL12" i="1"/>
  <c r="AL166" i="1"/>
  <c r="AL164" i="1"/>
  <c r="AM43" i="1"/>
  <c r="AM44" i="1" s="1"/>
  <c r="AL7" i="1"/>
  <c r="AL78" i="1"/>
  <c r="AL81" i="1" s="1"/>
  <c r="AL82" i="1" s="1"/>
  <c r="AL13" i="1" s="1"/>
  <c r="AL109" i="1" l="1"/>
  <c r="AL36" i="1"/>
  <c r="AL35" i="1"/>
  <c r="AL79" i="1"/>
  <c r="AL80" i="1" s="1"/>
  <c r="AL9" i="1" s="1"/>
  <c r="AL10" i="1"/>
  <c r="AL130" i="1"/>
  <c r="AL131" i="1" s="1"/>
  <c r="AK165" i="1"/>
  <c r="AL99" i="1"/>
  <c r="AL26" i="1"/>
  <c r="AL110" i="1" l="1"/>
  <c r="AL27" i="1" s="1"/>
  <c r="AL100" i="1"/>
  <c r="AL20" i="1"/>
  <c r="AK240" i="1"/>
  <c r="AK154" i="1"/>
  <c r="AK156" i="1"/>
  <c r="AK157" i="1"/>
  <c r="AK155" i="1"/>
  <c r="AL132" i="1"/>
  <c r="AL133" i="1" s="1"/>
  <c r="AL111" i="1" l="1"/>
  <c r="AL21" i="1"/>
  <c r="AL101" i="1"/>
  <c r="AL102" i="1" l="1"/>
  <c r="AL104" i="1"/>
  <c r="AL105" i="1" s="1"/>
  <c r="AL106" i="1" l="1"/>
  <c r="AL103" i="1"/>
  <c r="AL176" i="1"/>
  <c r="AL170" i="1"/>
  <c r="AL22" i="1" l="1"/>
  <c r="AM46" i="1"/>
  <c r="AM50" i="1"/>
  <c r="AL143" i="1"/>
  <c r="AL177" i="1"/>
  <c r="AL171" i="1"/>
  <c r="AM48" i="1"/>
  <c r="AL24" i="1"/>
  <c r="AM94" i="1"/>
  <c r="AL115" i="1"/>
  <c r="AL116" i="1" s="1"/>
  <c r="AL31" i="1" s="1"/>
  <c r="AL207" i="1"/>
  <c r="AL209" i="1"/>
  <c r="AL208" i="1"/>
  <c r="AL134" i="1"/>
  <c r="AL135" i="1" s="1"/>
  <c r="AL136" i="1" s="1"/>
  <c r="AL112" i="1"/>
  <c r="AM49" i="1" l="1"/>
  <c r="AM51" i="1"/>
  <c r="AM16" i="1"/>
  <c r="AM47" i="1"/>
  <c r="AL57" i="1"/>
  <c r="AL58" i="1" s="1"/>
  <c r="AL59" i="1" s="1"/>
  <c r="AL23" i="1" s="1"/>
  <c r="AL38" i="1"/>
  <c r="AL33" i="1"/>
  <c r="AL37" i="1"/>
  <c r="AL28" i="1"/>
  <c r="AL113" i="1"/>
  <c r="AL114" i="1" s="1"/>
  <c r="AM52" i="1" l="1"/>
  <c r="AM53" i="1" s="1"/>
  <c r="AM54" i="1" s="1"/>
  <c r="AL117" i="1"/>
  <c r="AM92" i="1" s="1"/>
  <c r="AM93" i="1" s="1"/>
  <c r="AM85" i="1"/>
  <c r="AM86" i="1" s="1"/>
  <c r="AM87" i="1" s="1"/>
  <c r="AM88" i="1" s="1"/>
  <c r="AL172" i="1"/>
  <c r="AL173" i="1" s="1"/>
  <c r="AL174" i="1" s="1"/>
  <c r="AL178" i="1"/>
  <c r="AL29" i="1"/>
  <c r="AL118" i="1"/>
  <c r="AL119" i="1" s="1"/>
  <c r="AL120" i="1" s="1"/>
  <c r="AL30" i="1" s="1"/>
  <c r="AL34" i="1" s="1"/>
  <c r="AL144" i="1"/>
  <c r="AL123" i="1"/>
  <c r="AL124" i="1" s="1"/>
  <c r="AL125" i="1" s="1"/>
  <c r="AL4" i="1" s="1"/>
  <c r="AL71" i="1" l="1"/>
  <c r="AM65" i="1" s="1"/>
  <c r="AL70" i="1"/>
  <c r="AL244" i="1"/>
  <c r="AL148" i="1"/>
  <c r="AL149" i="1"/>
  <c r="AL150" i="1"/>
  <c r="AL151" i="1"/>
  <c r="AL146" i="1"/>
  <c r="AL147" i="1"/>
  <c r="AM17" i="1"/>
  <c r="AM95" i="1"/>
  <c r="AM96" i="1"/>
  <c r="AM18" i="1" s="1"/>
  <c r="AL179" i="1"/>
  <c r="AM74" i="1"/>
  <c r="AM72" i="1"/>
  <c r="AM66" i="1"/>
  <c r="AL246" i="1" l="1"/>
  <c r="AL183" i="1"/>
  <c r="AL181" i="1"/>
  <c r="AL182" i="1"/>
  <c r="AL184" i="1"/>
  <c r="AL180" i="1"/>
  <c r="AM64" i="1" s="1"/>
  <c r="AL137" i="1"/>
  <c r="AL138" i="1" s="1"/>
  <c r="AL139" i="1" s="1"/>
  <c r="AL3" i="1" s="1"/>
  <c r="AL248" i="1"/>
  <c r="AN43" i="1" l="1"/>
  <c r="AN44" i="1" s="1"/>
  <c r="AM7" i="1"/>
  <c r="AM75" i="1"/>
  <c r="AM67" i="1"/>
  <c r="AM8" i="1" s="1"/>
  <c r="AM73" i="1"/>
  <c r="AM6" i="1" s="1"/>
  <c r="AM78" i="1" l="1"/>
  <c r="AM81" i="1" s="1"/>
  <c r="AM82" i="1" s="1"/>
  <c r="AM13" i="1" s="1"/>
  <c r="AM89" i="1"/>
  <c r="AM14" i="1" s="1"/>
  <c r="AM145" i="1"/>
  <c r="AM12" i="1"/>
  <c r="AM166" i="1"/>
  <c r="AM164" i="1"/>
  <c r="AM99" i="1" l="1"/>
  <c r="AM20" i="1" s="1"/>
  <c r="AM130" i="1"/>
  <c r="AM131" i="1" s="1"/>
  <c r="AL165" i="1"/>
  <c r="AM35" i="1"/>
  <c r="AM36" i="1"/>
  <c r="AM109" i="1"/>
  <c r="AM79" i="1"/>
  <c r="AM80" i="1" s="1"/>
  <c r="AM9" i="1" s="1"/>
  <c r="AM10" i="1"/>
  <c r="AM132" i="1" l="1"/>
  <c r="AM133" i="1" s="1"/>
  <c r="AM100" i="1"/>
  <c r="AM26" i="1"/>
  <c r="AM110" i="1"/>
  <c r="AL240" i="1"/>
  <c r="AL154" i="1"/>
  <c r="AL155" i="1"/>
  <c r="AL157" i="1"/>
  <c r="AL156" i="1"/>
  <c r="AM27" i="1" l="1"/>
  <c r="AM111" i="1"/>
  <c r="AM21" i="1"/>
  <c r="AM101" i="1"/>
  <c r="AM102" i="1" l="1"/>
  <c r="AM104" i="1"/>
  <c r="AM105" i="1" s="1"/>
  <c r="AM106" i="1" l="1"/>
  <c r="AM103" i="1"/>
  <c r="AM176" i="1"/>
  <c r="AM170" i="1"/>
  <c r="AM22" i="1" l="1"/>
  <c r="AN46" i="1"/>
  <c r="AN50" i="1"/>
  <c r="AM143" i="1"/>
  <c r="AM177" i="1"/>
  <c r="AM171" i="1"/>
  <c r="AN48" i="1"/>
  <c r="AM24" i="1"/>
  <c r="AN94" i="1"/>
  <c r="AM115" i="1"/>
  <c r="AM116" i="1" s="1"/>
  <c r="AM31" i="1" s="1"/>
  <c r="AM208" i="1"/>
  <c r="AM209" i="1"/>
  <c r="AM207" i="1"/>
  <c r="AM134" i="1"/>
  <c r="AM135" i="1" s="1"/>
  <c r="AM136" i="1" s="1"/>
  <c r="AM112" i="1"/>
  <c r="AM28" i="1" l="1"/>
  <c r="AM113" i="1"/>
  <c r="AM114" i="1" s="1"/>
  <c r="AN49" i="1"/>
  <c r="AN51" i="1"/>
  <c r="AN16" i="1"/>
  <c r="AN47" i="1"/>
  <c r="AM57" i="1"/>
  <c r="AM58" i="1" s="1"/>
  <c r="AM59" i="1" s="1"/>
  <c r="AM23" i="1" s="1"/>
  <c r="AM33" i="1"/>
  <c r="AM37" i="1"/>
  <c r="AM38" i="1"/>
  <c r="AN52" i="1" l="1"/>
  <c r="AN53" i="1" s="1"/>
  <c r="AN54" i="1" s="1"/>
  <c r="AM117" i="1"/>
  <c r="AN92" i="1" s="1"/>
  <c r="AN93" i="1" s="1"/>
  <c r="AM178" i="1"/>
  <c r="AN85" i="1"/>
  <c r="AN86" i="1" s="1"/>
  <c r="AN87" i="1" s="1"/>
  <c r="AN88" i="1" s="1"/>
  <c r="AM172" i="1"/>
  <c r="AM173" i="1" s="1"/>
  <c r="AM174" i="1" s="1"/>
  <c r="AM29" i="1"/>
  <c r="AM118" i="1"/>
  <c r="AM119" i="1" s="1"/>
  <c r="AM120" i="1" s="1"/>
  <c r="AM30" i="1" s="1"/>
  <c r="AM34" i="1" s="1"/>
  <c r="AM144" i="1"/>
  <c r="AM123" i="1"/>
  <c r="AM124" i="1" s="1"/>
  <c r="AM125" i="1" s="1"/>
  <c r="AM4" i="1" s="1"/>
  <c r="AM179" i="1" l="1"/>
  <c r="AM71" i="1"/>
  <c r="AN65" i="1" s="1"/>
  <c r="AM70" i="1"/>
  <c r="AM244" i="1"/>
  <c r="AM151" i="1"/>
  <c r="AM148" i="1"/>
  <c r="AM150" i="1"/>
  <c r="AM149" i="1"/>
  <c r="AM146" i="1"/>
  <c r="AM147" i="1"/>
  <c r="AN17" i="1"/>
  <c r="AN96" i="1"/>
  <c r="AN18" i="1" s="1"/>
  <c r="AN95" i="1"/>
  <c r="AN66" i="1"/>
  <c r="AN72" i="1"/>
  <c r="AN74" i="1"/>
  <c r="AM137" i="1" l="1"/>
  <c r="AM138" i="1" s="1"/>
  <c r="AM139" i="1" s="1"/>
  <c r="AM3" i="1" s="1"/>
  <c r="AM248" i="1"/>
  <c r="AM246" i="1"/>
  <c r="AM182" i="1"/>
  <c r="AM183" i="1"/>
  <c r="AM181" i="1"/>
  <c r="AM184" i="1"/>
  <c r="AM180" i="1"/>
  <c r="AN67" i="1" l="1"/>
  <c r="AN8" i="1" s="1"/>
  <c r="AN75" i="1"/>
  <c r="AN73" i="1"/>
  <c r="AN6" i="1" s="1"/>
  <c r="AN64" i="1"/>
  <c r="AN89" i="1" l="1"/>
  <c r="AN14" i="1" s="1"/>
  <c r="AN12" i="1"/>
  <c r="AN145" i="1"/>
  <c r="AN166" i="1"/>
  <c r="AN164" i="1"/>
  <c r="AO43" i="1"/>
  <c r="AO44" i="1" s="1"/>
  <c r="AN7" i="1"/>
  <c r="AN78" i="1"/>
  <c r="AN81" i="1" s="1"/>
  <c r="AN82" i="1" s="1"/>
  <c r="AN13" i="1" s="1"/>
  <c r="AN35" i="1" l="1"/>
  <c r="AN36" i="1"/>
  <c r="AN109" i="1"/>
  <c r="AN79" i="1"/>
  <c r="AN80" i="1" s="1"/>
  <c r="AN9" i="1" s="1"/>
  <c r="AN10" i="1"/>
  <c r="AN130" i="1"/>
  <c r="AN131" i="1" s="1"/>
  <c r="AM165" i="1"/>
  <c r="AN99" i="1"/>
  <c r="AN100" i="1" l="1"/>
  <c r="AN20" i="1"/>
  <c r="AN132" i="1"/>
  <c r="AN133" i="1" s="1"/>
  <c r="AM240" i="1"/>
  <c r="AM154" i="1"/>
  <c r="AM156" i="1"/>
  <c r="AM157" i="1"/>
  <c r="AM155" i="1"/>
  <c r="AN26" i="1"/>
  <c r="AN110" i="1"/>
  <c r="AN27" i="1" l="1"/>
  <c r="AN111" i="1"/>
  <c r="AN21" i="1"/>
  <c r="AN101" i="1"/>
  <c r="AN102" i="1" l="1"/>
  <c r="AN104" i="1"/>
  <c r="AN105" i="1" s="1"/>
  <c r="AN106" i="1" l="1"/>
  <c r="AN103" i="1"/>
  <c r="AN176" i="1"/>
  <c r="AN170" i="1"/>
  <c r="AN22" i="1" l="1"/>
  <c r="AO46" i="1"/>
  <c r="AO50" i="1"/>
  <c r="AN177" i="1"/>
  <c r="AO48" i="1"/>
  <c r="AN171" i="1"/>
  <c r="AN143" i="1"/>
  <c r="AN24" i="1"/>
  <c r="AO94" i="1"/>
  <c r="AN115" i="1"/>
  <c r="AN116" i="1" s="1"/>
  <c r="AN31" i="1" s="1"/>
  <c r="AN207" i="1"/>
  <c r="AN209" i="1"/>
  <c r="AN208" i="1"/>
  <c r="AN134" i="1"/>
  <c r="AN135" i="1" s="1"/>
  <c r="AN136" i="1" s="1"/>
  <c r="AN112" i="1"/>
  <c r="AO51" i="1" l="1"/>
  <c r="AO16" i="1"/>
  <c r="AO47" i="1"/>
  <c r="AN57" i="1"/>
  <c r="AN58" i="1" s="1"/>
  <c r="AN59" i="1" s="1"/>
  <c r="AN23" i="1" s="1"/>
  <c r="AN33" i="1"/>
  <c r="AN37" i="1"/>
  <c r="AN38" i="1"/>
  <c r="AO49" i="1"/>
  <c r="AN28" i="1"/>
  <c r="AN113" i="1"/>
  <c r="AN114" i="1" s="1"/>
  <c r="AO52" i="1" l="1"/>
  <c r="AO53" i="1" s="1"/>
  <c r="AO54" i="1" s="1"/>
  <c r="AO74" i="1" s="1"/>
  <c r="AN117" i="1"/>
  <c r="AO92" i="1" s="1"/>
  <c r="AO93" i="1" s="1"/>
  <c r="AN178" i="1"/>
  <c r="AO85" i="1"/>
  <c r="AO86" i="1" s="1"/>
  <c r="AO87" i="1" s="1"/>
  <c r="AO88" i="1" s="1"/>
  <c r="AN172" i="1"/>
  <c r="AN173" i="1" s="1"/>
  <c r="AN174" i="1" s="1"/>
  <c r="AN29" i="1"/>
  <c r="AN118" i="1"/>
  <c r="AN119" i="1" s="1"/>
  <c r="AN120" i="1" s="1"/>
  <c r="AN30" i="1" s="1"/>
  <c r="AN34" i="1" s="1"/>
  <c r="AN144" i="1"/>
  <c r="AN123" i="1"/>
  <c r="AN124" i="1" s="1"/>
  <c r="AN125" i="1" s="1"/>
  <c r="AN4" i="1" s="1"/>
  <c r="AO66" i="1" l="1"/>
  <c r="AO72" i="1"/>
  <c r="AN179" i="1"/>
  <c r="AN71" i="1"/>
  <c r="AO65" i="1" s="1"/>
  <c r="AN70" i="1"/>
  <c r="AN244" i="1"/>
  <c r="AN148" i="1"/>
  <c r="AN149" i="1"/>
  <c r="AN150" i="1"/>
  <c r="AN151" i="1"/>
  <c r="AN146" i="1"/>
  <c r="AN147" i="1"/>
  <c r="AO17" i="1"/>
  <c r="AO95" i="1"/>
  <c r="AO96" i="1"/>
  <c r="AO18" i="1" s="1"/>
  <c r="AN137" i="1" l="1"/>
  <c r="AN138" i="1" s="1"/>
  <c r="AN139" i="1" s="1"/>
  <c r="AN3" i="1" s="1"/>
  <c r="AN248" i="1"/>
  <c r="AN246" i="1"/>
  <c r="AN182" i="1"/>
  <c r="AN183" i="1"/>
  <c r="AN181" i="1"/>
  <c r="AN184" i="1"/>
  <c r="AN180" i="1"/>
  <c r="AO67" i="1" l="1"/>
  <c r="AO8" i="1" s="1"/>
  <c r="AO75" i="1"/>
  <c r="AO73" i="1"/>
  <c r="AO6" i="1" s="1"/>
  <c r="AO64" i="1"/>
  <c r="AP43" i="1" l="1"/>
  <c r="AP44" i="1" s="1"/>
  <c r="AO7" i="1"/>
  <c r="AO78" i="1"/>
  <c r="AO81" i="1" s="1"/>
  <c r="AO89" i="1"/>
  <c r="AO14" i="1" s="1"/>
  <c r="AO145" i="1"/>
  <c r="AO12" i="1"/>
  <c r="AO166" i="1"/>
  <c r="AO164" i="1"/>
  <c r="AO79" i="1" l="1"/>
  <c r="AO80" i="1" s="1"/>
  <c r="AO9" i="1" s="1"/>
  <c r="AO10" i="1"/>
  <c r="AO99" i="1"/>
  <c r="AO130" i="1"/>
  <c r="AO131" i="1" s="1"/>
  <c r="AN165" i="1"/>
  <c r="AO35" i="1"/>
  <c r="AO36" i="1"/>
  <c r="AO82" i="1"/>
  <c r="AO13" i="1" s="1"/>
  <c r="AO109" i="1"/>
  <c r="AO26" i="1" l="1"/>
  <c r="AO110" i="1"/>
  <c r="AO100" i="1"/>
  <c r="AO20" i="1"/>
  <c r="AO132" i="1"/>
  <c r="AO133" i="1" s="1"/>
  <c r="AN240" i="1"/>
  <c r="AN154" i="1"/>
  <c r="AN156" i="1"/>
  <c r="AN157" i="1"/>
  <c r="AN155" i="1"/>
  <c r="AO21" i="1" l="1"/>
  <c r="AO101" i="1"/>
  <c r="AO27" i="1"/>
  <c r="AO111" i="1"/>
  <c r="AO102" i="1" l="1"/>
  <c r="AO104" i="1"/>
  <c r="AO105" i="1" s="1"/>
  <c r="AO106" i="1" l="1"/>
  <c r="AO103" i="1"/>
  <c r="AO176" i="1"/>
  <c r="AO170" i="1"/>
  <c r="AO22" i="1" l="1"/>
  <c r="AP46" i="1"/>
  <c r="AP50" i="1"/>
  <c r="AO143" i="1"/>
  <c r="AP48" i="1"/>
  <c r="AO171" i="1"/>
  <c r="AO177" i="1"/>
  <c r="AO24" i="1"/>
  <c r="AP94" i="1"/>
  <c r="AO115" i="1"/>
  <c r="AO116" i="1" s="1"/>
  <c r="AO31" i="1" s="1"/>
  <c r="AO207" i="1"/>
  <c r="AO208" i="1"/>
  <c r="AO209" i="1"/>
  <c r="AO134" i="1"/>
  <c r="AO135" i="1" s="1"/>
  <c r="AO136" i="1" s="1"/>
  <c r="AO112" i="1"/>
  <c r="AP51" i="1" l="1"/>
  <c r="AP16" i="1"/>
  <c r="AP47" i="1"/>
  <c r="AO57" i="1"/>
  <c r="AO58" i="1" s="1"/>
  <c r="AO59" i="1" s="1"/>
  <c r="AO23" i="1" s="1"/>
  <c r="AP49" i="1"/>
  <c r="AO33" i="1"/>
  <c r="AO37" i="1"/>
  <c r="AO38" i="1"/>
  <c r="AO28" i="1"/>
  <c r="AO113" i="1"/>
  <c r="AO114" i="1" s="1"/>
  <c r="AP52" i="1" l="1"/>
  <c r="AP53" i="1" s="1"/>
  <c r="AP54" i="1" s="1"/>
  <c r="AP66" i="1" s="1"/>
  <c r="AO117" i="1"/>
  <c r="AP92" i="1" s="1"/>
  <c r="AP93" i="1" s="1"/>
  <c r="AP85" i="1"/>
  <c r="AP86" i="1" s="1"/>
  <c r="AP87" i="1" s="1"/>
  <c r="AP88" i="1" s="1"/>
  <c r="AO172" i="1"/>
  <c r="AO173" i="1" s="1"/>
  <c r="AO174" i="1" s="1"/>
  <c r="AO178" i="1"/>
  <c r="AO29" i="1"/>
  <c r="AO118" i="1"/>
  <c r="AO119" i="1" s="1"/>
  <c r="AO120" i="1" s="1"/>
  <c r="AO30" i="1" s="1"/>
  <c r="AO34" i="1" s="1"/>
  <c r="AO144" i="1"/>
  <c r="AO123" i="1"/>
  <c r="AO124" i="1" s="1"/>
  <c r="AO125" i="1" s="1"/>
  <c r="AO4" i="1" s="1"/>
  <c r="AP72" i="1" l="1"/>
  <c r="AP74" i="1"/>
  <c r="AO71" i="1"/>
  <c r="AP65" i="1" s="1"/>
  <c r="AO70" i="1"/>
  <c r="AO151" i="1"/>
  <c r="AO244" i="1"/>
  <c r="AO148" i="1"/>
  <c r="AO150" i="1"/>
  <c r="AO149" i="1"/>
  <c r="AO146" i="1"/>
  <c r="AO147" i="1"/>
  <c r="AO179" i="1"/>
  <c r="AP17" i="1"/>
  <c r="AP95" i="1"/>
  <c r="AP96" i="1"/>
  <c r="AP18" i="1" s="1"/>
  <c r="AO246" i="1" l="1"/>
  <c r="AO181" i="1"/>
  <c r="AO182" i="1"/>
  <c r="AO183" i="1"/>
  <c r="AO184" i="1"/>
  <c r="AO180" i="1"/>
  <c r="AP64" i="1" s="1"/>
  <c r="AO137" i="1"/>
  <c r="AO138" i="1" s="1"/>
  <c r="AO139" i="1" s="1"/>
  <c r="AO3" i="1" s="1"/>
  <c r="AO248" i="1"/>
  <c r="AQ43" i="1" l="1"/>
  <c r="AQ44" i="1" s="1"/>
  <c r="AP7" i="1"/>
  <c r="AP67" i="1"/>
  <c r="AP8" i="1" s="1"/>
  <c r="AP75" i="1"/>
  <c r="AP73" i="1"/>
  <c r="AP6" i="1" s="1"/>
  <c r="AP78" i="1" l="1"/>
  <c r="AP81" i="1" s="1"/>
  <c r="AP82" i="1" s="1"/>
  <c r="AP13" i="1" s="1"/>
  <c r="AP89" i="1"/>
  <c r="AP14" i="1" s="1"/>
  <c r="AP12" i="1"/>
  <c r="AP145" i="1"/>
  <c r="AP166" i="1"/>
  <c r="AP164" i="1"/>
  <c r="AP10" i="1" l="1"/>
  <c r="AP79" i="1"/>
  <c r="AP80" i="1" s="1"/>
  <c r="AP9" i="1" s="1"/>
  <c r="AP99" i="1"/>
  <c r="AP130" i="1"/>
  <c r="AP131" i="1" s="1"/>
  <c r="AO165" i="1"/>
  <c r="AP36" i="1"/>
  <c r="AP35" i="1"/>
  <c r="AP109" i="1"/>
  <c r="AP100" i="1" l="1"/>
  <c r="AP21" i="1" s="1"/>
  <c r="AP132" i="1"/>
  <c r="AP133" i="1" s="1"/>
  <c r="AP20" i="1"/>
  <c r="AP26" i="1"/>
  <c r="AP110" i="1"/>
  <c r="AO240" i="1"/>
  <c r="AO154" i="1"/>
  <c r="AO156" i="1"/>
  <c r="AO157" i="1"/>
  <c r="AO155" i="1"/>
  <c r="AP101" i="1" l="1"/>
  <c r="AP102" i="1" s="1"/>
  <c r="AP27" i="1"/>
  <c r="AP111" i="1"/>
  <c r="AP104" i="1" l="1"/>
  <c r="AP105" i="1" s="1"/>
  <c r="AP106" i="1" s="1"/>
  <c r="AP112" i="1" s="1"/>
  <c r="AP28" i="1" s="1"/>
  <c r="AP176" i="1"/>
  <c r="AP170" i="1"/>
  <c r="AP103" i="1" l="1"/>
  <c r="AP22" i="1" s="1"/>
  <c r="AP113" i="1"/>
  <c r="AP114" i="1" s="1"/>
  <c r="AQ46" i="1"/>
  <c r="AQ50" i="1"/>
  <c r="AP177" i="1"/>
  <c r="AP143" i="1"/>
  <c r="AQ48" i="1"/>
  <c r="AP171" i="1"/>
  <c r="AP24" i="1"/>
  <c r="AQ94" i="1"/>
  <c r="AP115" i="1"/>
  <c r="AP116" i="1" s="1"/>
  <c r="AP31" i="1" s="1"/>
  <c r="AP207" i="1"/>
  <c r="AP209" i="1"/>
  <c r="AP208" i="1"/>
  <c r="AP134" i="1"/>
  <c r="AP135" i="1" s="1"/>
  <c r="AP136" i="1" s="1"/>
  <c r="AP123" i="1" l="1"/>
  <c r="AP124" i="1" s="1"/>
  <c r="AP125" i="1" s="1"/>
  <c r="AP4" i="1" s="1"/>
  <c r="AQ16" i="1"/>
  <c r="AQ49" i="1"/>
  <c r="AQ47" i="1"/>
  <c r="AP57" i="1"/>
  <c r="AP58" i="1" s="1"/>
  <c r="AP59" i="1" s="1"/>
  <c r="AP23" i="1" s="1"/>
  <c r="AP37" i="1"/>
  <c r="AP38" i="1"/>
  <c r="AP33" i="1"/>
  <c r="AQ51" i="1"/>
  <c r="AP117" i="1"/>
  <c r="AQ92" i="1" s="1"/>
  <c r="AQ93" i="1" s="1"/>
  <c r="AQ17" i="1" s="1"/>
  <c r="AP178" i="1"/>
  <c r="AP172" i="1"/>
  <c r="AP173" i="1" s="1"/>
  <c r="AP174" i="1" s="1"/>
  <c r="AQ85" i="1"/>
  <c r="AQ86" i="1" s="1"/>
  <c r="AQ87" i="1" s="1"/>
  <c r="AQ88" i="1" s="1"/>
  <c r="AP29" i="1"/>
  <c r="AP118" i="1"/>
  <c r="AP119" i="1" s="1"/>
  <c r="AP120" i="1" s="1"/>
  <c r="AP30" i="1" s="1"/>
  <c r="AP34" i="1" s="1"/>
  <c r="AP144" i="1"/>
  <c r="AP71" i="1" l="1"/>
  <c r="AQ65" i="1" s="1"/>
  <c r="AP70" i="1"/>
  <c r="AP179" i="1"/>
  <c r="AP244" i="1"/>
  <c r="AP148" i="1"/>
  <c r="AP149" i="1"/>
  <c r="AP150" i="1"/>
  <c r="AP151" i="1"/>
  <c r="AP146" i="1"/>
  <c r="AP147" i="1"/>
  <c r="AQ52" i="1"/>
  <c r="AQ53" i="1" s="1"/>
  <c r="AQ54" i="1" s="1"/>
  <c r="AQ96" i="1"/>
  <c r="AQ18" i="1" s="1"/>
  <c r="AQ95" i="1"/>
  <c r="AQ66" i="1" l="1"/>
  <c r="AQ74" i="1"/>
  <c r="AQ72" i="1"/>
  <c r="AP137" i="1"/>
  <c r="AP138" i="1" s="1"/>
  <c r="AP139" i="1" s="1"/>
  <c r="AP3" i="1" s="1"/>
  <c r="AP248" i="1"/>
  <c r="AP246" i="1"/>
  <c r="AP183" i="1"/>
  <c r="AP182" i="1"/>
  <c r="AP181" i="1"/>
  <c r="AP184" i="1"/>
  <c r="AP180" i="1"/>
  <c r="AQ64" i="1" s="1"/>
  <c r="AR43" i="1" l="1"/>
  <c r="AR44" i="1" s="1"/>
  <c r="AQ7" i="1"/>
  <c r="AQ67" i="1"/>
  <c r="AQ8" i="1" s="1"/>
  <c r="AQ75" i="1"/>
  <c r="AQ73" i="1"/>
  <c r="AQ6" i="1" s="1"/>
  <c r="AQ89" i="1" l="1"/>
  <c r="AQ14" i="1" s="1"/>
  <c r="AQ145" i="1"/>
  <c r="AQ12" i="1"/>
  <c r="AQ166" i="1"/>
  <c r="AQ164" i="1"/>
  <c r="AQ78" i="1"/>
  <c r="AQ81" i="1" s="1"/>
  <c r="AQ99" i="1" l="1"/>
  <c r="AQ20" i="1" s="1"/>
  <c r="AQ79" i="1"/>
  <c r="AQ80" i="1" s="1"/>
  <c r="AQ9" i="1" s="1"/>
  <c r="AQ10" i="1"/>
  <c r="AQ130" i="1"/>
  <c r="AQ131" i="1" s="1"/>
  <c r="AP165" i="1"/>
  <c r="AQ35" i="1"/>
  <c r="AQ36" i="1"/>
  <c r="AQ82" i="1"/>
  <c r="AQ13" i="1" s="1"/>
  <c r="AQ109" i="1"/>
  <c r="AQ132" i="1" l="1"/>
  <c r="AQ133" i="1" s="1"/>
  <c r="AQ100" i="1"/>
  <c r="AP240" i="1"/>
  <c r="AP156" i="1"/>
  <c r="AP154" i="1"/>
  <c r="AP155" i="1"/>
  <c r="AP157" i="1"/>
  <c r="AQ26" i="1"/>
  <c r="AQ110" i="1"/>
  <c r="AQ27" i="1" l="1"/>
  <c r="AQ111" i="1"/>
  <c r="AQ21" i="1"/>
  <c r="AQ101" i="1"/>
  <c r="AQ102" i="1" l="1"/>
  <c r="AQ104" i="1"/>
  <c r="AQ105" i="1" s="1"/>
  <c r="AQ176" i="1" l="1"/>
  <c r="AQ170" i="1"/>
  <c r="AQ106" i="1"/>
  <c r="AQ103" i="1"/>
  <c r="AQ22" i="1" l="1"/>
  <c r="AR46" i="1"/>
  <c r="AR50" i="1"/>
  <c r="AQ143" i="1"/>
  <c r="AR48" i="1"/>
  <c r="AQ171" i="1"/>
  <c r="AQ177" i="1"/>
  <c r="AQ24" i="1"/>
  <c r="AR94" i="1"/>
  <c r="AQ115" i="1"/>
  <c r="AQ116" i="1" s="1"/>
  <c r="AQ31" i="1" s="1"/>
  <c r="AQ207" i="1"/>
  <c r="AQ209" i="1"/>
  <c r="AQ208" i="1"/>
  <c r="AQ134" i="1"/>
  <c r="AQ135" i="1" s="1"/>
  <c r="AQ136" i="1" s="1"/>
  <c r="AQ112" i="1"/>
  <c r="AR51" i="1" l="1"/>
  <c r="AR16" i="1"/>
  <c r="AR47" i="1"/>
  <c r="AQ57" i="1"/>
  <c r="AQ58" i="1" s="1"/>
  <c r="AQ59" i="1" s="1"/>
  <c r="AQ23" i="1" s="1"/>
  <c r="AR49" i="1"/>
  <c r="AQ33" i="1"/>
  <c r="AQ37" i="1"/>
  <c r="AQ38" i="1"/>
  <c r="AQ28" i="1"/>
  <c r="AQ113" i="1"/>
  <c r="AQ114" i="1" s="1"/>
  <c r="AR52" i="1" l="1"/>
  <c r="AR53" i="1" s="1"/>
  <c r="AR54" i="1" s="1"/>
  <c r="AR66" i="1" s="1"/>
  <c r="AQ117" i="1"/>
  <c r="AR92" i="1" s="1"/>
  <c r="AR93" i="1" s="1"/>
  <c r="AR85" i="1"/>
  <c r="AR86" i="1" s="1"/>
  <c r="AR87" i="1" s="1"/>
  <c r="AR88" i="1" s="1"/>
  <c r="AQ172" i="1"/>
  <c r="AQ173" i="1" s="1"/>
  <c r="AQ174" i="1" s="1"/>
  <c r="AQ178" i="1"/>
  <c r="AQ29" i="1"/>
  <c r="AQ118" i="1"/>
  <c r="AQ119" i="1" s="1"/>
  <c r="AQ120" i="1" s="1"/>
  <c r="AQ30" i="1" s="1"/>
  <c r="AQ34" i="1" s="1"/>
  <c r="AQ144" i="1"/>
  <c r="AQ123" i="1"/>
  <c r="AQ124" i="1" s="1"/>
  <c r="AQ125" i="1" s="1"/>
  <c r="AQ4" i="1" s="1"/>
  <c r="AR72" i="1" l="1"/>
  <c r="AR74" i="1"/>
  <c r="AQ71" i="1"/>
  <c r="AR65" i="1" s="1"/>
  <c r="AQ70" i="1"/>
  <c r="AQ244" i="1"/>
  <c r="AQ151" i="1"/>
  <c r="AQ149" i="1"/>
  <c r="AQ148" i="1"/>
  <c r="AQ150" i="1"/>
  <c r="AQ146" i="1"/>
  <c r="AQ147" i="1"/>
  <c r="AQ179" i="1"/>
  <c r="AR17" i="1"/>
  <c r="AR95" i="1"/>
  <c r="AR96" i="1"/>
  <c r="AR18" i="1" s="1"/>
  <c r="AQ182" i="1" l="1"/>
  <c r="AQ246" i="1"/>
  <c r="AQ183" i="1"/>
  <c r="AQ181" i="1"/>
  <c r="AQ184" i="1"/>
  <c r="AQ180" i="1"/>
  <c r="AR64" i="1" s="1"/>
  <c r="AQ137" i="1"/>
  <c r="AQ138" i="1" s="1"/>
  <c r="AQ139" i="1" s="1"/>
  <c r="AQ3" i="1" s="1"/>
  <c r="AQ248" i="1"/>
  <c r="AR67" i="1" l="1"/>
  <c r="AR8" i="1" s="1"/>
  <c r="AR75" i="1"/>
  <c r="AR73" i="1"/>
  <c r="AR6" i="1" s="1"/>
  <c r="AS43" i="1"/>
  <c r="AS44" i="1" s="1"/>
  <c r="AR7" i="1"/>
  <c r="AR78" i="1" l="1"/>
  <c r="AR81" i="1" s="1"/>
  <c r="AR79" i="1" s="1"/>
  <c r="AR80" i="1" s="1"/>
  <c r="AR9" i="1" s="1"/>
  <c r="AR89" i="1"/>
  <c r="AR14" i="1" s="1"/>
  <c r="AR145" i="1"/>
  <c r="AR12" i="1"/>
  <c r="AR166" i="1"/>
  <c r="AR164" i="1"/>
  <c r="AR82" i="1" l="1"/>
  <c r="AR13" i="1" s="1"/>
  <c r="AR10" i="1"/>
  <c r="AR130" i="1"/>
  <c r="AR131" i="1" s="1"/>
  <c r="AQ165" i="1"/>
  <c r="AR99" i="1"/>
  <c r="AR35" i="1"/>
  <c r="AR36" i="1"/>
  <c r="AR109" i="1"/>
  <c r="AQ240" i="1" l="1"/>
  <c r="AQ154" i="1"/>
  <c r="AQ156" i="1"/>
  <c r="AQ157" i="1"/>
  <c r="AQ155" i="1"/>
  <c r="AR100" i="1"/>
  <c r="AR20" i="1"/>
  <c r="AR26" i="1"/>
  <c r="AR110" i="1"/>
  <c r="AR132" i="1"/>
  <c r="AR133" i="1" s="1"/>
  <c r="AR27" i="1" l="1"/>
  <c r="AR111" i="1"/>
  <c r="AR21" i="1"/>
  <c r="AR101" i="1"/>
  <c r="AR102" i="1" l="1"/>
  <c r="AR104" i="1"/>
  <c r="AR105" i="1" s="1"/>
  <c r="AR106" i="1" l="1"/>
  <c r="AR103" i="1"/>
  <c r="AR176" i="1"/>
  <c r="AR170" i="1"/>
  <c r="AR22" i="1" l="1"/>
  <c r="AS46" i="1"/>
  <c r="AS50" i="1"/>
  <c r="AR177" i="1"/>
  <c r="AS48" i="1"/>
  <c r="AR171" i="1"/>
  <c r="AR143" i="1"/>
  <c r="AR24" i="1"/>
  <c r="AS94" i="1"/>
  <c r="AR115" i="1"/>
  <c r="AR116" i="1" s="1"/>
  <c r="AR31" i="1" s="1"/>
  <c r="AR207" i="1"/>
  <c r="AR208" i="1"/>
  <c r="AR209" i="1"/>
  <c r="AR134" i="1"/>
  <c r="AR135" i="1" s="1"/>
  <c r="AR136" i="1" s="1"/>
  <c r="AR112" i="1"/>
  <c r="AS16" i="1" l="1"/>
  <c r="AS47" i="1"/>
  <c r="AR57" i="1"/>
  <c r="AR58" i="1" s="1"/>
  <c r="AR59" i="1" s="1"/>
  <c r="AR23" i="1" s="1"/>
  <c r="AS51" i="1"/>
  <c r="AR37" i="1"/>
  <c r="AR38" i="1"/>
  <c r="AR33" i="1"/>
  <c r="AS49" i="1"/>
  <c r="AR28" i="1"/>
  <c r="AR113" i="1"/>
  <c r="AR114" i="1" s="1"/>
  <c r="AS52" i="1" l="1"/>
  <c r="AS53" i="1" s="1"/>
  <c r="AS54" i="1" s="1"/>
  <c r="AS72" i="1" s="1"/>
  <c r="AR117" i="1"/>
  <c r="AS92" i="1" s="1"/>
  <c r="AS93" i="1" s="1"/>
  <c r="AR178" i="1"/>
  <c r="AS85" i="1"/>
  <c r="AS86" i="1" s="1"/>
  <c r="AS87" i="1" s="1"/>
  <c r="AS88" i="1" s="1"/>
  <c r="AR172" i="1"/>
  <c r="AR173" i="1" s="1"/>
  <c r="AR174" i="1" s="1"/>
  <c r="AR29" i="1"/>
  <c r="AR118" i="1"/>
  <c r="AR119" i="1" s="1"/>
  <c r="AR120" i="1" s="1"/>
  <c r="AR30" i="1" s="1"/>
  <c r="AR34" i="1" s="1"/>
  <c r="AR144" i="1"/>
  <c r="AR123" i="1"/>
  <c r="AR124" i="1" s="1"/>
  <c r="AR125" i="1" s="1"/>
  <c r="AR4" i="1" s="1"/>
  <c r="AS74" i="1" l="1"/>
  <c r="AS66" i="1"/>
  <c r="AR244" i="1"/>
  <c r="AR148" i="1"/>
  <c r="AR149" i="1"/>
  <c r="AR150" i="1"/>
  <c r="AR151" i="1"/>
  <c r="AR146" i="1"/>
  <c r="AR147" i="1"/>
  <c r="AR248" i="1" s="1"/>
  <c r="AR179" i="1"/>
  <c r="AR71" i="1"/>
  <c r="AS65" i="1" s="1"/>
  <c r="AR70" i="1"/>
  <c r="AS17" i="1"/>
  <c r="AS95" i="1"/>
  <c r="AS96" i="1"/>
  <c r="AS18" i="1" s="1"/>
  <c r="AR137" i="1" l="1"/>
  <c r="AR138" i="1" s="1"/>
  <c r="AR139" i="1" s="1"/>
  <c r="AR3" i="1" s="1"/>
  <c r="AR246" i="1"/>
  <c r="AR182" i="1"/>
  <c r="AR183" i="1"/>
  <c r="AR181" i="1"/>
  <c r="AR184" i="1"/>
  <c r="AR180" i="1"/>
  <c r="AS67" i="1" l="1"/>
  <c r="AS8" i="1" s="1"/>
  <c r="AS75" i="1"/>
  <c r="AS73" i="1"/>
  <c r="AS6" i="1" s="1"/>
  <c r="AS64" i="1"/>
  <c r="AS89" i="1" l="1"/>
  <c r="AS14" i="1" s="1"/>
  <c r="AS145" i="1"/>
  <c r="AS12" i="1"/>
  <c r="AS166" i="1"/>
  <c r="AS164" i="1"/>
  <c r="AT43" i="1"/>
  <c r="AT44" i="1" s="1"/>
  <c r="AS7" i="1"/>
  <c r="AS78" i="1"/>
  <c r="AS81" i="1" s="1"/>
  <c r="AS99" i="1" l="1"/>
  <c r="AS20" i="1" s="1"/>
  <c r="AS109" i="1"/>
  <c r="AS26" i="1" s="1"/>
  <c r="AS130" i="1"/>
  <c r="AS131" i="1" s="1"/>
  <c r="AS132" i="1" s="1"/>
  <c r="AS133" i="1" s="1"/>
  <c r="AR165" i="1"/>
  <c r="AS79" i="1"/>
  <c r="AS80" i="1" s="1"/>
  <c r="AS9" i="1" s="1"/>
  <c r="AS10" i="1"/>
  <c r="AS35" i="1"/>
  <c r="AS36" i="1"/>
  <c r="AS82" i="1"/>
  <c r="AS13" i="1" s="1"/>
  <c r="AS100" i="1" l="1"/>
  <c r="AS21" i="1" s="1"/>
  <c r="AS110" i="1"/>
  <c r="AS27" i="1" s="1"/>
  <c r="AR240" i="1"/>
  <c r="AR154" i="1"/>
  <c r="AR156" i="1"/>
  <c r="AR157" i="1"/>
  <c r="AR155" i="1"/>
  <c r="AS111" i="1" l="1"/>
  <c r="AS101" i="1"/>
  <c r="AS102" i="1" s="1"/>
  <c r="AS104" i="1" l="1"/>
  <c r="AS105" i="1" s="1"/>
  <c r="AS103" i="1" s="1"/>
  <c r="AS176" i="1"/>
  <c r="AS170" i="1"/>
  <c r="AS106" i="1" l="1"/>
  <c r="AT48" i="1" s="1"/>
  <c r="AS22" i="1"/>
  <c r="AS112" i="1" l="1"/>
  <c r="AS28" i="1" s="1"/>
  <c r="AS208" i="1"/>
  <c r="AT94" i="1"/>
  <c r="AT16" i="1" s="1"/>
  <c r="AS24" i="1"/>
  <c r="AS33" i="1" s="1"/>
  <c r="AS209" i="1"/>
  <c r="AS207" i="1"/>
  <c r="AS143" i="1"/>
  <c r="AS134" i="1"/>
  <c r="AS135" i="1" s="1"/>
  <c r="AS136" i="1" s="1"/>
  <c r="AS115" i="1"/>
  <c r="AS116" i="1" s="1"/>
  <c r="AS31" i="1" s="1"/>
  <c r="AT46" i="1"/>
  <c r="AT47" i="1" s="1"/>
  <c r="AT50" i="1"/>
  <c r="AT51" i="1" s="1"/>
  <c r="AS177" i="1"/>
  <c r="AS171" i="1"/>
  <c r="AT49" i="1"/>
  <c r="AS113" i="1" l="1"/>
  <c r="AS114" i="1" s="1"/>
  <c r="AS172" i="1" s="1"/>
  <c r="AS173" i="1" s="1"/>
  <c r="AS174" i="1" s="1"/>
  <c r="AS57" i="1"/>
  <c r="AS58" i="1" s="1"/>
  <c r="AS59" i="1" s="1"/>
  <c r="AS23" i="1" s="1"/>
  <c r="AS38" i="1"/>
  <c r="AS37" i="1"/>
  <c r="AT52" i="1"/>
  <c r="AT53" i="1" s="1"/>
  <c r="AT54" i="1" s="1"/>
  <c r="AT72" i="1" s="1"/>
  <c r="AS123" i="1"/>
  <c r="AS124" i="1" s="1"/>
  <c r="AS125" i="1" s="1"/>
  <c r="AS4" i="1" s="1"/>
  <c r="AT85" i="1" l="1"/>
  <c r="AT86" i="1" s="1"/>
  <c r="AT87" i="1" s="1"/>
  <c r="AT88" i="1" s="1"/>
  <c r="AS118" i="1"/>
  <c r="AS119" i="1" s="1"/>
  <c r="AS120" i="1" s="1"/>
  <c r="AS30" i="1" s="1"/>
  <c r="AS34" i="1" s="1"/>
  <c r="AS117" i="1"/>
  <c r="AT92" i="1" s="1"/>
  <c r="AT93" i="1" s="1"/>
  <c r="AT95" i="1" s="1"/>
  <c r="AS29" i="1"/>
  <c r="AS178" i="1"/>
  <c r="AS179" i="1" s="1"/>
  <c r="AS144" i="1"/>
  <c r="AS244" i="1" s="1"/>
  <c r="AT66" i="1"/>
  <c r="AT74" i="1"/>
  <c r="AS71" i="1"/>
  <c r="AT65" i="1" s="1"/>
  <c r="AS70" i="1"/>
  <c r="AT96" i="1" l="1"/>
  <c r="AT18" i="1" s="1"/>
  <c r="AT17" i="1"/>
  <c r="AS151" i="1"/>
  <c r="AS150" i="1"/>
  <c r="AS148" i="1"/>
  <c r="AS147" i="1"/>
  <c r="AS248" i="1" s="1"/>
  <c r="AS149" i="1"/>
  <c r="AS146" i="1"/>
  <c r="AS246" i="1"/>
  <c r="AS181" i="1"/>
  <c r="AS182" i="1"/>
  <c r="AS183" i="1"/>
  <c r="AS184" i="1"/>
  <c r="AS180" i="1"/>
  <c r="AS137" i="1" l="1"/>
  <c r="AS138" i="1" s="1"/>
  <c r="AS139" i="1" s="1"/>
  <c r="AS3" i="1" s="1"/>
  <c r="AT67" i="1"/>
  <c r="AT8" i="1" s="1"/>
  <c r="AT75" i="1"/>
  <c r="AT73" i="1"/>
  <c r="AT6" i="1" s="1"/>
  <c r="AT64" i="1"/>
  <c r="AT89" i="1" l="1"/>
  <c r="AT14" i="1" s="1"/>
  <c r="AT145" i="1"/>
  <c r="AT12" i="1"/>
  <c r="AT166" i="1"/>
  <c r="AT164" i="1"/>
  <c r="AU43" i="1"/>
  <c r="AU44" i="1" s="1"/>
  <c r="AT7" i="1"/>
  <c r="AT78" i="1"/>
  <c r="AT81" i="1" s="1"/>
  <c r="AT99" i="1" l="1"/>
  <c r="AT20" i="1" s="1"/>
  <c r="AT79" i="1"/>
  <c r="AT80" i="1" s="1"/>
  <c r="AT9" i="1" s="1"/>
  <c r="AT10" i="1"/>
  <c r="AT130" i="1"/>
  <c r="AT131" i="1" s="1"/>
  <c r="AS165" i="1"/>
  <c r="AT36" i="1"/>
  <c r="AT35" i="1"/>
  <c r="AT82" i="1"/>
  <c r="AT13" i="1" s="1"/>
  <c r="AT109" i="1"/>
  <c r="AT132" i="1" l="1"/>
  <c r="AT133" i="1" s="1"/>
  <c r="AS240" i="1"/>
  <c r="AS154" i="1"/>
  <c r="AS156" i="1"/>
  <c r="AS157" i="1"/>
  <c r="AS155" i="1"/>
  <c r="AT26" i="1"/>
  <c r="AT110" i="1"/>
  <c r="AT100" i="1"/>
  <c r="AT27" i="1" l="1"/>
  <c r="AT111" i="1"/>
  <c r="AT21" i="1"/>
  <c r="AT101" i="1"/>
  <c r="AT102" i="1" l="1"/>
  <c r="AT104" i="1"/>
  <c r="AT105" i="1" s="1"/>
  <c r="AT106" i="1" l="1"/>
  <c r="AT103" i="1"/>
  <c r="AT176" i="1"/>
  <c r="AT170" i="1"/>
  <c r="AT22" i="1" l="1"/>
  <c r="AU46" i="1"/>
  <c r="AU50" i="1"/>
  <c r="AT177" i="1"/>
  <c r="AT143" i="1"/>
  <c r="AU48" i="1"/>
  <c r="AT171" i="1"/>
  <c r="AT24" i="1"/>
  <c r="AU94" i="1"/>
  <c r="AT115" i="1"/>
  <c r="AT116" i="1" s="1"/>
  <c r="AT31" i="1" s="1"/>
  <c r="AT207" i="1"/>
  <c r="AT208" i="1"/>
  <c r="AT209" i="1"/>
  <c r="AT134" i="1"/>
  <c r="AT135" i="1" s="1"/>
  <c r="AT136" i="1" s="1"/>
  <c r="AT112" i="1"/>
  <c r="AU51" i="1" l="1"/>
  <c r="AU16" i="1"/>
  <c r="AU49" i="1"/>
  <c r="AU47" i="1"/>
  <c r="AT57" i="1"/>
  <c r="AT58" i="1" s="1"/>
  <c r="AT59" i="1" s="1"/>
  <c r="AT23" i="1" s="1"/>
  <c r="AT37" i="1"/>
  <c r="AT38" i="1"/>
  <c r="AT33" i="1"/>
  <c r="AT28" i="1"/>
  <c r="AT113" i="1"/>
  <c r="AT114" i="1" s="1"/>
  <c r="AU52" i="1" l="1"/>
  <c r="AU53" i="1" s="1"/>
  <c r="AU54" i="1" s="1"/>
  <c r="AT117" i="1"/>
  <c r="AU92" i="1" s="1"/>
  <c r="AU93" i="1" s="1"/>
  <c r="AT178" i="1"/>
  <c r="AT172" i="1"/>
  <c r="AT173" i="1" s="1"/>
  <c r="AT174" i="1" s="1"/>
  <c r="AU85" i="1"/>
  <c r="AU86" i="1" s="1"/>
  <c r="AU87" i="1" s="1"/>
  <c r="AU88" i="1" s="1"/>
  <c r="AT29" i="1"/>
  <c r="AT118" i="1"/>
  <c r="AT119" i="1" s="1"/>
  <c r="AT120" i="1" s="1"/>
  <c r="AT30" i="1" s="1"/>
  <c r="AT34" i="1" s="1"/>
  <c r="AT144" i="1"/>
  <c r="AT123" i="1"/>
  <c r="AT124" i="1" s="1"/>
  <c r="AT125" i="1" s="1"/>
  <c r="AT4" i="1" s="1"/>
  <c r="AT244" i="1" l="1"/>
  <c r="AT148" i="1"/>
  <c r="AT149" i="1"/>
  <c r="AT150" i="1"/>
  <c r="AT151" i="1"/>
  <c r="AT146" i="1"/>
  <c r="AT147" i="1"/>
  <c r="AT248" i="1" s="1"/>
  <c r="AT71" i="1"/>
  <c r="AU65" i="1" s="1"/>
  <c r="AT70" i="1"/>
  <c r="AU17" i="1"/>
  <c r="AU95" i="1"/>
  <c r="AU96" i="1"/>
  <c r="AU18" i="1" s="1"/>
  <c r="AT179" i="1"/>
  <c r="AU66" i="1"/>
  <c r="AU72" i="1"/>
  <c r="AU74" i="1"/>
  <c r="AT246" i="1" l="1"/>
  <c r="AT183" i="1"/>
  <c r="AT182" i="1"/>
  <c r="AT181" i="1"/>
  <c r="AT184" i="1"/>
  <c r="AT180" i="1"/>
  <c r="AU64" i="1" s="1"/>
  <c r="AT137" i="1"/>
  <c r="AT138" i="1" s="1"/>
  <c r="AT139" i="1" s="1"/>
  <c r="AT3" i="1" s="1"/>
  <c r="AV43" i="1" l="1"/>
  <c r="AV44" i="1" s="1"/>
  <c r="AU7" i="1"/>
  <c r="AU67" i="1"/>
  <c r="AU8" i="1" s="1"/>
  <c r="AU75" i="1"/>
  <c r="AU73" i="1"/>
  <c r="AU6" i="1" s="1"/>
  <c r="AU89" i="1" l="1"/>
  <c r="AU14" i="1" s="1"/>
  <c r="AU145" i="1"/>
  <c r="AU12" i="1"/>
  <c r="AU166" i="1"/>
  <c r="AU164" i="1"/>
  <c r="AU78" i="1"/>
  <c r="AU81" i="1" s="1"/>
  <c r="AU99" i="1" l="1"/>
  <c r="AU79" i="1"/>
  <c r="AU80" i="1" s="1"/>
  <c r="AU9" i="1" s="1"/>
  <c r="AU10" i="1"/>
  <c r="AU130" i="1"/>
  <c r="AU131" i="1" s="1"/>
  <c r="AT165" i="1"/>
  <c r="AU35" i="1"/>
  <c r="AU36" i="1"/>
  <c r="AU82" i="1"/>
  <c r="AU13" i="1" s="1"/>
  <c r="AU109" i="1"/>
  <c r="AU100" i="1" l="1"/>
  <c r="AU21" i="1" s="1"/>
  <c r="AU132" i="1"/>
  <c r="AU133" i="1" s="1"/>
  <c r="AU20" i="1"/>
  <c r="AU26" i="1"/>
  <c r="AU110" i="1"/>
  <c r="AT240" i="1"/>
  <c r="AT157" i="1"/>
  <c r="AT156" i="1"/>
  <c r="AT154" i="1"/>
  <c r="AT155" i="1"/>
  <c r="AU101" i="1" l="1"/>
  <c r="AU102" i="1" s="1"/>
  <c r="AU27" i="1"/>
  <c r="AU111" i="1"/>
  <c r="AU104" i="1" l="1"/>
  <c r="AU105" i="1" s="1"/>
  <c r="AU106" i="1" s="1"/>
  <c r="AU112" i="1" s="1"/>
  <c r="AU28" i="1" s="1"/>
  <c r="AU176" i="1"/>
  <c r="AU170" i="1"/>
  <c r="AU103" i="1" l="1"/>
  <c r="AU22" i="1" s="1"/>
  <c r="AU113" i="1"/>
  <c r="AU114" i="1" s="1"/>
  <c r="AV46" i="1"/>
  <c r="AV50" i="1"/>
  <c r="AU143" i="1"/>
  <c r="AV48" i="1"/>
  <c r="AU171" i="1"/>
  <c r="AU177" i="1"/>
  <c r="AU24" i="1"/>
  <c r="AV94" i="1"/>
  <c r="AU115" i="1"/>
  <c r="AU116" i="1" s="1"/>
  <c r="AU31" i="1" s="1"/>
  <c r="AU208" i="1"/>
  <c r="AU209" i="1"/>
  <c r="AU207" i="1"/>
  <c r="AU134" i="1"/>
  <c r="AU135" i="1" s="1"/>
  <c r="AU136" i="1" s="1"/>
  <c r="AU123" i="1" l="1"/>
  <c r="AU124" i="1" s="1"/>
  <c r="AV16" i="1"/>
  <c r="AV47" i="1"/>
  <c r="AU57" i="1"/>
  <c r="AU58" i="1" s="1"/>
  <c r="AU59" i="1" s="1"/>
  <c r="AU23" i="1" s="1"/>
  <c r="AU37" i="1"/>
  <c r="AU38" i="1"/>
  <c r="AU33" i="1"/>
  <c r="AV49" i="1"/>
  <c r="AV51" i="1"/>
  <c r="AU117" i="1"/>
  <c r="AV92" i="1" s="1"/>
  <c r="AV93" i="1" s="1"/>
  <c r="AV17" i="1" s="1"/>
  <c r="AV85" i="1"/>
  <c r="AV86" i="1" s="1"/>
  <c r="AV87" i="1" s="1"/>
  <c r="AV88" i="1" s="1"/>
  <c r="AU172" i="1"/>
  <c r="AU173" i="1" s="1"/>
  <c r="AU174" i="1" s="1"/>
  <c r="AU178" i="1"/>
  <c r="AU29" i="1"/>
  <c r="AU118" i="1"/>
  <c r="AU119" i="1" s="1"/>
  <c r="AU120" i="1" s="1"/>
  <c r="AU30" i="1" s="1"/>
  <c r="AU34" i="1" s="1"/>
  <c r="AU144" i="1"/>
  <c r="AU125" i="1"/>
  <c r="AU4" i="1" s="1"/>
  <c r="AV52" i="1" l="1"/>
  <c r="AV53" i="1" s="1"/>
  <c r="AV54" i="1" s="1"/>
  <c r="AV72" i="1" s="1"/>
  <c r="AU179" i="1"/>
  <c r="AV96" i="1"/>
  <c r="AV18" i="1" s="1"/>
  <c r="AU244" i="1"/>
  <c r="AU151" i="1"/>
  <c r="AU148" i="1"/>
  <c r="AU150" i="1"/>
  <c r="AU149" i="1"/>
  <c r="AU146" i="1"/>
  <c r="AU147" i="1"/>
  <c r="AU248" i="1" s="1"/>
  <c r="AU71" i="1"/>
  <c r="AV65" i="1" s="1"/>
  <c r="AU70" i="1"/>
  <c r="AV95" i="1"/>
  <c r="AV66" i="1" l="1"/>
  <c r="AV74" i="1"/>
  <c r="AU137" i="1"/>
  <c r="AU138" i="1" s="1"/>
  <c r="AU139" i="1" s="1"/>
  <c r="AU3" i="1" s="1"/>
  <c r="AU182" i="1"/>
  <c r="AU183" i="1"/>
  <c r="AU246" i="1"/>
  <c r="AU181" i="1"/>
  <c r="AU184" i="1"/>
  <c r="AU180" i="1"/>
  <c r="AV67" i="1" l="1"/>
  <c r="AV8" i="1" s="1"/>
  <c r="AV75" i="1"/>
  <c r="AV73" i="1"/>
  <c r="AV6" i="1" s="1"/>
  <c r="AV64" i="1"/>
  <c r="AV89" i="1" l="1"/>
  <c r="AV14" i="1" s="1"/>
  <c r="AV145" i="1"/>
  <c r="AV12" i="1"/>
  <c r="AV166" i="1"/>
  <c r="AV164" i="1"/>
  <c r="AW43" i="1"/>
  <c r="AW44" i="1" s="1"/>
  <c r="AV7" i="1"/>
  <c r="AV78" i="1"/>
  <c r="AV81" i="1" s="1"/>
  <c r="AV99" i="1" l="1"/>
  <c r="AV20" i="1" s="1"/>
  <c r="AV79" i="1"/>
  <c r="AV80" i="1" s="1"/>
  <c r="AV9" i="1" s="1"/>
  <c r="AV10" i="1"/>
  <c r="AV130" i="1"/>
  <c r="AV131" i="1" s="1"/>
  <c r="AU165" i="1"/>
  <c r="AV35" i="1"/>
  <c r="AV36" i="1"/>
  <c r="AV82" i="1"/>
  <c r="AV13" i="1" s="1"/>
  <c r="AV109" i="1"/>
  <c r="AV132" i="1" l="1"/>
  <c r="AV133" i="1" s="1"/>
  <c r="AU240" i="1"/>
  <c r="AU154" i="1"/>
  <c r="AU156" i="1"/>
  <c r="AU157" i="1"/>
  <c r="AU155" i="1"/>
  <c r="AV26" i="1"/>
  <c r="AV110" i="1"/>
  <c r="AV100" i="1"/>
  <c r="AV27" i="1" l="1"/>
  <c r="AV111" i="1"/>
  <c r="AV21" i="1"/>
  <c r="AV101" i="1"/>
  <c r="AV102" i="1" l="1"/>
  <c r="AV104" i="1"/>
  <c r="AV105" i="1" s="1"/>
  <c r="AV106" i="1" l="1"/>
  <c r="AV103" i="1"/>
  <c r="AV176" i="1"/>
  <c r="AV170" i="1"/>
  <c r="AV22" i="1" l="1"/>
  <c r="AW46" i="1"/>
  <c r="AW50" i="1"/>
  <c r="AV177" i="1"/>
  <c r="AW48" i="1"/>
  <c r="AV171" i="1"/>
  <c r="AV143" i="1"/>
  <c r="AV24" i="1"/>
  <c r="AW94" i="1"/>
  <c r="AV115" i="1"/>
  <c r="AV116" i="1" s="1"/>
  <c r="AV31" i="1" s="1"/>
  <c r="AV208" i="1"/>
  <c r="AV207" i="1"/>
  <c r="AV209" i="1"/>
  <c r="AV134" i="1"/>
  <c r="AV135" i="1" s="1"/>
  <c r="AV136" i="1" s="1"/>
  <c r="AV112" i="1"/>
  <c r="AW51" i="1" l="1"/>
  <c r="AW16" i="1"/>
  <c r="AW47" i="1"/>
  <c r="AV57" i="1"/>
  <c r="AV58" i="1" s="1"/>
  <c r="AV59" i="1" s="1"/>
  <c r="AV23" i="1" s="1"/>
  <c r="AV38" i="1"/>
  <c r="AV37" i="1"/>
  <c r="AV33" i="1"/>
  <c r="AW49" i="1"/>
  <c r="AV28" i="1"/>
  <c r="AV113" i="1"/>
  <c r="AV114" i="1" s="1"/>
  <c r="AW52" i="1" l="1"/>
  <c r="AW53" i="1" s="1"/>
  <c r="AW54" i="1" s="1"/>
  <c r="AV117" i="1"/>
  <c r="AW92" i="1" s="1"/>
  <c r="AW93" i="1" s="1"/>
  <c r="AV178" i="1"/>
  <c r="AW85" i="1"/>
  <c r="AW86" i="1" s="1"/>
  <c r="AW87" i="1" s="1"/>
  <c r="AW88" i="1" s="1"/>
  <c r="AV172" i="1"/>
  <c r="AV173" i="1" s="1"/>
  <c r="AV174" i="1" s="1"/>
  <c r="AV29" i="1"/>
  <c r="AV118" i="1"/>
  <c r="AV119" i="1" s="1"/>
  <c r="AV120" i="1" s="1"/>
  <c r="AV30" i="1" s="1"/>
  <c r="AV34" i="1" s="1"/>
  <c r="AV144" i="1"/>
  <c r="AV123" i="1"/>
  <c r="AV124" i="1" s="1"/>
  <c r="AV125" i="1" s="1"/>
  <c r="AV4" i="1" s="1"/>
  <c r="AW17" i="1" l="1"/>
  <c r="AW96" i="1"/>
  <c r="AW18" i="1" s="1"/>
  <c r="AW95" i="1"/>
  <c r="AV71" i="1"/>
  <c r="AW65" i="1" s="1"/>
  <c r="AV70" i="1"/>
  <c r="AV244" i="1"/>
  <c r="AV148" i="1"/>
  <c r="AV149" i="1"/>
  <c r="AV150" i="1"/>
  <c r="AV151" i="1"/>
  <c r="AV146" i="1"/>
  <c r="AV147" i="1"/>
  <c r="AV179" i="1"/>
  <c r="AW66" i="1"/>
  <c r="AW72" i="1"/>
  <c r="AW74" i="1"/>
  <c r="AV246" i="1" l="1"/>
  <c r="AV182" i="1"/>
  <c r="AV183" i="1"/>
  <c r="AV181" i="1"/>
  <c r="AV184" i="1"/>
  <c r="AV180" i="1"/>
  <c r="AV137" i="1"/>
  <c r="AV138" i="1" s="1"/>
  <c r="AV139" i="1" s="1"/>
  <c r="AV3" i="1" s="1"/>
  <c r="AV248" i="1"/>
  <c r="AW67" i="1" l="1"/>
  <c r="AW8" i="1" s="1"/>
  <c r="AW75" i="1"/>
  <c r="AW73" i="1"/>
  <c r="AW6" i="1" s="1"/>
  <c r="AW64" i="1"/>
  <c r="AX43" i="1" l="1"/>
  <c r="AX44" i="1" s="1"/>
  <c r="AW7" i="1"/>
  <c r="AW78" i="1"/>
  <c r="AW81" i="1" s="1"/>
  <c r="AW89" i="1"/>
  <c r="AW14" i="1" s="1"/>
  <c r="AW145" i="1"/>
  <c r="AW12" i="1"/>
  <c r="AW166" i="1"/>
  <c r="AW164" i="1"/>
  <c r="AW79" i="1" l="1"/>
  <c r="AW80" i="1" s="1"/>
  <c r="AW9" i="1" s="1"/>
  <c r="AW10" i="1"/>
  <c r="AW130" i="1"/>
  <c r="AW131" i="1" s="1"/>
  <c r="AV165" i="1"/>
  <c r="AW99" i="1"/>
  <c r="AW35" i="1"/>
  <c r="AW36" i="1"/>
  <c r="AW82" i="1"/>
  <c r="AW13" i="1" s="1"/>
  <c r="AW109" i="1"/>
  <c r="AW26" i="1" l="1"/>
  <c r="AW110" i="1"/>
  <c r="AV240" i="1"/>
  <c r="AV154" i="1"/>
  <c r="AV156" i="1"/>
  <c r="AV157" i="1"/>
  <c r="AV155" i="1"/>
  <c r="AW100" i="1"/>
  <c r="AW20" i="1"/>
  <c r="AW132" i="1"/>
  <c r="AW133" i="1" s="1"/>
  <c r="AW27" i="1" l="1"/>
  <c r="AW111" i="1"/>
  <c r="AW21" i="1"/>
  <c r="AW101" i="1"/>
  <c r="AW102" i="1" l="1"/>
  <c r="AW104" i="1"/>
  <c r="AW105" i="1" s="1"/>
  <c r="AW106" i="1" l="1"/>
  <c r="AW103" i="1"/>
  <c r="AW176" i="1"/>
  <c r="AW170" i="1"/>
  <c r="AW22" i="1" l="1"/>
  <c r="AX46" i="1"/>
  <c r="AX50" i="1"/>
  <c r="AW143" i="1"/>
  <c r="AX48" i="1"/>
  <c r="AW171" i="1"/>
  <c r="AW177" i="1"/>
  <c r="AW24" i="1"/>
  <c r="AX94" i="1"/>
  <c r="AW115" i="1"/>
  <c r="AW116" i="1" s="1"/>
  <c r="AW31" i="1" s="1"/>
  <c r="AW207" i="1"/>
  <c r="AW208" i="1"/>
  <c r="AW209" i="1"/>
  <c r="AW134" i="1"/>
  <c r="AW135" i="1" s="1"/>
  <c r="AW136" i="1" s="1"/>
  <c r="AW112" i="1"/>
  <c r="AX51" i="1" l="1"/>
  <c r="AX16" i="1"/>
  <c r="AX47" i="1"/>
  <c r="AW57" i="1"/>
  <c r="AW58" i="1" s="1"/>
  <c r="AW59" i="1" s="1"/>
  <c r="AW23" i="1" s="1"/>
  <c r="AW38" i="1"/>
  <c r="AW37" i="1"/>
  <c r="AW33" i="1"/>
  <c r="AX49" i="1"/>
  <c r="AW28" i="1"/>
  <c r="AW113" i="1"/>
  <c r="AW114" i="1" s="1"/>
  <c r="AX52" i="1" l="1"/>
  <c r="AX53" i="1" s="1"/>
  <c r="AX54" i="1" s="1"/>
  <c r="AX74" i="1" s="1"/>
  <c r="AW117" i="1"/>
  <c r="AX92" i="1" s="1"/>
  <c r="AX93" i="1" s="1"/>
  <c r="AX85" i="1"/>
  <c r="AX86" i="1" s="1"/>
  <c r="AX87" i="1" s="1"/>
  <c r="AX88" i="1" s="1"/>
  <c r="AW172" i="1"/>
  <c r="AW173" i="1" s="1"/>
  <c r="AW174" i="1" s="1"/>
  <c r="AW178" i="1"/>
  <c r="AW29" i="1"/>
  <c r="AW118" i="1"/>
  <c r="AW119" i="1" s="1"/>
  <c r="AW120" i="1" s="1"/>
  <c r="AW30" i="1" s="1"/>
  <c r="AW34" i="1" s="1"/>
  <c r="AW144" i="1"/>
  <c r="AW123" i="1"/>
  <c r="AW124" i="1" s="1"/>
  <c r="AW125" i="1" s="1"/>
  <c r="AW4" i="1" s="1"/>
  <c r="AX72" i="1" l="1"/>
  <c r="AX66" i="1"/>
  <c r="AW179" i="1"/>
  <c r="AW151" i="1"/>
  <c r="AW244" i="1"/>
  <c r="AW148" i="1"/>
  <c r="AW150" i="1"/>
  <c r="AW149" i="1"/>
  <c r="AW146" i="1"/>
  <c r="AW147" i="1"/>
  <c r="AW71" i="1"/>
  <c r="AX65" i="1" s="1"/>
  <c r="AW70" i="1"/>
  <c r="AX17" i="1"/>
  <c r="AX95" i="1"/>
  <c r="AX96" i="1"/>
  <c r="AX18" i="1" s="1"/>
  <c r="AW248" i="1" l="1"/>
  <c r="AW246" i="1"/>
  <c r="AW181" i="1"/>
  <c r="AW182" i="1"/>
  <c r="AW183" i="1"/>
  <c r="AW184" i="1"/>
  <c r="AW180" i="1"/>
  <c r="AW137" i="1"/>
  <c r="AW138" i="1" s="1"/>
  <c r="AW139" i="1" s="1"/>
  <c r="AW3" i="1" s="1"/>
  <c r="AX75" i="1" l="1"/>
  <c r="AX67" i="1"/>
  <c r="AX8" i="1" s="1"/>
  <c r="AX73" i="1"/>
  <c r="AX6" i="1" s="1"/>
  <c r="AX64" i="1"/>
  <c r="AY43" i="1" l="1"/>
  <c r="AY44" i="1" s="1"/>
  <c r="AX7" i="1"/>
  <c r="AX78" i="1"/>
  <c r="AX81" i="1" s="1"/>
  <c r="AX89" i="1"/>
  <c r="AX14" i="1" s="1"/>
  <c r="AX145" i="1"/>
  <c r="AX12" i="1"/>
  <c r="AX166" i="1"/>
  <c r="AX164" i="1"/>
  <c r="AX109" i="1" l="1"/>
  <c r="AX26" i="1" s="1"/>
  <c r="AX99" i="1"/>
  <c r="AX20" i="1" s="1"/>
  <c r="AX79" i="1"/>
  <c r="AX80" i="1" s="1"/>
  <c r="AX9" i="1" s="1"/>
  <c r="AX10" i="1"/>
  <c r="AX36" i="1"/>
  <c r="AX35" i="1"/>
  <c r="AX82" i="1"/>
  <c r="AX13" i="1" s="1"/>
  <c r="AX130" i="1"/>
  <c r="AX131" i="1" s="1"/>
  <c r="AW165" i="1"/>
  <c r="AX132" i="1" l="1"/>
  <c r="AX133" i="1" s="1"/>
  <c r="AX110" i="1"/>
  <c r="AX27" i="1" s="1"/>
  <c r="AX100" i="1"/>
  <c r="AW240" i="1"/>
  <c r="AW154" i="1"/>
  <c r="AW156" i="1"/>
  <c r="AW157" i="1"/>
  <c r="AW155" i="1"/>
  <c r="AX111" i="1" l="1"/>
  <c r="AX21" i="1"/>
  <c r="AX101" i="1"/>
  <c r="AX102" i="1" l="1"/>
  <c r="AX104" i="1"/>
  <c r="AX105" i="1" s="1"/>
  <c r="AX106" i="1" l="1"/>
  <c r="AX103" i="1"/>
  <c r="AX176" i="1"/>
  <c r="AX170" i="1"/>
  <c r="AX22" i="1" l="1"/>
  <c r="AY46" i="1"/>
  <c r="AY50" i="1"/>
  <c r="AX143" i="1"/>
  <c r="AX177" i="1"/>
  <c r="AY48" i="1"/>
  <c r="AX171" i="1"/>
  <c r="AX24" i="1"/>
  <c r="AY94" i="1"/>
  <c r="AX115" i="1"/>
  <c r="AX116" i="1" s="1"/>
  <c r="AX31" i="1" s="1"/>
  <c r="AX207" i="1"/>
  <c r="AX208" i="1"/>
  <c r="AX209" i="1"/>
  <c r="AX134" i="1"/>
  <c r="AX135" i="1" s="1"/>
  <c r="AX136" i="1" s="1"/>
  <c r="AX112" i="1"/>
  <c r="AY51" i="1" l="1"/>
  <c r="AY16" i="1"/>
  <c r="AY49" i="1"/>
  <c r="AY47" i="1"/>
  <c r="AX57" i="1"/>
  <c r="AX58" i="1" s="1"/>
  <c r="AX59" i="1" s="1"/>
  <c r="AX23" i="1" s="1"/>
  <c r="AX28" i="1"/>
  <c r="AX113" i="1"/>
  <c r="AX114" i="1" s="1"/>
  <c r="AX38" i="1"/>
  <c r="AX33" i="1"/>
  <c r="AX37" i="1"/>
  <c r="AY52" i="1" l="1"/>
  <c r="AY53" i="1" s="1"/>
  <c r="AY54" i="1" s="1"/>
  <c r="AX117" i="1"/>
  <c r="AY92" i="1" s="1"/>
  <c r="AY93" i="1" s="1"/>
  <c r="AY85" i="1"/>
  <c r="AY86" i="1" s="1"/>
  <c r="AY87" i="1" s="1"/>
  <c r="AY88" i="1" s="1"/>
  <c r="AX172" i="1"/>
  <c r="AX173" i="1" s="1"/>
  <c r="AX174" i="1" s="1"/>
  <c r="AX178" i="1"/>
  <c r="AX29" i="1"/>
  <c r="AX118" i="1"/>
  <c r="AX119" i="1" s="1"/>
  <c r="AX120" i="1" s="1"/>
  <c r="AX30" i="1" s="1"/>
  <c r="AX34" i="1" s="1"/>
  <c r="AX144" i="1"/>
  <c r="AX123" i="1"/>
  <c r="AX124" i="1" s="1"/>
  <c r="AX125" i="1" s="1"/>
  <c r="AX4" i="1" s="1"/>
  <c r="AX71" i="1" l="1"/>
  <c r="AY65" i="1" s="1"/>
  <c r="AX70" i="1"/>
  <c r="AY17" i="1"/>
  <c r="AY95" i="1"/>
  <c r="AY96" i="1"/>
  <c r="AY18" i="1" s="1"/>
  <c r="AX244" i="1"/>
  <c r="AX148" i="1"/>
  <c r="AX149" i="1"/>
  <c r="AX150" i="1"/>
  <c r="AX151" i="1"/>
  <c r="AX146" i="1"/>
  <c r="AX147" i="1"/>
  <c r="AX179" i="1"/>
  <c r="AY72" i="1"/>
  <c r="AY66" i="1"/>
  <c r="AY74" i="1"/>
  <c r="AX246" i="1" l="1"/>
  <c r="AX183" i="1"/>
  <c r="AX182" i="1"/>
  <c r="AX181" i="1"/>
  <c r="AX184" i="1"/>
  <c r="AX180" i="1"/>
  <c r="AX248" i="1"/>
  <c r="AX137" i="1"/>
  <c r="AX138" i="1" s="1"/>
  <c r="AX139" i="1" s="1"/>
  <c r="AX3" i="1" s="1"/>
  <c r="AY75" i="1" l="1"/>
  <c r="AY67" i="1"/>
  <c r="AY8" i="1" s="1"/>
  <c r="AY73" i="1"/>
  <c r="AY6" i="1" s="1"/>
  <c r="AY64" i="1"/>
  <c r="AZ43" i="1" l="1"/>
  <c r="AZ44" i="1" s="1"/>
  <c r="AY7" i="1"/>
  <c r="AY78" i="1"/>
  <c r="AY81" i="1" s="1"/>
  <c r="AY82" i="1" s="1"/>
  <c r="AY13" i="1" s="1"/>
  <c r="AY89" i="1"/>
  <c r="AY14" i="1" s="1"/>
  <c r="AY145" i="1"/>
  <c r="AY12" i="1"/>
  <c r="AY166" i="1"/>
  <c r="AY164" i="1"/>
  <c r="AY35" i="1" l="1"/>
  <c r="AY36" i="1"/>
  <c r="AY109" i="1"/>
  <c r="AY79" i="1"/>
  <c r="AY80" i="1" s="1"/>
  <c r="AY9" i="1" s="1"/>
  <c r="AY10" i="1"/>
  <c r="AY130" i="1"/>
  <c r="AY131" i="1" s="1"/>
  <c r="AX165" i="1"/>
  <c r="AY99" i="1"/>
  <c r="AY100" i="1" l="1"/>
  <c r="AY20" i="1"/>
  <c r="AX240" i="1"/>
  <c r="AX155" i="1"/>
  <c r="AX157" i="1"/>
  <c r="AX156" i="1"/>
  <c r="AX154" i="1"/>
  <c r="AY26" i="1"/>
  <c r="AY110" i="1"/>
  <c r="AY132" i="1"/>
  <c r="AY133" i="1" s="1"/>
  <c r="AY27" i="1" l="1"/>
  <c r="AY111" i="1"/>
  <c r="AY21" i="1"/>
  <c r="AY101" i="1"/>
  <c r="AY102" i="1" l="1"/>
  <c r="AY104" i="1"/>
  <c r="AY105" i="1" s="1"/>
  <c r="AY106" i="1" l="1"/>
  <c r="AY103" i="1"/>
  <c r="AY176" i="1"/>
  <c r="AY170" i="1"/>
  <c r="AY22" i="1" l="1"/>
  <c r="AZ46" i="1"/>
  <c r="AZ50" i="1"/>
  <c r="AY143" i="1"/>
  <c r="AZ48" i="1"/>
  <c r="AY171" i="1"/>
  <c r="AY177" i="1"/>
  <c r="AY24" i="1"/>
  <c r="AZ94" i="1"/>
  <c r="AY115" i="1"/>
  <c r="AY116" i="1" s="1"/>
  <c r="AY31" i="1" s="1"/>
  <c r="AY209" i="1"/>
  <c r="AY208" i="1"/>
  <c r="AY207" i="1"/>
  <c r="AY134" i="1"/>
  <c r="AY135" i="1" s="1"/>
  <c r="AY136" i="1" s="1"/>
  <c r="AY112" i="1"/>
  <c r="AZ51" i="1" l="1"/>
  <c r="AZ47" i="1"/>
  <c r="AY57" i="1"/>
  <c r="AY58" i="1" s="1"/>
  <c r="AY59" i="1" s="1"/>
  <c r="AY23" i="1" s="1"/>
  <c r="AY28" i="1"/>
  <c r="AY113" i="1"/>
  <c r="AY114" i="1" s="1"/>
  <c r="AZ16" i="1"/>
  <c r="AY37" i="1"/>
  <c r="AY38" i="1"/>
  <c r="AY33" i="1"/>
  <c r="AZ49" i="1"/>
  <c r="AZ52" i="1" l="1"/>
  <c r="AZ53" i="1" s="1"/>
  <c r="AZ54" i="1" s="1"/>
  <c r="AY117" i="1"/>
  <c r="AZ92" i="1" s="1"/>
  <c r="AZ93" i="1" s="1"/>
  <c r="AY172" i="1"/>
  <c r="AY173" i="1" s="1"/>
  <c r="AY174" i="1" s="1"/>
  <c r="AY178" i="1"/>
  <c r="AZ85" i="1"/>
  <c r="AZ86" i="1" s="1"/>
  <c r="AZ87" i="1" s="1"/>
  <c r="AZ88" i="1" s="1"/>
  <c r="AY29" i="1"/>
  <c r="AY118" i="1"/>
  <c r="AY119" i="1" s="1"/>
  <c r="AY120" i="1" s="1"/>
  <c r="AY30" i="1" s="1"/>
  <c r="AY34" i="1" s="1"/>
  <c r="AY144" i="1"/>
  <c r="AY123" i="1"/>
  <c r="AY124" i="1" s="1"/>
  <c r="AY125" i="1" s="1"/>
  <c r="AY4" i="1" s="1"/>
  <c r="AY179" i="1" l="1"/>
  <c r="AY71" i="1"/>
  <c r="AZ65" i="1" s="1"/>
  <c r="AY70" i="1"/>
  <c r="AY244" i="1"/>
  <c r="AY151" i="1"/>
  <c r="AY149" i="1"/>
  <c r="AY148" i="1"/>
  <c r="AY150" i="1"/>
  <c r="AY146" i="1"/>
  <c r="AY147" i="1"/>
  <c r="AZ17" i="1"/>
  <c r="AZ96" i="1"/>
  <c r="AZ18" i="1" s="1"/>
  <c r="AZ95" i="1"/>
  <c r="AZ74" i="1"/>
  <c r="AZ72" i="1"/>
  <c r="AZ66" i="1"/>
  <c r="AY137" i="1" l="1"/>
  <c r="AY138" i="1" s="1"/>
  <c r="AY139" i="1" s="1"/>
  <c r="AY3" i="1" s="1"/>
  <c r="AY248" i="1"/>
  <c r="AY182" i="1"/>
  <c r="AY183" i="1"/>
  <c r="AY181" i="1"/>
  <c r="AY246" i="1"/>
  <c r="AY184" i="1"/>
  <c r="AY180" i="1"/>
  <c r="AZ67" i="1" l="1"/>
  <c r="AZ8" i="1" s="1"/>
  <c r="AZ75" i="1"/>
  <c r="AZ73" i="1"/>
  <c r="AZ6" i="1" s="1"/>
  <c r="AZ64" i="1"/>
  <c r="BA43" i="1" l="1"/>
  <c r="BA44" i="1" s="1"/>
  <c r="AZ7" i="1"/>
  <c r="AZ78" i="1"/>
  <c r="AZ81" i="1" s="1"/>
  <c r="AZ89" i="1"/>
  <c r="AZ14" i="1" s="1"/>
  <c r="AZ145" i="1"/>
  <c r="AZ12" i="1"/>
  <c r="AZ166" i="1"/>
  <c r="AZ164" i="1"/>
  <c r="AZ79" i="1" l="1"/>
  <c r="AZ80" i="1" s="1"/>
  <c r="AZ9" i="1" s="1"/>
  <c r="AZ10" i="1"/>
  <c r="AZ130" i="1"/>
  <c r="AZ131" i="1" s="1"/>
  <c r="AY165" i="1"/>
  <c r="AZ99" i="1"/>
  <c r="AZ35" i="1"/>
  <c r="AZ36" i="1"/>
  <c r="AZ82" i="1"/>
  <c r="AZ13" i="1" s="1"/>
  <c r="AZ109" i="1"/>
  <c r="AZ132" i="1" l="1"/>
  <c r="AZ133" i="1" s="1"/>
  <c r="AY240" i="1"/>
  <c r="AY154" i="1"/>
  <c r="AY156" i="1"/>
  <c r="AY157" i="1"/>
  <c r="AY155" i="1"/>
  <c r="AZ26" i="1"/>
  <c r="AZ110" i="1"/>
  <c r="AZ100" i="1"/>
  <c r="AZ20" i="1"/>
  <c r="AZ27" i="1" l="1"/>
  <c r="AZ111" i="1"/>
  <c r="AZ21" i="1"/>
  <c r="AZ101" i="1"/>
  <c r="AZ102" i="1" l="1"/>
  <c r="AZ104" i="1"/>
  <c r="AZ105" i="1" s="1"/>
  <c r="AZ170" i="1" l="1"/>
  <c r="AZ176" i="1"/>
  <c r="AZ106" i="1"/>
  <c r="AZ103" i="1"/>
  <c r="BA46" i="1" l="1"/>
  <c r="BA50" i="1"/>
  <c r="BA48" i="1"/>
  <c r="AZ171" i="1"/>
  <c r="AZ177" i="1"/>
  <c r="AZ143" i="1"/>
  <c r="AZ24" i="1"/>
  <c r="BA94" i="1"/>
  <c r="AZ115" i="1"/>
  <c r="AZ116" i="1" s="1"/>
  <c r="AZ31" i="1" s="1"/>
  <c r="AZ207" i="1"/>
  <c r="AZ209" i="1"/>
  <c r="AZ208" i="1"/>
  <c r="AZ134" i="1"/>
  <c r="AZ135" i="1" s="1"/>
  <c r="AZ136" i="1" s="1"/>
  <c r="AZ112" i="1"/>
  <c r="AZ22" i="1"/>
  <c r="AZ33" i="1" l="1"/>
  <c r="AZ37" i="1"/>
  <c r="AZ38" i="1"/>
  <c r="AZ28" i="1"/>
  <c r="AZ113" i="1"/>
  <c r="AZ114" i="1" s="1"/>
  <c r="BA49" i="1"/>
  <c r="BA51" i="1"/>
  <c r="BA16" i="1"/>
  <c r="BA47" i="1"/>
  <c r="AZ57" i="1"/>
  <c r="AZ58" i="1" s="1"/>
  <c r="AZ59" i="1" s="1"/>
  <c r="AZ23" i="1" s="1"/>
  <c r="BA52" i="1" l="1"/>
  <c r="BA53" i="1" s="1"/>
  <c r="BA54" i="1" s="1"/>
  <c r="AZ117" i="1"/>
  <c r="BA92" i="1" s="1"/>
  <c r="BA93" i="1" s="1"/>
  <c r="AZ178" i="1"/>
  <c r="AZ172" i="1"/>
  <c r="AZ173" i="1" s="1"/>
  <c r="AZ174" i="1" s="1"/>
  <c r="BA85" i="1"/>
  <c r="BA86" i="1" s="1"/>
  <c r="BA87" i="1" s="1"/>
  <c r="BA88" i="1" s="1"/>
  <c r="AZ29" i="1"/>
  <c r="AZ118" i="1"/>
  <c r="AZ119" i="1" s="1"/>
  <c r="AZ120" i="1" s="1"/>
  <c r="AZ30" i="1" s="1"/>
  <c r="AZ34" i="1" s="1"/>
  <c r="AZ144" i="1"/>
  <c r="AZ123" i="1"/>
  <c r="AZ124" i="1" s="1"/>
  <c r="AZ125" i="1" s="1"/>
  <c r="AZ4" i="1" s="1"/>
  <c r="AZ244" i="1" l="1"/>
  <c r="AZ148" i="1"/>
  <c r="AZ149" i="1"/>
  <c r="AZ150" i="1"/>
  <c r="AZ151" i="1"/>
  <c r="AZ146" i="1"/>
  <c r="AZ147" i="1"/>
  <c r="AZ248" i="1" s="1"/>
  <c r="AZ179" i="1"/>
  <c r="AZ71" i="1"/>
  <c r="BA65" i="1" s="1"/>
  <c r="AZ70" i="1"/>
  <c r="BA17" i="1"/>
  <c r="BA95" i="1"/>
  <c r="BA96" i="1"/>
  <c r="BA18" i="1" s="1"/>
  <c r="BA72" i="1"/>
  <c r="BA66" i="1"/>
  <c r="BA74" i="1"/>
  <c r="AZ137" i="1" l="1"/>
  <c r="AZ138" i="1" s="1"/>
  <c r="AZ139" i="1" s="1"/>
  <c r="AZ3" i="1" s="1"/>
  <c r="AZ246" i="1"/>
  <c r="AZ182" i="1"/>
  <c r="AZ183" i="1"/>
  <c r="AZ181" i="1"/>
  <c r="AZ184" i="1"/>
  <c r="AZ180" i="1"/>
  <c r="BA67" i="1" l="1"/>
  <c r="BA8" i="1" s="1"/>
  <c r="BA75" i="1"/>
  <c r="BA73" i="1"/>
  <c r="BA6" i="1" s="1"/>
  <c r="BA64" i="1"/>
  <c r="BA89" i="1" l="1"/>
  <c r="BA14" i="1" s="1"/>
  <c r="BA145" i="1"/>
  <c r="BA12" i="1"/>
  <c r="BA166" i="1"/>
  <c r="BA164" i="1"/>
  <c r="BB43" i="1"/>
  <c r="BB44" i="1" s="1"/>
  <c r="BA7" i="1"/>
  <c r="BA78" i="1"/>
  <c r="BA81" i="1" s="1"/>
  <c r="BA99" i="1" l="1"/>
  <c r="BA20" i="1" s="1"/>
  <c r="BA79" i="1"/>
  <c r="BA80" i="1" s="1"/>
  <c r="BA9" i="1" s="1"/>
  <c r="BA10" i="1"/>
  <c r="BA130" i="1"/>
  <c r="BA131" i="1" s="1"/>
  <c r="AZ165" i="1"/>
  <c r="BA35" i="1"/>
  <c r="BA36" i="1"/>
  <c r="BA82" i="1"/>
  <c r="BA13" i="1" s="1"/>
  <c r="BA109" i="1"/>
  <c r="BA132" i="1" l="1"/>
  <c r="BA133" i="1" s="1"/>
  <c r="AZ240" i="1"/>
  <c r="AZ154" i="1"/>
  <c r="AZ156" i="1"/>
  <c r="AZ157" i="1"/>
  <c r="AZ155" i="1"/>
  <c r="BA26" i="1"/>
  <c r="BA110" i="1"/>
  <c r="BA100" i="1"/>
  <c r="BA21" i="1" l="1"/>
  <c r="BA101" i="1"/>
  <c r="BA27" i="1"/>
  <c r="BA111" i="1"/>
  <c r="BA102" i="1" l="1"/>
  <c r="BA104" i="1"/>
  <c r="BA105" i="1" s="1"/>
  <c r="BA170" i="1" l="1"/>
  <c r="BA176" i="1"/>
  <c r="BA106" i="1"/>
  <c r="BA103" i="1"/>
  <c r="BB46" i="1" l="1"/>
  <c r="BB50" i="1"/>
  <c r="BA177" i="1"/>
  <c r="BB48" i="1"/>
  <c r="BA171" i="1"/>
  <c r="BA143" i="1"/>
  <c r="BA24" i="1"/>
  <c r="BB94" i="1"/>
  <c r="BA115" i="1"/>
  <c r="BA116" i="1" s="1"/>
  <c r="BA31" i="1" s="1"/>
  <c r="BA209" i="1"/>
  <c r="BA208" i="1"/>
  <c r="BA207" i="1"/>
  <c r="BA134" i="1"/>
  <c r="BA135" i="1" s="1"/>
  <c r="BA136" i="1" s="1"/>
  <c r="BA112" i="1"/>
  <c r="BA22" i="1"/>
  <c r="BB49" i="1" l="1"/>
  <c r="BA28" i="1"/>
  <c r="BA113" i="1"/>
  <c r="BA114" i="1" s="1"/>
  <c r="BA38" i="1"/>
  <c r="BA33" i="1"/>
  <c r="BA37" i="1"/>
  <c r="BB51" i="1"/>
  <c r="BB16" i="1"/>
  <c r="BB47" i="1"/>
  <c r="BA57" i="1"/>
  <c r="BA58" i="1" s="1"/>
  <c r="BA59" i="1" s="1"/>
  <c r="BA23" i="1" s="1"/>
  <c r="BA117" i="1" l="1"/>
  <c r="BB92" i="1" s="1"/>
  <c r="BB93" i="1" s="1"/>
  <c r="BB85" i="1"/>
  <c r="BB86" i="1" s="1"/>
  <c r="BB87" i="1" s="1"/>
  <c r="BB88" i="1" s="1"/>
  <c r="BA178" i="1"/>
  <c r="BA172" i="1"/>
  <c r="BA173" i="1" s="1"/>
  <c r="BA174" i="1" s="1"/>
  <c r="BA29" i="1"/>
  <c r="BA118" i="1"/>
  <c r="BA119" i="1" s="1"/>
  <c r="BA120" i="1" s="1"/>
  <c r="BA30" i="1" s="1"/>
  <c r="BA34" i="1" s="1"/>
  <c r="BA144" i="1"/>
  <c r="BA123" i="1"/>
  <c r="BA124" i="1" s="1"/>
  <c r="BA125" i="1" s="1"/>
  <c r="BA4" i="1" s="1"/>
  <c r="BB52" i="1"/>
  <c r="BB53" i="1" s="1"/>
  <c r="BB54" i="1" s="1"/>
  <c r="BA244" i="1" l="1"/>
  <c r="BA151" i="1"/>
  <c r="BA149" i="1"/>
  <c r="BA148" i="1"/>
  <c r="BA150" i="1"/>
  <c r="BA146" i="1"/>
  <c r="BA147" i="1"/>
  <c r="BA248" i="1" s="1"/>
  <c r="BB74" i="1"/>
  <c r="BB66" i="1"/>
  <c r="BB72" i="1"/>
  <c r="BA179" i="1"/>
  <c r="BA71" i="1"/>
  <c r="BB65" i="1" s="1"/>
  <c r="BA70" i="1"/>
  <c r="BB17" i="1"/>
  <c r="BB96" i="1"/>
  <c r="BB18" i="1" s="1"/>
  <c r="BB95" i="1"/>
  <c r="BA137" i="1" l="1"/>
  <c r="BA138" i="1" s="1"/>
  <c r="BA139" i="1" s="1"/>
  <c r="BA3" i="1" s="1"/>
  <c r="BA246" i="1"/>
  <c r="BA181" i="1"/>
  <c r="BA182" i="1"/>
  <c r="BA183" i="1"/>
  <c r="BA184" i="1"/>
  <c r="BA180" i="1"/>
  <c r="BB75" i="1" l="1"/>
  <c r="BB67" i="1"/>
  <c r="BB8" i="1" s="1"/>
  <c r="BB73" i="1"/>
  <c r="BB6" i="1" s="1"/>
  <c r="BB64" i="1"/>
  <c r="BB89" i="1" l="1"/>
  <c r="BB14" i="1" s="1"/>
  <c r="BB145" i="1"/>
  <c r="BB12" i="1"/>
  <c r="BB166" i="1"/>
  <c r="BB164" i="1"/>
  <c r="BC43" i="1"/>
  <c r="BC44" i="1" s="1"/>
  <c r="BB7" i="1"/>
  <c r="BB78" i="1"/>
  <c r="BB81" i="1" s="1"/>
  <c r="BB99" i="1" l="1"/>
  <c r="BB20" i="1" s="1"/>
  <c r="BB130" i="1"/>
  <c r="BB131" i="1" s="1"/>
  <c r="BA165" i="1"/>
  <c r="BB79" i="1"/>
  <c r="BB80" i="1" s="1"/>
  <c r="BB9" i="1" s="1"/>
  <c r="BB10" i="1"/>
  <c r="BB36" i="1"/>
  <c r="BB35" i="1"/>
  <c r="BB82" i="1"/>
  <c r="BB13" i="1" s="1"/>
  <c r="BB109" i="1"/>
  <c r="BB132" i="1" l="1"/>
  <c r="BB133" i="1" s="1"/>
  <c r="BB100" i="1"/>
  <c r="BA240" i="1"/>
  <c r="BA154" i="1"/>
  <c r="BA156" i="1"/>
  <c r="BA157" i="1"/>
  <c r="BA155" i="1"/>
  <c r="BB26" i="1"/>
  <c r="BB110" i="1"/>
  <c r="BB27" i="1" l="1"/>
  <c r="BB111" i="1"/>
  <c r="BB21" i="1"/>
  <c r="BB101" i="1"/>
  <c r="BB102" i="1" l="1"/>
  <c r="BB104" i="1"/>
  <c r="BB105" i="1" s="1"/>
  <c r="BB106" i="1" l="1"/>
  <c r="BB103" i="1"/>
  <c r="BB176" i="1"/>
  <c r="BB170" i="1"/>
  <c r="BB22" i="1" l="1"/>
  <c r="BC46" i="1"/>
  <c r="BC50" i="1"/>
  <c r="BB143" i="1"/>
  <c r="BB177" i="1"/>
  <c r="BB171" i="1"/>
  <c r="BC48" i="1"/>
  <c r="BB24" i="1"/>
  <c r="BC94" i="1"/>
  <c r="BB115" i="1"/>
  <c r="BB116" i="1" s="1"/>
  <c r="BB31" i="1" s="1"/>
  <c r="BB208" i="1"/>
  <c r="BB209" i="1"/>
  <c r="BB207" i="1"/>
  <c r="BB134" i="1"/>
  <c r="BB135" i="1" s="1"/>
  <c r="BB136" i="1" s="1"/>
  <c r="BB112" i="1"/>
  <c r="BC49" i="1" l="1"/>
  <c r="BC16" i="1"/>
  <c r="BC47" i="1"/>
  <c r="BB57" i="1"/>
  <c r="BB58" i="1" s="1"/>
  <c r="BB59" i="1" s="1"/>
  <c r="BB23" i="1" s="1"/>
  <c r="BC51" i="1"/>
  <c r="BB38" i="1"/>
  <c r="BB33" i="1"/>
  <c r="BB37" i="1"/>
  <c r="BB28" i="1"/>
  <c r="BB113" i="1"/>
  <c r="BB114" i="1" s="1"/>
  <c r="BB117" i="1" l="1"/>
  <c r="BC92" i="1" s="1"/>
  <c r="BC93" i="1" s="1"/>
  <c r="BC85" i="1"/>
  <c r="BC86" i="1" s="1"/>
  <c r="BC87" i="1" s="1"/>
  <c r="BC88" i="1" s="1"/>
  <c r="BB172" i="1"/>
  <c r="BB173" i="1" s="1"/>
  <c r="BB174" i="1" s="1"/>
  <c r="BB178" i="1"/>
  <c r="BB29" i="1"/>
  <c r="BB118" i="1"/>
  <c r="BB119" i="1" s="1"/>
  <c r="BB120" i="1" s="1"/>
  <c r="BB30" i="1" s="1"/>
  <c r="BB34" i="1" s="1"/>
  <c r="BB144" i="1"/>
  <c r="BB123" i="1"/>
  <c r="BB124" i="1" s="1"/>
  <c r="BB125" i="1" s="1"/>
  <c r="BB4" i="1" s="1"/>
  <c r="BC52" i="1"/>
  <c r="BC53" i="1" s="1"/>
  <c r="BC54" i="1" s="1"/>
  <c r="BB179" i="1" l="1"/>
  <c r="BC72" i="1"/>
  <c r="BC66" i="1"/>
  <c r="BC74" i="1"/>
  <c r="BB244" i="1"/>
  <c r="BB148" i="1"/>
  <c r="BB149" i="1"/>
  <c r="BB150" i="1"/>
  <c r="BB151" i="1"/>
  <c r="BB146" i="1"/>
  <c r="BB147" i="1"/>
  <c r="BB248" i="1" s="1"/>
  <c r="BB71" i="1"/>
  <c r="BC65" i="1" s="1"/>
  <c r="BB70" i="1"/>
  <c r="BC17" i="1"/>
  <c r="BC95" i="1"/>
  <c r="BC96" i="1"/>
  <c r="BC18" i="1" s="1"/>
  <c r="BB246" i="1" l="1"/>
  <c r="BB183" i="1"/>
  <c r="BB181" i="1"/>
  <c r="BB182" i="1"/>
  <c r="BB184" i="1"/>
  <c r="BB180" i="1"/>
  <c r="BB137" i="1"/>
  <c r="BB138" i="1" s="1"/>
  <c r="BB139" i="1" s="1"/>
  <c r="BB3" i="1" s="1"/>
  <c r="BC67" i="1" l="1"/>
  <c r="BC8" i="1" s="1"/>
  <c r="BC75" i="1"/>
  <c r="BC73" i="1"/>
  <c r="BC6" i="1" s="1"/>
  <c r="BC64" i="1"/>
  <c r="BD43" i="1" l="1"/>
  <c r="BD44" i="1" s="1"/>
  <c r="BC7" i="1"/>
  <c r="BC78" i="1"/>
  <c r="BC81" i="1" s="1"/>
  <c r="BC89" i="1"/>
  <c r="BC14" i="1" s="1"/>
  <c r="BC12" i="1"/>
  <c r="BC145" i="1"/>
  <c r="BC166" i="1"/>
  <c r="BC164" i="1"/>
  <c r="BC35" i="1" l="1"/>
  <c r="BC36" i="1"/>
  <c r="BC109" i="1"/>
  <c r="BC79" i="1"/>
  <c r="BC80" i="1" s="1"/>
  <c r="BC9" i="1" s="1"/>
  <c r="BC10" i="1"/>
  <c r="BC130" i="1"/>
  <c r="BC131" i="1" s="1"/>
  <c r="BB165" i="1"/>
  <c r="BC82" i="1"/>
  <c r="BC13" i="1" s="1"/>
  <c r="BC99" i="1"/>
  <c r="BC100" i="1" l="1"/>
  <c r="BC20" i="1"/>
  <c r="BB240" i="1"/>
  <c r="BB154" i="1"/>
  <c r="BB155" i="1"/>
  <c r="BB157" i="1"/>
  <c r="BB156" i="1"/>
  <c r="BC26" i="1"/>
  <c r="BC110" i="1"/>
  <c r="BC132" i="1"/>
  <c r="BC133" i="1" s="1"/>
  <c r="BC27" i="1" l="1"/>
  <c r="BC111" i="1"/>
  <c r="BC21" i="1"/>
  <c r="BC101" i="1"/>
  <c r="BC102" i="1" l="1"/>
  <c r="BC104" i="1"/>
  <c r="BC105" i="1" s="1"/>
  <c r="BC106" i="1" l="1"/>
  <c r="BC103" i="1"/>
  <c r="BC176" i="1"/>
  <c r="BC170" i="1"/>
  <c r="BD46" i="1" l="1"/>
  <c r="BD50" i="1"/>
  <c r="BC143" i="1"/>
  <c r="BC177" i="1"/>
  <c r="BD48" i="1"/>
  <c r="BC171" i="1"/>
  <c r="BC24" i="1"/>
  <c r="BD94" i="1"/>
  <c r="BC115" i="1"/>
  <c r="BC116" i="1" s="1"/>
  <c r="BC31" i="1" s="1"/>
  <c r="BC208" i="1"/>
  <c r="BC207" i="1"/>
  <c r="BC209" i="1"/>
  <c r="BC134" i="1"/>
  <c r="BC135" i="1" s="1"/>
  <c r="BC136" i="1" s="1"/>
  <c r="BC112" i="1"/>
  <c r="BC22" i="1"/>
  <c r="BC38" i="1" l="1"/>
  <c r="BC37" i="1"/>
  <c r="BC33" i="1"/>
  <c r="BC28" i="1"/>
  <c r="BC113" i="1"/>
  <c r="BC114" i="1" s="1"/>
  <c r="BD51" i="1"/>
  <c r="BD16" i="1"/>
  <c r="BD49" i="1"/>
  <c r="BD47" i="1"/>
  <c r="BC57" i="1"/>
  <c r="BC58" i="1" s="1"/>
  <c r="BC59" i="1" s="1"/>
  <c r="BC23" i="1" s="1"/>
  <c r="BD52" i="1" l="1"/>
  <c r="BD53" i="1" s="1"/>
  <c r="BD54" i="1" s="1"/>
  <c r="BC117" i="1"/>
  <c r="BD92" i="1" s="1"/>
  <c r="BD93" i="1" s="1"/>
  <c r="BD85" i="1"/>
  <c r="BD86" i="1" s="1"/>
  <c r="BD87" i="1" s="1"/>
  <c r="BD88" i="1" s="1"/>
  <c r="BC178" i="1"/>
  <c r="BC172" i="1"/>
  <c r="BC173" i="1" s="1"/>
  <c r="BC174" i="1" s="1"/>
  <c r="BC29" i="1"/>
  <c r="BC118" i="1"/>
  <c r="BC119" i="1" s="1"/>
  <c r="BC120" i="1" s="1"/>
  <c r="BC30" i="1" s="1"/>
  <c r="BC34" i="1" s="1"/>
  <c r="BC144" i="1"/>
  <c r="BC123" i="1"/>
  <c r="BC124" i="1" s="1"/>
  <c r="BC125" i="1" s="1"/>
  <c r="BC4" i="1" s="1"/>
  <c r="BC244" i="1" l="1"/>
  <c r="BC151" i="1"/>
  <c r="BC148" i="1"/>
  <c r="BC150" i="1"/>
  <c r="BC149" i="1"/>
  <c r="BC146" i="1"/>
  <c r="BC147" i="1"/>
  <c r="BC71" i="1"/>
  <c r="BD65" i="1" s="1"/>
  <c r="BC70" i="1"/>
  <c r="BD17" i="1"/>
  <c r="BD96" i="1"/>
  <c r="BD18" i="1" s="1"/>
  <c r="BD95" i="1"/>
  <c r="BC179" i="1"/>
  <c r="BD72" i="1"/>
  <c r="BD66" i="1"/>
  <c r="BD74" i="1"/>
  <c r="BC246" i="1" l="1"/>
  <c r="BC182" i="1"/>
  <c r="BC183" i="1"/>
  <c r="BC181" i="1"/>
  <c r="BC184" i="1"/>
  <c r="BC180" i="1"/>
  <c r="BC137" i="1"/>
  <c r="BC138" i="1" s="1"/>
  <c r="BC139" i="1" s="1"/>
  <c r="BC3" i="1" s="1"/>
  <c r="BC248" i="1"/>
  <c r="BD75" i="1" l="1"/>
  <c r="BD67" i="1"/>
  <c r="BD8" i="1" s="1"/>
  <c r="BD73" i="1"/>
  <c r="BD6" i="1" s="1"/>
  <c r="BD64" i="1"/>
  <c r="BE43" i="1" l="1"/>
  <c r="BE44" i="1" s="1"/>
  <c r="BD7" i="1"/>
  <c r="BD78" i="1"/>
  <c r="BD81" i="1" s="1"/>
  <c r="BD89" i="1"/>
  <c r="BD14" i="1" s="1"/>
  <c r="BD145" i="1"/>
  <c r="BD12" i="1"/>
  <c r="BD166" i="1"/>
  <c r="BD164" i="1"/>
  <c r="BD99" i="1" l="1"/>
  <c r="BD20" i="1" s="1"/>
  <c r="BD79" i="1"/>
  <c r="BD80" i="1" s="1"/>
  <c r="BD9" i="1" s="1"/>
  <c r="BD10" i="1"/>
  <c r="BD130" i="1"/>
  <c r="BD131" i="1" s="1"/>
  <c r="BC165" i="1"/>
  <c r="BD35" i="1"/>
  <c r="BD36" i="1"/>
  <c r="BD82" i="1"/>
  <c r="BD13" i="1" s="1"/>
  <c r="BD109" i="1"/>
  <c r="BD132" i="1" l="1"/>
  <c r="BD133" i="1" s="1"/>
  <c r="BC240" i="1"/>
  <c r="BC154" i="1"/>
  <c r="BC156" i="1"/>
  <c r="BC157" i="1"/>
  <c r="BC155" i="1"/>
  <c r="BD100" i="1"/>
  <c r="BD26" i="1"/>
  <c r="BD110" i="1"/>
  <c r="BD21" i="1" l="1"/>
  <c r="BD101" i="1"/>
  <c r="BD27" i="1"/>
  <c r="BD111" i="1"/>
  <c r="BD102" i="1" l="1"/>
  <c r="BD104" i="1"/>
  <c r="BD105" i="1" s="1"/>
  <c r="BD106" i="1" l="1"/>
  <c r="BD103" i="1"/>
  <c r="BD176" i="1"/>
  <c r="BD170" i="1"/>
  <c r="BD22" i="1" l="1"/>
  <c r="BE46" i="1"/>
  <c r="BE50" i="1"/>
  <c r="BD143" i="1"/>
  <c r="BD177" i="1"/>
  <c r="BD171" i="1"/>
  <c r="BE48" i="1"/>
  <c r="BD24" i="1"/>
  <c r="BE94" i="1"/>
  <c r="BD115" i="1"/>
  <c r="BD116" i="1" s="1"/>
  <c r="BD31" i="1" s="1"/>
  <c r="BD209" i="1"/>
  <c r="BD208" i="1"/>
  <c r="BD207" i="1"/>
  <c r="BD134" i="1"/>
  <c r="BD135" i="1" s="1"/>
  <c r="BD136" i="1" s="1"/>
  <c r="BD112" i="1"/>
  <c r="BD38" i="1" l="1"/>
  <c r="BD33" i="1"/>
  <c r="BD37" i="1"/>
  <c r="BE49" i="1"/>
  <c r="BE51" i="1"/>
  <c r="BE16" i="1"/>
  <c r="BE47" i="1"/>
  <c r="BD57" i="1"/>
  <c r="BD58" i="1" s="1"/>
  <c r="BD59" i="1" s="1"/>
  <c r="BD23" i="1" s="1"/>
  <c r="BD28" i="1"/>
  <c r="BD113" i="1"/>
  <c r="BD114" i="1" s="1"/>
  <c r="BE52" i="1" l="1"/>
  <c r="BE53" i="1" s="1"/>
  <c r="BE54" i="1" s="1"/>
  <c r="BD117" i="1"/>
  <c r="BE92" i="1" s="1"/>
  <c r="BE93" i="1" s="1"/>
  <c r="BD172" i="1"/>
  <c r="BD173" i="1" s="1"/>
  <c r="BD174" i="1" s="1"/>
  <c r="BE85" i="1"/>
  <c r="BE86" i="1" s="1"/>
  <c r="BE87" i="1" s="1"/>
  <c r="BE88" i="1" s="1"/>
  <c r="BD178" i="1"/>
  <c r="BD29" i="1"/>
  <c r="BD118" i="1"/>
  <c r="BD119" i="1" s="1"/>
  <c r="BD120" i="1" s="1"/>
  <c r="BD30" i="1" s="1"/>
  <c r="BD34" i="1" s="1"/>
  <c r="BD144" i="1"/>
  <c r="BD123" i="1"/>
  <c r="BD124" i="1" s="1"/>
  <c r="BD125" i="1" s="1"/>
  <c r="BD4" i="1" s="1"/>
  <c r="BD71" i="1" l="1"/>
  <c r="BE65" i="1" s="1"/>
  <c r="BD70" i="1"/>
  <c r="BD244" i="1"/>
  <c r="BD148" i="1"/>
  <c r="BD149" i="1"/>
  <c r="BD150" i="1"/>
  <c r="BD151" i="1"/>
  <c r="BD146" i="1"/>
  <c r="BD147" i="1"/>
  <c r="BE17" i="1"/>
  <c r="BE96" i="1"/>
  <c r="BE18" i="1" s="1"/>
  <c r="BE95" i="1"/>
  <c r="BD179" i="1"/>
  <c r="BE72" i="1"/>
  <c r="BE74" i="1"/>
  <c r="BE66" i="1"/>
  <c r="BD246" i="1" l="1"/>
  <c r="BD182" i="1"/>
  <c r="BD183" i="1"/>
  <c r="BD181" i="1"/>
  <c r="BD184" i="1"/>
  <c r="BD180" i="1"/>
  <c r="BE64" i="1" s="1"/>
  <c r="BD137" i="1"/>
  <c r="BD138" i="1" s="1"/>
  <c r="BD139" i="1" s="1"/>
  <c r="BD3" i="1" s="1"/>
  <c r="BD248" i="1"/>
  <c r="BF43" i="1" l="1"/>
  <c r="BF44" i="1" s="1"/>
  <c r="BE7" i="1"/>
  <c r="BE67" i="1"/>
  <c r="BE8" i="1" s="1"/>
  <c r="BE75" i="1"/>
  <c r="BE73" i="1"/>
  <c r="BE6" i="1" s="1"/>
  <c r="BE78" i="1" l="1"/>
  <c r="BE81" i="1" s="1"/>
  <c r="BE79" i="1" s="1"/>
  <c r="BE80" i="1" s="1"/>
  <c r="BE9" i="1" s="1"/>
  <c r="BE89" i="1"/>
  <c r="BE14" i="1" s="1"/>
  <c r="BE145" i="1"/>
  <c r="BE12" i="1"/>
  <c r="BE166" i="1"/>
  <c r="BE164" i="1"/>
  <c r="BE99" i="1" l="1"/>
  <c r="BE20" i="1" s="1"/>
  <c r="BE82" i="1"/>
  <c r="BE13" i="1" s="1"/>
  <c r="BE10" i="1"/>
  <c r="BE130" i="1"/>
  <c r="BE131" i="1" s="1"/>
  <c r="BD165" i="1"/>
  <c r="BE35" i="1"/>
  <c r="BE36" i="1"/>
  <c r="BE109" i="1"/>
  <c r="BE100" i="1" l="1"/>
  <c r="BE21" i="1" s="1"/>
  <c r="BE132" i="1"/>
  <c r="BE133" i="1" s="1"/>
  <c r="BD240" i="1"/>
  <c r="BD154" i="1"/>
  <c r="BD156" i="1"/>
  <c r="BD157" i="1"/>
  <c r="BD155" i="1"/>
  <c r="BE26" i="1"/>
  <c r="BE110" i="1"/>
  <c r="BE101" i="1" l="1"/>
  <c r="BE102" i="1" s="1"/>
  <c r="BE27" i="1"/>
  <c r="BE111" i="1"/>
  <c r="BE104" i="1" l="1"/>
  <c r="BE105" i="1" s="1"/>
  <c r="BE106" i="1" s="1"/>
  <c r="BE112" i="1" s="1"/>
  <c r="BE28" i="1" s="1"/>
  <c r="BE176" i="1"/>
  <c r="BE170" i="1"/>
  <c r="BE103" i="1" l="1"/>
  <c r="BE22" i="1" s="1"/>
  <c r="BE113" i="1"/>
  <c r="BE114" i="1" s="1"/>
  <c r="BF46" i="1"/>
  <c r="BF50" i="1"/>
  <c r="BF48" i="1"/>
  <c r="BE171" i="1"/>
  <c r="BE143" i="1"/>
  <c r="BE177" i="1"/>
  <c r="BE24" i="1"/>
  <c r="BF94" i="1"/>
  <c r="BE115" i="1"/>
  <c r="BE116" i="1" s="1"/>
  <c r="BE31" i="1" s="1"/>
  <c r="BE209" i="1"/>
  <c r="BE208" i="1"/>
  <c r="BE207" i="1"/>
  <c r="BE134" i="1"/>
  <c r="BE135" i="1" s="1"/>
  <c r="BE136" i="1" s="1"/>
  <c r="BE123" i="1" l="1"/>
  <c r="BE124" i="1" s="1"/>
  <c r="BF51" i="1"/>
  <c r="BF16" i="1"/>
  <c r="BF47" i="1"/>
  <c r="BE57" i="1"/>
  <c r="BE58" i="1" s="1"/>
  <c r="BE59" i="1" s="1"/>
  <c r="BE23" i="1" s="1"/>
  <c r="BE38" i="1"/>
  <c r="BE33" i="1"/>
  <c r="BE37" i="1"/>
  <c r="BF49" i="1"/>
  <c r="BE117" i="1"/>
  <c r="BF92" i="1" s="1"/>
  <c r="BF93" i="1" s="1"/>
  <c r="BF17" i="1" s="1"/>
  <c r="BE178" i="1"/>
  <c r="BF85" i="1"/>
  <c r="BF86" i="1" s="1"/>
  <c r="BF87" i="1" s="1"/>
  <c r="BF88" i="1" s="1"/>
  <c r="BE172" i="1"/>
  <c r="BE173" i="1" s="1"/>
  <c r="BE174" i="1" s="1"/>
  <c r="BE29" i="1"/>
  <c r="BE118" i="1"/>
  <c r="BE119" i="1" s="1"/>
  <c r="BE120" i="1" s="1"/>
  <c r="BE30" i="1" s="1"/>
  <c r="BE34" i="1" s="1"/>
  <c r="BE144" i="1"/>
  <c r="BE125" i="1"/>
  <c r="BE4" i="1" s="1"/>
  <c r="BF52" i="1" l="1"/>
  <c r="BF53" i="1" s="1"/>
  <c r="BF54" i="1" s="1"/>
  <c r="BF66" i="1" s="1"/>
  <c r="BF96" i="1"/>
  <c r="BF18" i="1" s="1"/>
  <c r="BF95" i="1"/>
  <c r="BE71" i="1"/>
  <c r="BF65" i="1" s="1"/>
  <c r="BE70" i="1"/>
  <c r="BE179" i="1"/>
  <c r="BE151" i="1"/>
  <c r="BE244" i="1"/>
  <c r="BE148" i="1"/>
  <c r="BE150" i="1"/>
  <c r="BE149" i="1"/>
  <c r="BE146" i="1"/>
  <c r="BE147" i="1"/>
  <c r="BF72" i="1" l="1"/>
  <c r="BF74" i="1"/>
  <c r="BE137" i="1"/>
  <c r="BE138" i="1" s="1"/>
  <c r="BE139" i="1" s="1"/>
  <c r="BE3" i="1" s="1"/>
  <c r="BE248" i="1"/>
  <c r="BE246" i="1"/>
  <c r="BE181" i="1"/>
  <c r="BE182" i="1"/>
  <c r="BE183" i="1"/>
  <c r="BE184" i="1"/>
  <c r="BE180" i="1"/>
  <c r="BF64" i="1" s="1"/>
  <c r="BG43" i="1" l="1"/>
  <c r="BG44" i="1" s="1"/>
  <c r="BF7" i="1"/>
  <c r="BF75" i="1"/>
  <c r="BF67" i="1"/>
  <c r="BF8" i="1" s="1"/>
  <c r="BF73" i="1"/>
  <c r="BF6" i="1" s="1"/>
  <c r="BF78" i="1" l="1"/>
  <c r="BF81" i="1" s="1"/>
  <c r="BF79" i="1" s="1"/>
  <c r="BF80" i="1" s="1"/>
  <c r="BF9" i="1" s="1"/>
  <c r="BF89" i="1"/>
  <c r="BF14" i="1" s="1"/>
  <c r="BF145" i="1"/>
  <c r="BF12" i="1"/>
  <c r="BF166" i="1"/>
  <c r="BF164" i="1"/>
  <c r="BF82" i="1" l="1"/>
  <c r="BF13" i="1" s="1"/>
  <c r="BF10" i="1"/>
  <c r="BF130" i="1"/>
  <c r="BF131" i="1" s="1"/>
  <c r="BE165" i="1"/>
  <c r="BF99" i="1"/>
  <c r="BF36" i="1"/>
  <c r="BF35" i="1"/>
  <c r="BF109" i="1"/>
  <c r="BF100" i="1" l="1"/>
  <c r="BF20" i="1"/>
  <c r="BE240" i="1"/>
  <c r="BE154" i="1"/>
  <c r="BE156" i="1"/>
  <c r="BE157" i="1"/>
  <c r="BE155" i="1"/>
  <c r="BF26" i="1"/>
  <c r="BF110" i="1"/>
  <c r="BF132" i="1"/>
  <c r="BF133" i="1" s="1"/>
  <c r="BF27" i="1" l="1"/>
  <c r="BF111" i="1"/>
  <c r="BF21" i="1"/>
  <c r="BF101" i="1"/>
  <c r="BF102" i="1" l="1"/>
  <c r="BF104" i="1"/>
  <c r="BF105" i="1" s="1"/>
  <c r="BF170" i="1" l="1"/>
  <c r="BF176" i="1"/>
  <c r="BF106" i="1"/>
  <c r="BF103" i="1"/>
  <c r="BF22" i="1" l="1"/>
  <c r="BG46" i="1"/>
  <c r="BG50" i="1"/>
  <c r="BF177" i="1"/>
  <c r="BF143" i="1"/>
  <c r="BF171" i="1"/>
  <c r="BG48" i="1"/>
  <c r="BF24" i="1"/>
  <c r="BG94" i="1"/>
  <c r="BF115" i="1"/>
  <c r="BF116" i="1" s="1"/>
  <c r="BF31" i="1" s="1"/>
  <c r="BF207" i="1"/>
  <c r="BF209" i="1"/>
  <c r="BF208" i="1"/>
  <c r="BF134" i="1"/>
  <c r="BF135" i="1" s="1"/>
  <c r="BF136" i="1" s="1"/>
  <c r="BF112" i="1"/>
  <c r="BG16" i="1" l="1"/>
  <c r="BG47" i="1"/>
  <c r="BF57" i="1"/>
  <c r="BF58" i="1" s="1"/>
  <c r="BF59" i="1" s="1"/>
  <c r="BF23" i="1" s="1"/>
  <c r="BG49" i="1"/>
  <c r="BF37" i="1"/>
  <c r="BF38" i="1"/>
  <c r="BF33" i="1"/>
  <c r="BG51" i="1"/>
  <c r="BF28" i="1"/>
  <c r="BF113" i="1"/>
  <c r="BF114" i="1" s="1"/>
  <c r="BG52" i="1" l="1"/>
  <c r="BG53" i="1" s="1"/>
  <c r="BG54" i="1" s="1"/>
  <c r="BG66" i="1" s="1"/>
  <c r="BF117" i="1"/>
  <c r="BG92" i="1" s="1"/>
  <c r="BG93" i="1" s="1"/>
  <c r="BG85" i="1"/>
  <c r="BG86" i="1" s="1"/>
  <c r="BG87" i="1" s="1"/>
  <c r="BG88" i="1" s="1"/>
  <c r="BF172" i="1"/>
  <c r="BF173" i="1" s="1"/>
  <c r="BF174" i="1" s="1"/>
  <c r="BF178" i="1"/>
  <c r="BF29" i="1"/>
  <c r="BF118" i="1"/>
  <c r="BF119" i="1" s="1"/>
  <c r="BF120" i="1" s="1"/>
  <c r="BF30" i="1" s="1"/>
  <c r="BF34" i="1" s="1"/>
  <c r="BF144" i="1"/>
  <c r="BF123" i="1"/>
  <c r="BF124" i="1" s="1"/>
  <c r="BF125" i="1" s="1"/>
  <c r="BF4" i="1" s="1"/>
  <c r="BG72" i="1" l="1"/>
  <c r="BG74" i="1"/>
  <c r="BF71" i="1"/>
  <c r="BG65" i="1" s="1"/>
  <c r="BF70" i="1"/>
  <c r="BF179" i="1"/>
  <c r="BF244" i="1"/>
  <c r="BF148" i="1"/>
  <c r="BF149" i="1"/>
  <c r="BF150" i="1"/>
  <c r="BF151" i="1"/>
  <c r="BF146" i="1"/>
  <c r="BF147" i="1"/>
  <c r="BF248" i="1" s="1"/>
  <c r="BG17" i="1"/>
  <c r="BG95" i="1"/>
  <c r="BG96" i="1"/>
  <c r="BG18" i="1" s="1"/>
  <c r="BF246" i="1" l="1"/>
  <c r="BF183" i="1"/>
  <c r="BF182" i="1"/>
  <c r="BF181" i="1"/>
  <c r="BF184" i="1"/>
  <c r="BF180" i="1"/>
  <c r="BF137" i="1"/>
  <c r="BF138" i="1" s="1"/>
  <c r="BF139" i="1" s="1"/>
  <c r="BF3" i="1" s="1"/>
  <c r="BG67" i="1" l="1"/>
  <c r="BG8" i="1" s="1"/>
  <c r="BG75" i="1"/>
  <c r="BG73" i="1"/>
  <c r="BG6" i="1" s="1"/>
  <c r="BG64" i="1"/>
  <c r="BG89" i="1" l="1"/>
  <c r="BG14" i="1" s="1"/>
  <c r="BG145" i="1"/>
  <c r="BG12" i="1"/>
  <c r="BG166" i="1"/>
  <c r="BG164" i="1"/>
  <c r="BH43" i="1"/>
  <c r="BH44" i="1" s="1"/>
  <c r="BG7" i="1"/>
  <c r="BG78" i="1"/>
  <c r="BG81" i="1" s="1"/>
  <c r="BG130" i="1" l="1"/>
  <c r="BG131" i="1" s="1"/>
  <c r="BF165" i="1"/>
  <c r="BG99" i="1"/>
  <c r="BG79" i="1"/>
  <c r="BG80" i="1" s="1"/>
  <c r="BG9" i="1" s="1"/>
  <c r="BG10" i="1"/>
  <c r="BG35" i="1"/>
  <c r="BG36" i="1"/>
  <c r="BG82" i="1"/>
  <c r="BG13" i="1" s="1"/>
  <c r="BG109" i="1"/>
  <c r="BG132" i="1" l="1"/>
  <c r="BG133" i="1" s="1"/>
  <c r="BG26" i="1"/>
  <c r="BG110" i="1"/>
  <c r="BG100" i="1"/>
  <c r="BG20" i="1"/>
  <c r="BF240" i="1"/>
  <c r="BF156" i="1"/>
  <c r="BF154" i="1"/>
  <c r="BF155" i="1"/>
  <c r="BF157" i="1"/>
  <c r="BG21" i="1" l="1"/>
  <c r="BG101" i="1"/>
  <c r="BG27" i="1"/>
  <c r="BG111" i="1"/>
  <c r="BG102" i="1" l="1"/>
  <c r="BG104" i="1"/>
  <c r="BG105" i="1" s="1"/>
  <c r="BG106" i="1" l="1"/>
  <c r="BG103" i="1"/>
  <c r="BG176" i="1"/>
  <c r="BG170" i="1"/>
  <c r="BG22" i="1" l="1"/>
  <c r="BH46" i="1"/>
  <c r="BH50" i="1"/>
  <c r="BG143" i="1"/>
  <c r="BG171" i="1"/>
  <c r="BH48" i="1"/>
  <c r="BG177" i="1"/>
  <c r="BG24" i="1"/>
  <c r="BH94" i="1"/>
  <c r="BG115" i="1"/>
  <c r="BG116" i="1" s="1"/>
  <c r="BG31" i="1" s="1"/>
  <c r="BG209" i="1"/>
  <c r="BG207" i="1"/>
  <c r="BG208" i="1"/>
  <c r="BG134" i="1"/>
  <c r="BG135" i="1" s="1"/>
  <c r="BG136" i="1" s="1"/>
  <c r="BG112" i="1"/>
  <c r="BH51" i="1" l="1"/>
  <c r="BH16" i="1"/>
  <c r="BH49" i="1"/>
  <c r="BH47" i="1"/>
  <c r="BG57" i="1"/>
  <c r="BG58" i="1" s="1"/>
  <c r="BG59" i="1" s="1"/>
  <c r="BG23" i="1" s="1"/>
  <c r="BG37" i="1"/>
  <c r="BG38" i="1"/>
  <c r="BG33" i="1"/>
  <c r="BG28" i="1"/>
  <c r="BG113" i="1"/>
  <c r="BG114" i="1" s="1"/>
  <c r="BH52" i="1" l="1"/>
  <c r="BH53" i="1" s="1"/>
  <c r="BH54" i="1" s="1"/>
  <c r="BH74" i="1" s="1"/>
  <c r="BG178" i="1"/>
  <c r="BG117" i="1"/>
  <c r="BH92" i="1" s="1"/>
  <c r="BH93" i="1" s="1"/>
  <c r="BH85" i="1"/>
  <c r="BH86" i="1" s="1"/>
  <c r="BH87" i="1" s="1"/>
  <c r="BH88" i="1" s="1"/>
  <c r="BG172" i="1"/>
  <c r="BG173" i="1" s="1"/>
  <c r="BG174" i="1" s="1"/>
  <c r="BG29" i="1"/>
  <c r="BG118" i="1"/>
  <c r="BG119" i="1" s="1"/>
  <c r="BG120" i="1" s="1"/>
  <c r="BG30" i="1" s="1"/>
  <c r="BG34" i="1" s="1"/>
  <c r="BG144" i="1"/>
  <c r="BG123" i="1"/>
  <c r="BG124" i="1" s="1"/>
  <c r="BG125" i="1" s="1"/>
  <c r="BG4" i="1" s="1"/>
  <c r="BH66" i="1" l="1"/>
  <c r="BH72" i="1"/>
  <c r="BG71" i="1"/>
  <c r="BH65" i="1" s="1"/>
  <c r="BG70" i="1"/>
  <c r="BH17" i="1"/>
  <c r="BH96" i="1"/>
  <c r="BH18" i="1" s="1"/>
  <c r="BH95" i="1"/>
  <c r="BG244" i="1"/>
  <c r="BG151" i="1"/>
  <c r="BG149" i="1"/>
  <c r="BG148" i="1"/>
  <c r="BG150" i="1"/>
  <c r="BG146" i="1"/>
  <c r="BG147" i="1"/>
  <c r="BG179" i="1"/>
  <c r="BG137" i="1" l="1"/>
  <c r="BG138" i="1" s="1"/>
  <c r="BG139" i="1" s="1"/>
  <c r="BG3" i="1" s="1"/>
  <c r="BG248" i="1"/>
  <c r="BG182" i="1"/>
  <c r="BG246" i="1"/>
  <c r="BG183" i="1"/>
  <c r="BG181" i="1"/>
  <c r="BG184" i="1"/>
  <c r="BG180" i="1"/>
  <c r="BH64" i="1" s="1"/>
  <c r="BI43" i="1" l="1"/>
  <c r="BI44" i="1" s="1"/>
  <c r="BH7" i="1"/>
  <c r="BH75" i="1"/>
  <c r="BH67" i="1"/>
  <c r="BH8" i="1" s="1"/>
  <c r="BH73" i="1"/>
  <c r="BH6" i="1" s="1"/>
  <c r="BH78" i="1" l="1"/>
  <c r="BH81" i="1" s="1"/>
  <c r="BH79" i="1" s="1"/>
  <c r="BH80" i="1" s="1"/>
  <c r="BH9" i="1" s="1"/>
  <c r="BH89" i="1"/>
  <c r="BH14" i="1" s="1"/>
  <c r="BH145" i="1"/>
  <c r="BH12" i="1"/>
  <c r="BH166" i="1"/>
  <c r="BH164" i="1"/>
  <c r="BH10" i="1" l="1"/>
  <c r="BH99" i="1"/>
  <c r="BH100" i="1" s="1"/>
  <c r="BH82" i="1"/>
  <c r="BH13" i="1" s="1"/>
  <c r="BH35" i="1"/>
  <c r="BH36" i="1"/>
  <c r="BH109" i="1"/>
  <c r="BH130" i="1"/>
  <c r="BH131" i="1" s="1"/>
  <c r="BG165" i="1"/>
  <c r="BH132" i="1" l="1"/>
  <c r="BH133" i="1" s="1"/>
  <c r="BH20" i="1"/>
  <c r="BG240" i="1"/>
  <c r="BG154" i="1"/>
  <c r="BG156" i="1"/>
  <c r="BG157" i="1"/>
  <c r="BG155" i="1"/>
  <c r="BH21" i="1"/>
  <c r="BH101" i="1"/>
  <c r="BH26" i="1"/>
  <c r="BH110" i="1"/>
  <c r="BH27" i="1" l="1"/>
  <c r="BH111" i="1"/>
  <c r="BH102" i="1"/>
  <c r="BH104" i="1"/>
  <c r="BH105" i="1" s="1"/>
  <c r="BH176" i="1" l="1"/>
  <c r="BH170" i="1"/>
  <c r="BH106" i="1"/>
  <c r="BH103" i="1"/>
  <c r="BH22" i="1" l="1"/>
  <c r="BH177" i="1"/>
  <c r="BH143" i="1"/>
  <c r="BI48" i="1"/>
  <c r="BH171" i="1"/>
  <c r="BI46" i="1"/>
  <c r="BI50" i="1"/>
  <c r="BH24" i="1"/>
  <c r="BI94" i="1"/>
  <c r="BH115" i="1"/>
  <c r="BH116" i="1" s="1"/>
  <c r="BH31" i="1" s="1"/>
  <c r="BH207" i="1"/>
  <c r="BH209" i="1"/>
  <c r="BH208" i="1"/>
  <c r="BH134" i="1"/>
  <c r="BH135" i="1" s="1"/>
  <c r="BH136" i="1" s="1"/>
  <c r="BH112" i="1"/>
  <c r="BI51" i="1" l="1"/>
  <c r="BI16" i="1"/>
  <c r="BH33" i="1"/>
  <c r="BH37" i="1"/>
  <c r="BH38" i="1"/>
  <c r="BI47" i="1"/>
  <c r="BH57" i="1"/>
  <c r="BH58" i="1" s="1"/>
  <c r="BH59" i="1" s="1"/>
  <c r="BH23" i="1" s="1"/>
  <c r="BH28" i="1"/>
  <c r="BH113" i="1"/>
  <c r="BH114" i="1" s="1"/>
  <c r="BI49" i="1"/>
  <c r="BH117" i="1" l="1"/>
  <c r="BI92" i="1" s="1"/>
  <c r="BI93" i="1" s="1"/>
  <c r="BH178" i="1"/>
  <c r="BH172" i="1"/>
  <c r="BH173" i="1" s="1"/>
  <c r="BH174" i="1" s="1"/>
  <c r="BI85" i="1"/>
  <c r="BI86" i="1" s="1"/>
  <c r="BI87" i="1" s="1"/>
  <c r="BI88" i="1" s="1"/>
  <c r="BH29" i="1"/>
  <c r="BH118" i="1"/>
  <c r="BH119" i="1" s="1"/>
  <c r="BH120" i="1" s="1"/>
  <c r="BH30" i="1" s="1"/>
  <c r="BH34" i="1" s="1"/>
  <c r="BH144" i="1"/>
  <c r="BH123" i="1"/>
  <c r="BH124" i="1" s="1"/>
  <c r="BH125" i="1" s="1"/>
  <c r="BH4" i="1" s="1"/>
  <c r="BI52" i="1"/>
  <c r="BI53" i="1" s="1"/>
  <c r="BI54" i="1" s="1"/>
  <c r="BH71" i="1" l="1"/>
  <c r="BI65" i="1" s="1"/>
  <c r="BH70" i="1"/>
  <c r="BH179" i="1"/>
  <c r="BI72" i="1"/>
  <c r="BI66" i="1"/>
  <c r="BI74" i="1"/>
  <c r="BH244" i="1"/>
  <c r="BH148" i="1"/>
  <c r="BH149" i="1"/>
  <c r="BH150" i="1"/>
  <c r="BH151" i="1"/>
  <c r="BH146" i="1"/>
  <c r="BH147" i="1"/>
  <c r="BI17" i="1"/>
  <c r="BI95" i="1"/>
  <c r="BI96" i="1"/>
  <c r="BI18" i="1" s="1"/>
  <c r="BH137" i="1" l="1"/>
  <c r="BH138" i="1" s="1"/>
  <c r="BH139" i="1" s="1"/>
  <c r="BH3" i="1" s="1"/>
  <c r="BH248" i="1"/>
  <c r="BH246" i="1"/>
  <c r="BH182" i="1"/>
  <c r="BH183" i="1"/>
  <c r="BH181" i="1"/>
  <c r="BH184" i="1"/>
  <c r="BH180" i="1"/>
  <c r="BI75" i="1" l="1"/>
  <c r="BI67" i="1"/>
  <c r="BI8" i="1" s="1"/>
  <c r="BI73" i="1"/>
  <c r="BI6" i="1" s="1"/>
  <c r="BI64" i="1"/>
  <c r="BI89" i="1" l="1"/>
  <c r="BI14" i="1" s="1"/>
  <c r="BI145" i="1"/>
  <c r="BI12" i="1"/>
  <c r="BI166" i="1"/>
  <c r="BI164" i="1"/>
  <c r="BJ43" i="1"/>
  <c r="BJ44" i="1" s="1"/>
  <c r="BI7" i="1"/>
  <c r="BI78" i="1"/>
  <c r="BI81" i="1" s="1"/>
  <c r="BI99" i="1" l="1"/>
  <c r="BI20" i="1" s="1"/>
  <c r="BI79" i="1"/>
  <c r="BI80" i="1" s="1"/>
  <c r="BI9" i="1" s="1"/>
  <c r="BI10" i="1"/>
  <c r="BI130" i="1"/>
  <c r="BI131" i="1" s="1"/>
  <c r="BH165" i="1"/>
  <c r="BI35" i="1"/>
  <c r="BI36" i="1"/>
  <c r="BI82" i="1"/>
  <c r="BI13" i="1" s="1"/>
  <c r="BI109" i="1"/>
  <c r="BI132" i="1" l="1"/>
  <c r="BI133" i="1" s="1"/>
  <c r="BH240" i="1"/>
  <c r="BH154" i="1"/>
  <c r="BH156" i="1"/>
  <c r="BH157" i="1"/>
  <c r="BH155" i="1"/>
  <c r="BI26" i="1"/>
  <c r="BI110" i="1"/>
  <c r="BI100" i="1"/>
  <c r="BI27" i="1" l="1"/>
  <c r="BI111" i="1"/>
  <c r="BI21" i="1"/>
  <c r="BI101" i="1"/>
  <c r="BI102" i="1" l="1"/>
  <c r="BI104" i="1"/>
  <c r="BI105" i="1" s="1"/>
  <c r="BI106" i="1" l="1"/>
  <c r="BI103" i="1"/>
  <c r="BI170" i="1"/>
  <c r="BI176" i="1"/>
  <c r="BI177" i="1" l="1"/>
  <c r="BI143" i="1"/>
  <c r="BJ48" i="1"/>
  <c r="BI171" i="1"/>
  <c r="BJ46" i="1"/>
  <c r="BJ50" i="1"/>
  <c r="BI24" i="1"/>
  <c r="BJ94" i="1"/>
  <c r="BI115" i="1"/>
  <c r="BI116" i="1" s="1"/>
  <c r="BI31" i="1" s="1"/>
  <c r="BI207" i="1"/>
  <c r="BI209" i="1"/>
  <c r="BI208" i="1"/>
  <c r="BI134" i="1"/>
  <c r="BI135" i="1" s="1"/>
  <c r="BI136" i="1" s="1"/>
  <c r="BI112" i="1"/>
  <c r="BI22" i="1"/>
  <c r="BI38" i="1" l="1"/>
  <c r="BI33" i="1"/>
  <c r="BI37" i="1"/>
  <c r="BI28" i="1"/>
  <c r="BI113" i="1"/>
  <c r="BI114" i="1" s="1"/>
  <c r="BJ49" i="1"/>
  <c r="BJ51" i="1"/>
  <c r="BJ16" i="1"/>
  <c r="BJ47" i="1"/>
  <c r="BI57" i="1"/>
  <c r="BI58" i="1" s="1"/>
  <c r="BI59" i="1" s="1"/>
  <c r="BI23" i="1" s="1"/>
  <c r="BJ52" i="1" l="1"/>
  <c r="BJ53" i="1" s="1"/>
  <c r="BJ54" i="1" s="1"/>
  <c r="BI178" i="1"/>
  <c r="BJ85" i="1"/>
  <c r="BJ86" i="1" s="1"/>
  <c r="BJ87" i="1" s="1"/>
  <c r="BJ88" i="1" s="1"/>
  <c r="BI172" i="1"/>
  <c r="BI173" i="1" s="1"/>
  <c r="BI174" i="1" s="1"/>
  <c r="BI117" i="1"/>
  <c r="BJ92" i="1" s="1"/>
  <c r="BJ93" i="1" s="1"/>
  <c r="BI29" i="1"/>
  <c r="BI118" i="1"/>
  <c r="BI119" i="1" s="1"/>
  <c r="BI120" i="1" s="1"/>
  <c r="BI30" i="1" s="1"/>
  <c r="BI34" i="1" s="1"/>
  <c r="BI144" i="1"/>
  <c r="BI123" i="1"/>
  <c r="BI124" i="1" s="1"/>
  <c r="BI125" i="1" s="1"/>
  <c r="BI4" i="1" s="1"/>
  <c r="BI71" i="1" l="1"/>
  <c r="BJ65" i="1" s="1"/>
  <c r="BI70" i="1"/>
  <c r="BI151" i="1"/>
  <c r="BI244" i="1"/>
  <c r="BI149" i="1"/>
  <c r="BI148" i="1"/>
  <c r="BI150" i="1"/>
  <c r="BI146" i="1"/>
  <c r="BI147" i="1"/>
  <c r="BI179" i="1"/>
  <c r="BJ17" i="1"/>
  <c r="BJ96" i="1"/>
  <c r="BJ18" i="1" s="1"/>
  <c r="BJ95" i="1"/>
  <c r="BJ74" i="1"/>
  <c r="BJ66" i="1"/>
  <c r="BJ72" i="1"/>
  <c r="BI246" i="1" l="1"/>
  <c r="BI181" i="1"/>
  <c r="BI182" i="1"/>
  <c r="BI183" i="1"/>
  <c r="BI184" i="1"/>
  <c r="BI180" i="1"/>
  <c r="BJ64" i="1" s="1"/>
  <c r="BI137" i="1"/>
  <c r="BI138" i="1" s="1"/>
  <c r="BI139" i="1" s="1"/>
  <c r="BI3" i="1" s="1"/>
  <c r="BI248" i="1"/>
  <c r="BK43" i="1" l="1"/>
  <c r="BK44" i="1" s="1"/>
  <c r="BJ7" i="1"/>
  <c r="BJ75" i="1"/>
  <c r="BJ67" i="1"/>
  <c r="BJ8" i="1" s="1"/>
  <c r="BJ73" i="1"/>
  <c r="BJ6" i="1" s="1"/>
  <c r="BJ78" i="1" l="1"/>
  <c r="BJ81" i="1" s="1"/>
  <c r="BJ79" i="1" s="1"/>
  <c r="BJ80" i="1" s="1"/>
  <c r="BJ9" i="1" s="1"/>
  <c r="BJ89" i="1"/>
  <c r="BJ14" i="1" s="1"/>
  <c r="BJ145" i="1"/>
  <c r="BJ12" i="1"/>
  <c r="BJ166" i="1"/>
  <c r="BJ164" i="1"/>
  <c r="BJ82" i="1" l="1"/>
  <c r="BJ13" i="1" s="1"/>
  <c r="BJ10" i="1"/>
  <c r="BJ109" i="1"/>
  <c r="BJ26" i="1" s="1"/>
  <c r="BJ130" i="1"/>
  <c r="BJ131" i="1" s="1"/>
  <c r="BI165" i="1"/>
  <c r="BJ36" i="1"/>
  <c r="BJ35" i="1"/>
  <c r="BJ99" i="1"/>
  <c r="BJ110" i="1" l="1"/>
  <c r="BJ27" i="1" s="1"/>
  <c r="BJ132" i="1"/>
  <c r="BJ133" i="1" s="1"/>
  <c r="BI240" i="1"/>
  <c r="BI154" i="1"/>
  <c r="BI156" i="1"/>
  <c r="BI157" i="1"/>
  <c r="BI155" i="1"/>
  <c r="BJ100" i="1"/>
  <c r="BJ20" i="1"/>
  <c r="BJ111" i="1" l="1"/>
  <c r="BJ21" i="1"/>
  <c r="BJ101" i="1"/>
  <c r="BJ102" i="1" l="1"/>
  <c r="BJ104" i="1"/>
  <c r="BJ105" i="1" s="1"/>
  <c r="BJ106" i="1" l="1"/>
  <c r="BJ103" i="1"/>
  <c r="BJ176" i="1"/>
  <c r="BJ170" i="1"/>
  <c r="BJ22" i="1" l="1"/>
  <c r="BJ177" i="1"/>
  <c r="BJ143" i="1"/>
  <c r="BK48" i="1"/>
  <c r="BJ171" i="1"/>
  <c r="BK46" i="1"/>
  <c r="BK50" i="1"/>
  <c r="BJ24" i="1"/>
  <c r="BK94" i="1"/>
  <c r="BJ115" i="1"/>
  <c r="BJ116" i="1" s="1"/>
  <c r="BJ31" i="1" s="1"/>
  <c r="BJ208" i="1"/>
  <c r="BJ209" i="1"/>
  <c r="BJ207" i="1"/>
  <c r="BJ134" i="1"/>
  <c r="BJ135" i="1" s="1"/>
  <c r="BJ136" i="1" s="1"/>
  <c r="BJ112" i="1"/>
  <c r="BK51" i="1" l="1"/>
  <c r="BK16" i="1"/>
  <c r="BK47" i="1"/>
  <c r="BJ57" i="1"/>
  <c r="BJ58" i="1" s="1"/>
  <c r="BJ59" i="1" s="1"/>
  <c r="BJ23" i="1" s="1"/>
  <c r="BJ37" i="1"/>
  <c r="BJ38" i="1"/>
  <c r="BJ33" i="1"/>
  <c r="BJ28" i="1"/>
  <c r="BJ113" i="1"/>
  <c r="BJ114" i="1" s="1"/>
  <c r="BK49" i="1"/>
  <c r="BK52" i="1" l="1"/>
  <c r="BK53" i="1" s="1"/>
  <c r="BK54" i="1" s="1"/>
  <c r="BK72" i="1" s="1"/>
  <c r="BJ178" i="1"/>
  <c r="BK85" i="1"/>
  <c r="BK86" i="1" s="1"/>
  <c r="BK87" i="1" s="1"/>
  <c r="BK88" i="1" s="1"/>
  <c r="BJ172" i="1"/>
  <c r="BJ173" i="1" s="1"/>
  <c r="BJ174" i="1" s="1"/>
  <c r="BJ117" i="1"/>
  <c r="BK92" i="1" s="1"/>
  <c r="BK93" i="1" s="1"/>
  <c r="BJ29" i="1"/>
  <c r="BJ118" i="1"/>
  <c r="BJ119" i="1" s="1"/>
  <c r="BJ120" i="1" s="1"/>
  <c r="BJ30" i="1" s="1"/>
  <c r="BJ34" i="1" s="1"/>
  <c r="BJ144" i="1"/>
  <c r="BJ123" i="1"/>
  <c r="BJ124" i="1" s="1"/>
  <c r="BJ125" i="1" s="1"/>
  <c r="BJ4" i="1" s="1"/>
  <c r="BK66" i="1" l="1"/>
  <c r="BK74" i="1"/>
  <c r="BK17" i="1"/>
  <c r="BK95" i="1"/>
  <c r="BK96" i="1"/>
  <c r="BK18" i="1" s="1"/>
  <c r="BJ71" i="1"/>
  <c r="BK65" i="1" s="1"/>
  <c r="BJ70" i="1"/>
  <c r="BJ244" i="1"/>
  <c r="BJ148" i="1"/>
  <c r="BJ149" i="1"/>
  <c r="BJ150" i="1"/>
  <c r="BJ151" i="1"/>
  <c r="BJ146" i="1"/>
  <c r="BJ147" i="1"/>
  <c r="BJ179" i="1"/>
  <c r="BJ246" i="1" l="1"/>
  <c r="BJ183" i="1"/>
  <c r="BJ182" i="1"/>
  <c r="BJ181" i="1"/>
  <c r="BJ184" i="1"/>
  <c r="BJ180" i="1"/>
  <c r="BK64" i="1" s="1"/>
  <c r="BJ137" i="1"/>
  <c r="BJ138" i="1" s="1"/>
  <c r="BJ139" i="1" s="1"/>
  <c r="BJ3" i="1" s="1"/>
  <c r="BJ248" i="1"/>
  <c r="BK75" i="1" l="1"/>
  <c r="BK67" i="1"/>
  <c r="BK8" i="1" s="1"/>
  <c r="BK73" i="1"/>
  <c r="BK6" i="1" s="1"/>
  <c r="BL43" i="1"/>
  <c r="BL44" i="1" s="1"/>
  <c r="BK7" i="1"/>
  <c r="BK78" i="1" l="1"/>
  <c r="BK81" i="1" s="1"/>
  <c r="BK79" i="1" s="1"/>
  <c r="BK80" i="1" s="1"/>
  <c r="BK9" i="1" s="1"/>
  <c r="BK89" i="1"/>
  <c r="BK14" i="1" s="1"/>
  <c r="BK12" i="1"/>
  <c r="BK145" i="1"/>
  <c r="BK166" i="1"/>
  <c r="BK164" i="1"/>
  <c r="BK82" i="1" l="1"/>
  <c r="BK13" i="1" s="1"/>
  <c r="BK10" i="1"/>
  <c r="BK109" i="1"/>
  <c r="BK110" i="1" s="1"/>
  <c r="BK130" i="1"/>
  <c r="BK131" i="1" s="1"/>
  <c r="BJ165" i="1"/>
  <c r="BK35" i="1"/>
  <c r="BK36" i="1"/>
  <c r="BK99" i="1"/>
  <c r="BK26" i="1" l="1"/>
  <c r="BK132" i="1"/>
  <c r="BK133" i="1" s="1"/>
  <c r="BK100" i="1"/>
  <c r="BK20" i="1"/>
  <c r="BJ240" i="1"/>
  <c r="BJ157" i="1"/>
  <c r="BJ156" i="1"/>
  <c r="BJ154" i="1"/>
  <c r="BJ155" i="1"/>
  <c r="BK27" i="1"/>
  <c r="BK111" i="1"/>
  <c r="BK21" i="1" l="1"/>
  <c r="BK101" i="1"/>
  <c r="BK102" i="1" l="1"/>
  <c r="BK104" i="1"/>
  <c r="BK105" i="1" s="1"/>
  <c r="BK106" i="1" l="1"/>
  <c r="BK103" i="1"/>
  <c r="BK170" i="1"/>
  <c r="BK176" i="1"/>
  <c r="BK177" i="1" l="1"/>
  <c r="BK143" i="1"/>
  <c r="BL48" i="1"/>
  <c r="BK171" i="1"/>
  <c r="BL46" i="1"/>
  <c r="BL50" i="1"/>
  <c r="BK24" i="1"/>
  <c r="BL94" i="1"/>
  <c r="BK115" i="1"/>
  <c r="BK116" i="1" s="1"/>
  <c r="BK31" i="1" s="1"/>
  <c r="BK208" i="1"/>
  <c r="BK207" i="1"/>
  <c r="BK209" i="1"/>
  <c r="BK134" i="1"/>
  <c r="BK135" i="1" s="1"/>
  <c r="BK136" i="1" s="1"/>
  <c r="BK112" i="1"/>
  <c r="BK22" i="1"/>
  <c r="BK37" i="1" l="1"/>
  <c r="BK38" i="1"/>
  <c r="BK33" i="1"/>
  <c r="BK28" i="1"/>
  <c r="BK113" i="1"/>
  <c r="BK114" i="1" s="1"/>
  <c r="BL49" i="1"/>
  <c r="BL51" i="1"/>
  <c r="BL16" i="1"/>
  <c r="BL47" i="1"/>
  <c r="BK57" i="1"/>
  <c r="BK58" i="1" s="1"/>
  <c r="BK59" i="1" s="1"/>
  <c r="BK23" i="1" s="1"/>
  <c r="BL52" i="1" l="1"/>
  <c r="BL53" i="1" s="1"/>
  <c r="BL54" i="1" s="1"/>
  <c r="BL66" i="1" s="1"/>
  <c r="BK178" i="1"/>
  <c r="BL85" i="1"/>
  <c r="BL86" i="1" s="1"/>
  <c r="BL87" i="1" s="1"/>
  <c r="BL88" i="1" s="1"/>
  <c r="BK172" i="1"/>
  <c r="BK173" i="1" s="1"/>
  <c r="BK174" i="1" s="1"/>
  <c r="BK117" i="1"/>
  <c r="BL92" i="1" s="1"/>
  <c r="BL93" i="1" s="1"/>
  <c r="BK29" i="1"/>
  <c r="BK118" i="1"/>
  <c r="BK119" i="1" s="1"/>
  <c r="BK120" i="1" s="1"/>
  <c r="BK30" i="1" s="1"/>
  <c r="BK34" i="1" s="1"/>
  <c r="BK144" i="1"/>
  <c r="BK123" i="1"/>
  <c r="BK124" i="1" s="1"/>
  <c r="BK125" i="1" s="1"/>
  <c r="BK4" i="1" s="1"/>
  <c r="BL74" i="1" l="1"/>
  <c r="BL72" i="1"/>
  <c r="BL17" i="1"/>
  <c r="BL95" i="1"/>
  <c r="BL96" i="1"/>
  <c r="BL18" i="1" s="1"/>
  <c r="BK71" i="1"/>
  <c r="BL65" i="1" s="1"/>
  <c r="BK70" i="1"/>
  <c r="BK244" i="1"/>
  <c r="BK151" i="1"/>
  <c r="BK148" i="1"/>
  <c r="BK150" i="1"/>
  <c r="BK149" i="1"/>
  <c r="BK146" i="1"/>
  <c r="BK147" i="1"/>
  <c r="BK179" i="1"/>
  <c r="BK137" i="1" l="1"/>
  <c r="BK138" i="1" s="1"/>
  <c r="BK139" i="1" s="1"/>
  <c r="BK3" i="1" s="1"/>
  <c r="BK248" i="1"/>
  <c r="BK182" i="1"/>
  <c r="BK183" i="1"/>
  <c r="BK246" i="1"/>
  <c r="BK181" i="1"/>
  <c r="BK184" i="1"/>
  <c r="BK180" i="1"/>
  <c r="BL75" i="1" l="1"/>
  <c r="BL67" i="1"/>
  <c r="BL8" i="1" s="1"/>
  <c r="BL73" i="1"/>
  <c r="BL6" i="1" s="1"/>
  <c r="BL64" i="1"/>
  <c r="BM43" i="1" l="1"/>
  <c r="BM44" i="1" s="1"/>
  <c r="BL7" i="1"/>
  <c r="BL78" i="1"/>
  <c r="BL81" i="1" s="1"/>
  <c r="BL89" i="1"/>
  <c r="BL14" i="1" s="1"/>
  <c r="BL145" i="1"/>
  <c r="BL12" i="1"/>
  <c r="BL166" i="1"/>
  <c r="BL164" i="1"/>
  <c r="BL79" i="1" l="1"/>
  <c r="BL80" i="1" s="1"/>
  <c r="BL9" i="1" s="1"/>
  <c r="BL10" i="1"/>
  <c r="BL99" i="1"/>
  <c r="BL130" i="1"/>
  <c r="BL131" i="1" s="1"/>
  <c r="BK165" i="1"/>
  <c r="BL109" i="1"/>
  <c r="BL35" i="1"/>
  <c r="BL36" i="1"/>
  <c r="BL82" i="1"/>
  <c r="BL13" i="1" s="1"/>
  <c r="BL132" i="1" l="1"/>
  <c r="BL133" i="1" s="1"/>
  <c r="BL26" i="1"/>
  <c r="BL110" i="1"/>
  <c r="BK240" i="1"/>
  <c r="BK154" i="1"/>
  <c r="BK156" i="1"/>
  <c r="BK157" i="1"/>
  <c r="BK155" i="1"/>
  <c r="BL100" i="1"/>
  <c r="BL20" i="1"/>
  <c r="BL21" i="1" l="1"/>
  <c r="BL101" i="1"/>
  <c r="BL27" i="1"/>
  <c r="BL111" i="1"/>
  <c r="BL102" i="1" l="1"/>
  <c r="BL104" i="1"/>
  <c r="BL105" i="1" s="1"/>
  <c r="BL106" i="1" l="1"/>
  <c r="BL103" i="1"/>
  <c r="BL170" i="1"/>
  <c r="BL176" i="1"/>
  <c r="BL177" i="1" l="1"/>
  <c r="BL143" i="1"/>
  <c r="BM48" i="1"/>
  <c r="BL171" i="1"/>
  <c r="BM46" i="1"/>
  <c r="BM50" i="1"/>
  <c r="BL24" i="1"/>
  <c r="BM94" i="1"/>
  <c r="BL115" i="1"/>
  <c r="BL116" i="1" s="1"/>
  <c r="BL31" i="1" s="1"/>
  <c r="BL209" i="1"/>
  <c r="BL208" i="1"/>
  <c r="BL207" i="1"/>
  <c r="BL134" i="1"/>
  <c r="BL135" i="1" s="1"/>
  <c r="BL136" i="1" s="1"/>
  <c r="BL112" i="1"/>
  <c r="BL22" i="1"/>
  <c r="BM51" i="1" l="1"/>
  <c r="BL38" i="1"/>
  <c r="BL37" i="1"/>
  <c r="BL33" i="1"/>
  <c r="BL28" i="1"/>
  <c r="BL113" i="1"/>
  <c r="BL114" i="1" s="1"/>
  <c r="BM49" i="1"/>
  <c r="BM16" i="1"/>
  <c r="BM47" i="1"/>
  <c r="BL57" i="1"/>
  <c r="BL58" i="1" s="1"/>
  <c r="BL59" i="1" s="1"/>
  <c r="BL23" i="1" s="1"/>
  <c r="BL178" i="1" l="1"/>
  <c r="BM85" i="1"/>
  <c r="BM86" i="1" s="1"/>
  <c r="BM87" i="1" s="1"/>
  <c r="BM88" i="1" s="1"/>
  <c r="BL172" i="1"/>
  <c r="BL173" i="1" s="1"/>
  <c r="BL174" i="1" s="1"/>
  <c r="BL117" i="1"/>
  <c r="BM92" i="1" s="1"/>
  <c r="BM93" i="1" s="1"/>
  <c r="BL29" i="1"/>
  <c r="BL118" i="1"/>
  <c r="BL119" i="1" s="1"/>
  <c r="BL120" i="1" s="1"/>
  <c r="BL30" i="1" s="1"/>
  <c r="BL34" i="1" s="1"/>
  <c r="BL144" i="1"/>
  <c r="BL123" i="1"/>
  <c r="BL124" i="1" s="1"/>
  <c r="BL125" i="1" s="1"/>
  <c r="BL4" i="1" s="1"/>
  <c r="BM52" i="1"/>
  <c r="BM53" i="1" s="1"/>
  <c r="BM54" i="1" s="1"/>
  <c r="BM17" i="1" l="1"/>
  <c r="BM95" i="1"/>
  <c r="BM96" i="1"/>
  <c r="BM18" i="1" s="1"/>
  <c r="BL71" i="1"/>
  <c r="BM65" i="1" s="1"/>
  <c r="BL70" i="1"/>
  <c r="BM66" i="1"/>
  <c r="BM72" i="1"/>
  <c r="BM74" i="1"/>
  <c r="BL244" i="1"/>
  <c r="BL148" i="1"/>
  <c r="BL149" i="1"/>
  <c r="BL150" i="1"/>
  <c r="BL151" i="1"/>
  <c r="BL146" i="1"/>
  <c r="BL147" i="1"/>
  <c r="BL179" i="1"/>
  <c r="BL246" i="1" l="1"/>
  <c r="BL182" i="1"/>
  <c r="BL183" i="1"/>
  <c r="BL181" i="1"/>
  <c r="BL184" i="1"/>
  <c r="BL180" i="1"/>
  <c r="BL137" i="1"/>
  <c r="BL138" i="1" s="1"/>
  <c r="BL139" i="1" s="1"/>
  <c r="BL3" i="1" s="1"/>
  <c r="BL248" i="1"/>
  <c r="BM75" i="1" l="1"/>
  <c r="BM67" i="1"/>
  <c r="BM8" i="1" s="1"/>
  <c r="BM73" i="1"/>
  <c r="BM6" i="1" s="1"/>
  <c r="BM64" i="1"/>
  <c r="BM89" i="1" l="1"/>
  <c r="BM14" i="1" s="1"/>
  <c r="BM12" i="1"/>
  <c r="BM145" i="1"/>
  <c r="BM166" i="1"/>
  <c r="BM164" i="1"/>
  <c r="BN43" i="1"/>
  <c r="BN44" i="1" s="1"/>
  <c r="BM7" i="1"/>
  <c r="BM78" i="1"/>
  <c r="BM81" i="1" s="1"/>
  <c r="BM82" i="1" s="1"/>
  <c r="BM13" i="1" s="1"/>
  <c r="BM99" i="1" l="1"/>
  <c r="BM20" i="1" s="1"/>
  <c r="BM35" i="1"/>
  <c r="BM36" i="1"/>
  <c r="BM79" i="1"/>
  <c r="BM80" i="1" s="1"/>
  <c r="BM9" i="1" s="1"/>
  <c r="BM10" i="1"/>
  <c r="BM130" i="1"/>
  <c r="BM131" i="1" s="1"/>
  <c r="BL165" i="1"/>
  <c r="BM109" i="1"/>
  <c r="BM132" i="1" l="1"/>
  <c r="BM133" i="1" s="1"/>
  <c r="BL240" i="1"/>
  <c r="BL154" i="1"/>
  <c r="BL156" i="1"/>
  <c r="BL157" i="1"/>
  <c r="BL155" i="1"/>
  <c r="BM26" i="1"/>
  <c r="BM110" i="1"/>
  <c r="BM100" i="1"/>
  <c r="BM21" i="1" l="1"/>
  <c r="BM101" i="1"/>
  <c r="BM27" i="1"/>
  <c r="BM111" i="1"/>
  <c r="BM102" i="1" l="1"/>
  <c r="BM104" i="1"/>
  <c r="BM105" i="1" s="1"/>
  <c r="BM106" i="1" l="1"/>
  <c r="BM103" i="1"/>
  <c r="BM170" i="1"/>
  <c r="BM176" i="1"/>
  <c r="BM177" i="1" l="1"/>
  <c r="BM143" i="1"/>
  <c r="BN48" i="1"/>
  <c r="BM171" i="1"/>
  <c r="BN46" i="1"/>
  <c r="BN50" i="1"/>
  <c r="BM24" i="1"/>
  <c r="BN94" i="1"/>
  <c r="BM115" i="1"/>
  <c r="BM116" i="1" s="1"/>
  <c r="BM31" i="1" s="1"/>
  <c r="BM209" i="1"/>
  <c r="BM208" i="1"/>
  <c r="BM207" i="1"/>
  <c r="BM134" i="1"/>
  <c r="BM135" i="1" s="1"/>
  <c r="BM136" i="1" s="1"/>
  <c r="BM112" i="1"/>
  <c r="BM22" i="1"/>
  <c r="BM38" i="1" l="1"/>
  <c r="BM33" i="1"/>
  <c r="BM37" i="1"/>
  <c r="BM28" i="1"/>
  <c r="BM113" i="1"/>
  <c r="BM114" i="1" s="1"/>
  <c r="BN49" i="1"/>
  <c r="BN51" i="1"/>
  <c r="BN16" i="1"/>
  <c r="BN47" i="1"/>
  <c r="BM57" i="1"/>
  <c r="BM58" i="1" s="1"/>
  <c r="BM59" i="1" s="1"/>
  <c r="BM23" i="1" s="1"/>
  <c r="BN52" i="1" l="1"/>
  <c r="BN53" i="1" s="1"/>
  <c r="BN54" i="1" s="1"/>
  <c r="BN72" i="1" s="1"/>
  <c r="BM178" i="1"/>
  <c r="BN85" i="1"/>
  <c r="BN86" i="1" s="1"/>
  <c r="BN87" i="1" s="1"/>
  <c r="BN88" i="1" s="1"/>
  <c r="BM172" i="1"/>
  <c r="BM173" i="1" s="1"/>
  <c r="BM174" i="1" s="1"/>
  <c r="BM117" i="1"/>
  <c r="BN92" i="1" s="1"/>
  <c r="BN93" i="1" s="1"/>
  <c r="BM29" i="1"/>
  <c r="BM118" i="1"/>
  <c r="BM119" i="1" s="1"/>
  <c r="BM120" i="1" s="1"/>
  <c r="BM30" i="1" s="1"/>
  <c r="BM34" i="1" s="1"/>
  <c r="BM144" i="1"/>
  <c r="BM123" i="1"/>
  <c r="BM124" i="1" s="1"/>
  <c r="BM125" i="1" s="1"/>
  <c r="BM4" i="1" s="1"/>
  <c r="BN66" i="1" l="1"/>
  <c r="BN74" i="1"/>
  <c r="BN17" i="1"/>
  <c r="BN95" i="1"/>
  <c r="BN96" i="1"/>
  <c r="BN18" i="1" s="1"/>
  <c r="BM71" i="1"/>
  <c r="BN65" i="1" s="1"/>
  <c r="BM70" i="1"/>
  <c r="BM151" i="1"/>
  <c r="BM244" i="1"/>
  <c r="BM148" i="1"/>
  <c r="BM150" i="1"/>
  <c r="BM149" i="1"/>
  <c r="BM146" i="1"/>
  <c r="BM147" i="1"/>
  <c r="BM179" i="1"/>
  <c r="BM246" i="1" l="1"/>
  <c r="BM181" i="1"/>
  <c r="BM182" i="1"/>
  <c r="BM183" i="1"/>
  <c r="BM184" i="1"/>
  <c r="BM180" i="1"/>
  <c r="BM137" i="1"/>
  <c r="BM138" i="1" s="1"/>
  <c r="BM139" i="1" s="1"/>
  <c r="BM3" i="1" s="1"/>
  <c r="BM248" i="1"/>
  <c r="BN75" i="1" l="1"/>
  <c r="BN67" i="1"/>
  <c r="BN8" i="1" s="1"/>
  <c r="BN73" i="1"/>
  <c r="BN6" i="1" s="1"/>
  <c r="BN64" i="1"/>
  <c r="BO43" i="1" l="1"/>
  <c r="BO44" i="1" s="1"/>
  <c r="BN7" i="1"/>
  <c r="BN78" i="1"/>
  <c r="BN81" i="1" s="1"/>
  <c r="BN82" i="1" s="1"/>
  <c r="BN13" i="1" s="1"/>
  <c r="BN89" i="1"/>
  <c r="BN14" i="1" s="1"/>
  <c r="BN145" i="1"/>
  <c r="BN12" i="1"/>
  <c r="BN166" i="1"/>
  <c r="BN164" i="1"/>
  <c r="BN36" i="1" l="1"/>
  <c r="BN35" i="1"/>
  <c r="BN79" i="1"/>
  <c r="BN80" i="1" s="1"/>
  <c r="BN9" i="1" s="1"/>
  <c r="BN10" i="1"/>
  <c r="BN99" i="1"/>
  <c r="BN130" i="1"/>
  <c r="BN131" i="1" s="1"/>
  <c r="BM165" i="1"/>
  <c r="BN109" i="1"/>
  <c r="BN26" i="1" l="1"/>
  <c r="BN110" i="1"/>
  <c r="BN100" i="1"/>
  <c r="BN20" i="1"/>
  <c r="BM240" i="1"/>
  <c r="BM154" i="1"/>
  <c r="BM156" i="1"/>
  <c r="BM157" i="1"/>
  <c r="BM155" i="1"/>
  <c r="BN132" i="1"/>
  <c r="BN133" i="1" s="1"/>
  <c r="BN21" i="1" l="1"/>
  <c r="BN101" i="1"/>
  <c r="BN27" i="1"/>
  <c r="BN111" i="1"/>
  <c r="BN102" i="1" l="1"/>
  <c r="BN104" i="1"/>
  <c r="BN105" i="1" s="1"/>
  <c r="BN106" i="1" l="1"/>
  <c r="BN103" i="1"/>
  <c r="BN176" i="1"/>
  <c r="BN170" i="1"/>
  <c r="BN177" i="1" l="1"/>
  <c r="BN143" i="1"/>
  <c r="BO48" i="1"/>
  <c r="BN171" i="1"/>
  <c r="BO46" i="1"/>
  <c r="BO50" i="1"/>
  <c r="BN24" i="1"/>
  <c r="BO94" i="1"/>
  <c r="BN115" i="1"/>
  <c r="BN116" i="1" s="1"/>
  <c r="BN31" i="1" s="1"/>
  <c r="BN209" i="1"/>
  <c r="BN208" i="1"/>
  <c r="BN207" i="1"/>
  <c r="BN134" i="1"/>
  <c r="BN135" i="1" s="1"/>
  <c r="BN136" i="1" s="1"/>
  <c r="BN112" i="1"/>
  <c r="BN22" i="1"/>
  <c r="BN37" i="1" l="1"/>
  <c r="BN38" i="1"/>
  <c r="BN33" i="1"/>
  <c r="BO49" i="1"/>
  <c r="BN28" i="1"/>
  <c r="BN113" i="1"/>
  <c r="BN114" i="1" s="1"/>
  <c r="BO51" i="1"/>
  <c r="BO16" i="1"/>
  <c r="BO47" i="1"/>
  <c r="BN57" i="1"/>
  <c r="BN58" i="1" s="1"/>
  <c r="BN59" i="1" s="1"/>
  <c r="BN23" i="1" s="1"/>
  <c r="BO52" i="1" l="1"/>
  <c r="BO53" i="1" s="1"/>
  <c r="BO54" i="1" s="1"/>
  <c r="BO72" i="1" s="1"/>
  <c r="BN178" i="1"/>
  <c r="BO85" i="1"/>
  <c r="BO86" i="1" s="1"/>
  <c r="BO87" i="1" s="1"/>
  <c r="BO88" i="1" s="1"/>
  <c r="BN172" i="1"/>
  <c r="BN173" i="1" s="1"/>
  <c r="BN174" i="1" s="1"/>
  <c r="BN117" i="1"/>
  <c r="BO92" i="1" s="1"/>
  <c r="BO93" i="1" s="1"/>
  <c r="BN29" i="1"/>
  <c r="BN118" i="1"/>
  <c r="BN119" i="1" s="1"/>
  <c r="BN120" i="1" s="1"/>
  <c r="BN30" i="1" s="1"/>
  <c r="BN34" i="1" s="1"/>
  <c r="BN144" i="1"/>
  <c r="BN123" i="1"/>
  <c r="BN124" i="1" s="1"/>
  <c r="BN125" i="1" s="1"/>
  <c r="BN4" i="1" s="1"/>
  <c r="BO74" i="1" l="1"/>
  <c r="BO66" i="1"/>
  <c r="BO17" i="1"/>
  <c r="BO95" i="1"/>
  <c r="BO96" i="1"/>
  <c r="BO18" i="1" s="1"/>
  <c r="BN71" i="1"/>
  <c r="BO65" i="1" s="1"/>
  <c r="BN70" i="1"/>
  <c r="BN244" i="1"/>
  <c r="BN148" i="1"/>
  <c r="BN149" i="1"/>
  <c r="BN150" i="1"/>
  <c r="BN151" i="1"/>
  <c r="BN146" i="1"/>
  <c r="BN147" i="1"/>
  <c r="BN248" i="1" s="1"/>
  <c r="BN179" i="1"/>
  <c r="BN246" i="1" l="1"/>
  <c r="BN183" i="1"/>
  <c r="BN182" i="1"/>
  <c r="BN181" i="1"/>
  <c r="BN184" i="1"/>
  <c r="BN180" i="1"/>
  <c r="BN137" i="1"/>
  <c r="BN138" i="1" s="1"/>
  <c r="BN139" i="1" s="1"/>
  <c r="BN3" i="1" s="1"/>
  <c r="BO75" i="1" l="1"/>
  <c r="BO67" i="1"/>
  <c r="BO8" i="1" s="1"/>
  <c r="BO73" i="1"/>
  <c r="BO6" i="1" s="1"/>
  <c r="BO64" i="1"/>
  <c r="BP43" i="1" l="1"/>
  <c r="BP44" i="1" s="1"/>
  <c r="BO7" i="1"/>
  <c r="BO78" i="1"/>
  <c r="BO81" i="1" s="1"/>
  <c r="BO82" i="1" s="1"/>
  <c r="BO13" i="1" s="1"/>
  <c r="BO89" i="1"/>
  <c r="BO14" i="1" s="1"/>
  <c r="BO145" i="1"/>
  <c r="BO12" i="1"/>
  <c r="BO166" i="1"/>
  <c r="BO164" i="1"/>
  <c r="BO109" i="1" l="1"/>
  <c r="BO26" i="1" s="1"/>
  <c r="BO79" i="1"/>
  <c r="BO80" i="1" s="1"/>
  <c r="BO9" i="1" s="1"/>
  <c r="BO10" i="1"/>
  <c r="BO99" i="1"/>
  <c r="BO130" i="1"/>
  <c r="BO131" i="1" s="1"/>
  <c r="BN165" i="1"/>
  <c r="BO35" i="1"/>
  <c r="BO36" i="1"/>
  <c r="BO110" i="1" l="1"/>
  <c r="BO111" i="1" s="1"/>
  <c r="BO132" i="1"/>
  <c r="BO133" i="1" s="1"/>
  <c r="BN240" i="1"/>
  <c r="BN155" i="1"/>
  <c r="BN157" i="1"/>
  <c r="BN156" i="1"/>
  <c r="BN154" i="1"/>
  <c r="BO100" i="1"/>
  <c r="BO20" i="1"/>
  <c r="BO27" i="1" l="1"/>
  <c r="BO21" i="1"/>
  <c r="BO101" i="1"/>
  <c r="BO102" i="1" l="1"/>
  <c r="BO104" i="1"/>
  <c r="BO105" i="1" s="1"/>
  <c r="BO106" i="1" l="1"/>
  <c r="BO103" i="1"/>
  <c r="BO170" i="1"/>
  <c r="BO176" i="1"/>
  <c r="BO177" i="1" l="1"/>
  <c r="BO143" i="1"/>
  <c r="BP48" i="1"/>
  <c r="BO171" i="1"/>
  <c r="BP46" i="1"/>
  <c r="BP50" i="1"/>
  <c r="BO24" i="1"/>
  <c r="BP94" i="1"/>
  <c r="BO115" i="1"/>
  <c r="BO116" i="1" s="1"/>
  <c r="BO31" i="1" s="1"/>
  <c r="BO207" i="1"/>
  <c r="BO209" i="1"/>
  <c r="BO208" i="1"/>
  <c r="BO134" i="1"/>
  <c r="BO135" i="1" s="1"/>
  <c r="BO136" i="1" s="1"/>
  <c r="BO112" i="1"/>
  <c r="BO22" i="1"/>
  <c r="BP16" i="1" l="1"/>
  <c r="BP47" i="1"/>
  <c r="BO57" i="1"/>
  <c r="BO58" i="1" s="1"/>
  <c r="BO59" i="1" s="1"/>
  <c r="BO23" i="1" s="1"/>
  <c r="BO33" i="1"/>
  <c r="BO37" i="1"/>
  <c r="BO38" i="1"/>
  <c r="BO28" i="1"/>
  <c r="BO113" i="1"/>
  <c r="BO114" i="1" s="1"/>
  <c r="BP49" i="1"/>
  <c r="BP51" i="1"/>
  <c r="BP52" i="1" l="1"/>
  <c r="BP53" i="1" s="1"/>
  <c r="BP54" i="1" s="1"/>
  <c r="BP72" i="1" s="1"/>
  <c r="BO178" i="1"/>
  <c r="BP85" i="1"/>
  <c r="BP86" i="1" s="1"/>
  <c r="BP87" i="1" s="1"/>
  <c r="BP88" i="1" s="1"/>
  <c r="BO172" i="1"/>
  <c r="BO173" i="1" s="1"/>
  <c r="BO174" i="1" s="1"/>
  <c r="BO117" i="1"/>
  <c r="BP92" i="1" s="1"/>
  <c r="BP93" i="1" s="1"/>
  <c r="BO29" i="1"/>
  <c r="BO118" i="1"/>
  <c r="BO119" i="1" s="1"/>
  <c r="BO120" i="1" s="1"/>
  <c r="BO30" i="1" s="1"/>
  <c r="BO34" i="1" s="1"/>
  <c r="BO144" i="1"/>
  <c r="BO123" i="1"/>
  <c r="BO124" i="1" s="1"/>
  <c r="BO125" i="1" s="1"/>
  <c r="BO4" i="1" s="1"/>
  <c r="BP66" i="1" l="1"/>
  <c r="BP74" i="1"/>
  <c r="BO71" i="1"/>
  <c r="BP65" i="1" s="1"/>
  <c r="BO70" i="1"/>
  <c r="BP17" i="1"/>
  <c r="BP95" i="1"/>
  <c r="BP96" i="1"/>
  <c r="BP18" i="1" s="1"/>
  <c r="BO244" i="1"/>
  <c r="BO151" i="1"/>
  <c r="BO149" i="1"/>
  <c r="BO148" i="1"/>
  <c r="BO150" i="1"/>
  <c r="BO146" i="1"/>
  <c r="BO147" i="1"/>
  <c r="BO248" i="1" s="1"/>
  <c r="BO179" i="1"/>
  <c r="BO182" i="1" l="1"/>
  <c r="BO183" i="1"/>
  <c r="BO181" i="1"/>
  <c r="BO246" i="1"/>
  <c r="BO184" i="1"/>
  <c r="BO180" i="1"/>
  <c r="BO137" i="1"/>
  <c r="BO138" i="1" s="1"/>
  <c r="BO139" i="1" s="1"/>
  <c r="BO3" i="1" s="1"/>
  <c r="BP75" i="1" l="1"/>
  <c r="BP67" i="1"/>
  <c r="BP8" i="1" s="1"/>
  <c r="BP73" i="1"/>
  <c r="BP6" i="1" s="1"/>
  <c r="BP64" i="1"/>
  <c r="BQ43" i="1" l="1"/>
  <c r="BQ44" i="1" s="1"/>
  <c r="BP7" i="1"/>
  <c r="BP78" i="1"/>
  <c r="BP81" i="1" s="1"/>
  <c r="BP89" i="1"/>
  <c r="BP14" i="1" s="1"/>
  <c r="BP145" i="1"/>
  <c r="BP12" i="1"/>
  <c r="BP166" i="1"/>
  <c r="BP164" i="1"/>
  <c r="BP79" i="1" l="1"/>
  <c r="BP80" i="1" s="1"/>
  <c r="BP9" i="1" s="1"/>
  <c r="BP10" i="1"/>
  <c r="BP99" i="1"/>
  <c r="BP130" i="1"/>
  <c r="BP131" i="1" s="1"/>
  <c r="BO165" i="1"/>
  <c r="BP109" i="1"/>
  <c r="BP35" i="1"/>
  <c r="BP36" i="1"/>
  <c r="BP82" i="1"/>
  <c r="BP13" i="1" s="1"/>
  <c r="BP132" i="1" l="1"/>
  <c r="BP133" i="1" s="1"/>
  <c r="BP26" i="1"/>
  <c r="BP110" i="1"/>
  <c r="BP100" i="1"/>
  <c r="BP20" i="1"/>
  <c r="BO240" i="1"/>
  <c r="BO154" i="1"/>
  <c r="BO156" i="1"/>
  <c r="BO157" i="1"/>
  <c r="BO155" i="1"/>
  <c r="BP21" i="1" l="1"/>
  <c r="BP101" i="1"/>
  <c r="BP27" i="1"/>
  <c r="BP111" i="1"/>
  <c r="BP102" i="1" l="1"/>
  <c r="BP104" i="1"/>
  <c r="BP105" i="1" s="1"/>
  <c r="BP106" i="1" l="1"/>
  <c r="BP103" i="1"/>
  <c r="BP170" i="1"/>
  <c r="BP176" i="1"/>
  <c r="BP177" i="1" l="1"/>
  <c r="BP143" i="1"/>
  <c r="BQ48" i="1"/>
  <c r="BP171" i="1"/>
  <c r="BQ46" i="1"/>
  <c r="BQ50" i="1"/>
  <c r="BP24" i="1"/>
  <c r="BQ94" i="1"/>
  <c r="BP115" i="1"/>
  <c r="BP116" i="1" s="1"/>
  <c r="BP31" i="1" s="1"/>
  <c r="BP208" i="1"/>
  <c r="BP207" i="1"/>
  <c r="BP209" i="1"/>
  <c r="BP134" i="1"/>
  <c r="BP135" i="1" s="1"/>
  <c r="BP136" i="1" s="1"/>
  <c r="BP112" i="1"/>
  <c r="BP22" i="1"/>
  <c r="BP38" i="1" l="1"/>
  <c r="BP33" i="1"/>
  <c r="BP37" i="1"/>
  <c r="BP28" i="1"/>
  <c r="BP113" i="1"/>
  <c r="BP114" i="1" s="1"/>
  <c r="BQ49" i="1"/>
  <c r="BQ51" i="1"/>
  <c r="BQ16" i="1"/>
  <c r="BQ47" i="1"/>
  <c r="BP57" i="1"/>
  <c r="BP58" i="1" s="1"/>
  <c r="BP59" i="1" s="1"/>
  <c r="BP23" i="1" s="1"/>
  <c r="BQ52" i="1" l="1"/>
  <c r="BQ53" i="1" s="1"/>
  <c r="BQ54" i="1" s="1"/>
  <c r="BP178" i="1"/>
  <c r="BQ85" i="1"/>
  <c r="BQ86" i="1" s="1"/>
  <c r="BQ87" i="1" s="1"/>
  <c r="BQ88" i="1" s="1"/>
  <c r="BP172" i="1"/>
  <c r="BP173" i="1" s="1"/>
  <c r="BP174" i="1" s="1"/>
  <c r="BP117" i="1"/>
  <c r="BQ92" i="1" s="1"/>
  <c r="BQ93" i="1" s="1"/>
  <c r="BP29" i="1"/>
  <c r="BP118" i="1"/>
  <c r="BP119" i="1" s="1"/>
  <c r="BP120" i="1" s="1"/>
  <c r="BP30" i="1" s="1"/>
  <c r="BP34" i="1" s="1"/>
  <c r="BP144" i="1"/>
  <c r="BP123" i="1"/>
  <c r="BP124" i="1" s="1"/>
  <c r="BP125" i="1" s="1"/>
  <c r="BP4" i="1" s="1"/>
  <c r="BP71" i="1" l="1"/>
  <c r="BQ65" i="1" s="1"/>
  <c r="BP70" i="1"/>
  <c r="BP244" i="1"/>
  <c r="BP148" i="1"/>
  <c r="BP149" i="1"/>
  <c r="BP150" i="1"/>
  <c r="BP151" i="1"/>
  <c r="BP146" i="1"/>
  <c r="BP147" i="1"/>
  <c r="BP248" i="1" s="1"/>
  <c r="BP179" i="1"/>
  <c r="BQ17" i="1"/>
  <c r="BQ96" i="1"/>
  <c r="BQ18" i="1" s="1"/>
  <c r="BQ95" i="1"/>
  <c r="BQ74" i="1"/>
  <c r="BQ66" i="1"/>
  <c r="BQ72" i="1"/>
  <c r="BP246" i="1" l="1"/>
  <c r="BP182" i="1"/>
  <c r="BP183" i="1"/>
  <c r="BP181" i="1"/>
  <c r="BP184" i="1"/>
  <c r="BP180" i="1"/>
  <c r="BQ64" i="1" s="1"/>
  <c r="BP137" i="1"/>
  <c r="BP138" i="1" s="1"/>
  <c r="BP139" i="1" s="1"/>
  <c r="BP3" i="1" s="1"/>
  <c r="BR43" i="1" l="1"/>
  <c r="BR44" i="1" s="1"/>
  <c r="BQ7" i="1"/>
  <c r="BQ75" i="1"/>
  <c r="BQ67" i="1"/>
  <c r="BQ8" i="1" s="1"/>
  <c r="BQ73" i="1"/>
  <c r="BQ6" i="1" s="1"/>
  <c r="BQ78" i="1" l="1"/>
  <c r="BQ81" i="1" s="1"/>
  <c r="BQ82" i="1" s="1"/>
  <c r="BQ13" i="1" s="1"/>
  <c r="BQ89" i="1"/>
  <c r="BQ14" i="1" s="1"/>
  <c r="BQ145" i="1"/>
  <c r="BQ12" i="1"/>
  <c r="BQ166" i="1"/>
  <c r="BQ164" i="1"/>
  <c r="BQ109" i="1" l="1"/>
  <c r="BQ26" i="1" s="1"/>
  <c r="BQ130" i="1"/>
  <c r="BQ131" i="1" s="1"/>
  <c r="BP165" i="1"/>
  <c r="BQ99" i="1"/>
  <c r="BQ35" i="1"/>
  <c r="BQ36" i="1"/>
  <c r="BQ79" i="1"/>
  <c r="BQ80" i="1" s="1"/>
  <c r="BQ9" i="1" s="1"/>
  <c r="BQ10" i="1"/>
  <c r="BQ100" i="1" l="1"/>
  <c r="BQ20" i="1"/>
  <c r="BQ132" i="1"/>
  <c r="BQ133" i="1" s="1"/>
  <c r="BP240" i="1"/>
  <c r="BP154" i="1"/>
  <c r="BP156" i="1"/>
  <c r="BP157" i="1"/>
  <c r="BP155" i="1"/>
  <c r="BQ110" i="1"/>
  <c r="BQ27" i="1" l="1"/>
  <c r="BQ111" i="1"/>
  <c r="BQ21" i="1"/>
  <c r="BQ101" i="1"/>
  <c r="BQ102" i="1" l="1"/>
  <c r="BQ104" i="1"/>
  <c r="BQ105" i="1" s="1"/>
  <c r="BQ106" i="1" l="1"/>
  <c r="BQ103" i="1"/>
  <c r="BQ170" i="1"/>
  <c r="BQ176" i="1"/>
  <c r="BQ22" i="1" l="1"/>
  <c r="BQ177" i="1"/>
  <c r="BQ143" i="1"/>
  <c r="BR48" i="1"/>
  <c r="BQ171" i="1"/>
  <c r="BR46" i="1"/>
  <c r="BR50" i="1"/>
  <c r="BQ24" i="1"/>
  <c r="BR94" i="1"/>
  <c r="BQ115" i="1"/>
  <c r="BQ116" i="1" s="1"/>
  <c r="BQ31" i="1" s="1"/>
  <c r="BQ209" i="1"/>
  <c r="BQ208" i="1"/>
  <c r="BQ207" i="1"/>
  <c r="BQ134" i="1"/>
  <c r="BQ135" i="1" s="1"/>
  <c r="BQ136" i="1" s="1"/>
  <c r="BQ112" i="1"/>
  <c r="BR51" i="1" l="1"/>
  <c r="BR16" i="1"/>
  <c r="BR47" i="1"/>
  <c r="BQ57" i="1"/>
  <c r="BQ58" i="1" s="1"/>
  <c r="BQ59" i="1" s="1"/>
  <c r="BQ23" i="1" s="1"/>
  <c r="BQ38" i="1"/>
  <c r="BQ33" i="1"/>
  <c r="BQ37" i="1"/>
  <c r="BQ28" i="1"/>
  <c r="BQ113" i="1"/>
  <c r="BQ114" i="1" s="1"/>
  <c r="BR49" i="1"/>
  <c r="BR52" i="1" l="1"/>
  <c r="BR53" i="1" s="1"/>
  <c r="BR54" i="1" s="1"/>
  <c r="BR72" i="1" s="1"/>
  <c r="BQ178" i="1"/>
  <c r="BR85" i="1"/>
  <c r="BR86" i="1" s="1"/>
  <c r="BR87" i="1" s="1"/>
  <c r="BR88" i="1" s="1"/>
  <c r="BQ172" i="1"/>
  <c r="BQ173" i="1" s="1"/>
  <c r="BQ174" i="1" s="1"/>
  <c r="BQ117" i="1"/>
  <c r="BR92" i="1" s="1"/>
  <c r="BR93" i="1" s="1"/>
  <c r="BQ29" i="1"/>
  <c r="BQ118" i="1"/>
  <c r="BQ119" i="1" s="1"/>
  <c r="BQ120" i="1" s="1"/>
  <c r="BQ30" i="1" s="1"/>
  <c r="BQ34" i="1" s="1"/>
  <c r="BQ144" i="1"/>
  <c r="BQ123" i="1"/>
  <c r="BQ124" i="1" s="1"/>
  <c r="BQ125" i="1" s="1"/>
  <c r="BQ4" i="1" s="1"/>
  <c r="BR66" i="1" l="1"/>
  <c r="BR74" i="1"/>
  <c r="BR17" i="1"/>
  <c r="BR95" i="1"/>
  <c r="BR96" i="1"/>
  <c r="BR18" i="1" s="1"/>
  <c r="BQ71" i="1"/>
  <c r="BR65" i="1" s="1"/>
  <c r="BQ70" i="1"/>
  <c r="BQ244" i="1"/>
  <c r="BQ151" i="1"/>
  <c r="BQ149" i="1"/>
  <c r="BQ148" i="1"/>
  <c r="BQ150" i="1"/>
  <c r="BQ146" i="1"/>
  <c r="BQ147" i="1"/>
  <c r="BQ179" i="1"/>
  <c r="BQ246" i="1" l="1"/>
  <c r="BQ181" i="1"/>
  <c r="BQ182" i="1"/>
  <c r="BQ183" i="1"/>
  <c r="BQ184" i="1"/>
  <c r="BQ180" i="1"/>
  <c r="BQ137" i="1"/>
  <c r="BQ138" i="1" s="1"/>
  <c r="BQ139" i="1" s="1"/>
  <c r="BQ3" i="1" s="1"/>
  <c r="BQ248" i="1"/>
  <c r="BR75" i="1" l="1"/>
  <c r="BR67" i="1"/>
  <c r="BR8" i="1" s="1"/>
  <c r="BR73" i="1"/>
  <c r="BR6" i="1" s="1"/>
  <c r="BR64" i="1"/>
  <c r="BS43" i="1" l="1"/>
  <c r="BS44" i="1" s="1"/>
  <c r="BR7" i="1"/>
  <c r="BR78" i="1"/>
  <c r="BR81" i="1" s="1"/>
  <c r="BR89" i="1"/>
  <c r="BR14" i="1" s="1"/>
  <c r="BR145" i="1"/>
  <c r="BR12" i="1"/>
  <c r="BR166" i="1"/>
  <c r="BR164" i="1"/>
  <c r="BR79" i="1" l="1"/>
  <c r="BR80" i="1" s="1"/>
  <c r="BR9" i="1" s="1"/>
  <c r="BR10" i="1"/>
  <c r="BR99" i="1"/>
  <c r="BR130" i="1"/>
  <c r="BR131" i="1" s="1"/>
  <c r="BQ165" i="1"/>
  <c r="BR109" i="1"/>
  <c r="BR36" i="1"/>
  <c r="BR35" i="1"/>
  <c r="BR82" i="1"/>
  <c r="BR13" i="1" s="1"/>
  <c r="BR132" i="1" l="1"/>
  <c r="BR133" i="1" s="1"/>
  <c r="BR26" i="1"/>
  <c r="BR110" i="1"/>
  <c r="BR100" i="1"/>
  <c r="BR20" i="1"/>
  <c r="BQ240" i="1"/>
  <c r="BQ154" i="1"/>
  <c r="BQ156" i="1"/>
  <c r="BQ157" i="1"/>
  <c r="BQ155" i="1"/>
  <c r="BR21" i="1" l="1"/>
  <c r="BR101" i="1"/>
  <c r="BR27" i="1"/>
  <c r="BR111" i="1"/>
  <c r="BR102" i="1" l="1"/>
  <c r="BR104" i="1"/>
  <c r="BR105" i="1" s="1"/>
  <c r="BR176" i="1" l="1"/>
  <c r="BR170" i="1"/>
  <c r="BR106" i="1"/>
  <c r="BR103" i="1"/>
  <c r="BR177" i="1" l="1"/>
  <c r="BR143" i="1"/>
  <c r="BS48" i="1"/>
  <c r="BR171" i="1"/>
  <c r="BS46" i="1"/>
  <c r="BS50" i="1"/>
  <c r="BR24" i="1"/>
  <c r="BS94" i="1"/>
  <c r="BR115" i="1"/>
  <c r="BR116" i="1" s="1"/>
  <c r="BR31" i="1" s="1"/>
  <c r="BR207" i="1"/>
  <c r="BR208" i="1"/>
  <c r="BR209" i="1"/>
  <c r="BR134" i="1"/>
  <c r="BR135" i="1" s="1"/>
  <c r="BR136" i="1" s="1"/>
  <c r="BR112" i="1"/>
  <c r="BR22" i="1"/>
  <c r="BR38" i="1" l="1"/>
  <c r="BR33" i="1"/>
  <c r="BR37" i="1"/>
  <c r="BR28" i="1"/>
  <c r="BR113" i="1"/>
  <c r="BR114" i="1" s="1"/>
  <c r="BS49" i="1"/>
  <c r="BS51" i="1"/>
  <c r="BS16" i="1"/>
  <c r="BS47" i="1"/>
  <c r="BR57" i="1"/>
  <c r="BR58" i="1" s="1"/>
  <c r="BR59" i="1" s="1"/>
  <c r="BR23" i="1" s="1"/>
  <c r="BS52" i="1" l="1"/>
  <c r="BS53" i="1" s="1"/>
  <c r="BS54" i="1" s="1"/>
  <c r="BS66" i="1" s="1"/>
  <c r="BR178" i="1"/>
  <c r="BS85" i="1"/>
  <c r="BS86" i="1" s="1"/>
  <c r="BS87" i="1" s="1"/>
  <c r="BS88" i="1" s="1"/>
  <c r="BR172" i="1"/>
  <c r="BR173" i="1" s="1"/>
  <c r="BR174" i="1" s="1"/>
  <c r="BR117" i="1"/>
  <c r="BS92" i="1" s="1"/>
  <c r="BS93" i="1" s="1"/>
  <c r="BR29" i="1"/>
  <c r="BR118" i="1"/>
  <c r="BR119" i="1" s="1"/>
  <c r="BR120" i="1" s="1"/>
  <c r="BR30" i="1" s="1"/>
  <c r="BR34" i="1" s="1"/>
  <c r="BR144" i="1"/>
  <c r="BR123" i="1"/>
  <c r="BR124" i="1" s="1"/>
  <c r="BR125" i="1" s="1"/>
  <c r="BR4" i="1" s="1"/>
  <c r="BS74" i="1" l="1"/>
  <c r="BS72" i="1"/>
  <c r="BS17" i="1"/>
  <c r="BS95" i="1"/>
  <c r="BS96" i="1"/>
  <c r="BS18" i="1" s="1"/>
  <c r="BR71" i="1"/>
  <c r="BS65" i="1" s="1"/>
  <c r="BR70" i="1"/>
  <c r="BR244" i="1"/>
  <c r="BR148" i="1"/>
  <c r="BR149" i="1"/>
  <c r="BR150" i="1"/>
  <c r="BR151" i="1"/>
  <c r="BR146" i="1"/>
  <c r="BR147" i="1"/>
  <c r="BR179" i="1"/>
  <c r="BR246" i="1" l="1"/>
  <c r="BR183" i="1"/>
  <c r="BR181" i="1"/>
  <c r="BR182" i="1"/>
  <c r="BR184" i="1"/>
  <c r="BR180" i="1"/>
  <c r="BR137" i="1"/>
  <c r="BR138" i="1" s="1"/>
  <c r="BR139" i="1" s="1"/>
  <c r="BR3" i="1" s="1"/>
  <c r="BR248" i="1"/>
  <c r="BS75" i="1" l="1"/>
  <c r="BS67" i="1"/>
  <c r="BS8" i="1" s="1"/>
  <c r="BS73" i="1"/>
  <c r="BS6" i="1" s="1"/>
  <c r="BS64" i="1"/>
  <c r="BT43" i="1" l="1"/>
  <c r="BT44" i="1" s="1"/>
  <c r="BS7" i="1"/>
  <c r="BS78" i="1"/>
  <c r="BS81" i="1" s="1"/>
  <c r="BS89" i="1"/>
  <c r="BS14" i="1" s="1"/>
  <c r="BS12" i="1"/>
  <c r="BS145" i="1"/>
  <c r="BS166" i="1"/>
  <c r="BS164" i="1"/>
  <c r="BS79" i="1" l="1"/>
  <c r="BS80" i="1" s="1"/>
  <c r="BS9" i="1" s="1"/>
  <c r="BS10" i="1"/>
  <c r="BS99" i="1"/>
  <c r="BS130" i="1"/>
  <c r="BS131" i="1" s="1"/>
  <c r="BR165" i="1"/>
  <c r="BS82" i="1"/>
  <c r="BS13" i="1" s="1"/>
  <c r="BS109" i="1"/>
  <c r="BS35" i="1"/>
  <c r="BS36" i="1"/>
  <c r="BS132" i="1" l="1"/>
  <c r="BS133" i="1" s="1"/>
  <c r="BS26" i="1"/>
  <c r="BS110" i="1"/>
  <c r="BS100" i="1"/>
  <c r="BS20" i="1"/>
  <c r="BR240" i="1"/>
  <c r="BR154" i="1"/>
  <c r="BR155" i="1"/>
  <c r="BR157" i="1"/>
  <c r="BR156" i="1"/>
  <c r="BS27" i="1" l="1"/>
  <c r="BS111" i="1"/>
  <c r="BS21" i="1"/>
  <c r="BS101" i="1"/>
  <c r="BS102" i="1" l="1"/>
  <c r="BS104" i="1"/>
  <c r="BS105" i="1" s="1"/>
  <c r="BS106" i="1" l="1"/>
  <c r="BS103" i="1"/>
  <c r="BS170" i="1"/>
  <c r="BS176" i="1"/>
  <c r="BS22" i="1" l="1"/>
  <c r="BS177" i="1"/>
  <c r="BS143" i="1"/>
  <c r="BT48" i="1"/>
  <c r="BS171" i="1"/>
  <c r="BT46" i="1"/>
  <c r="BT50" i="1"/>
  <c r="BS24" i="1"/>
  <c r="BT94" i="1"/>
  <c r="BS115" i="1"/>
  <c r="BS116" i="1" s="1"/>
  <c r="BS31" i="1" s="1"/>
  <c r="BS209" i="1"/>
  <c r="BS207" i="1"/>
  <c r="BS208" i="1"/>
  <c r="BS134" i="1"/>
  <c r="BS135" i="1" s="1"/>
  <c r="BS136" i="1" s="1"/>
  <c r="BS112" i="1"/>
  <c r="BT51" i="1" l="1"/>
  <c r="BT16" i="1"/>
  <c r="BT47" i="1"/>
  <c r="BS57" i="1"/>
  <c r="BS58" i="1" s="1"/>
  <c r="BS59" i="1" s="1"/>
  <c r="BS23" i="1" s="1"/>
  <c r="BS38" i="1"/>
  <c r="BS33" i="1"/>
  <c r="BS37" i="1"/>
  <c r="BS28" i="1"/>
  <c r="BS113" i="1"/>
  <c r="BS114" i="1" s="1"/>
  <c r="BT49" i="1"/>
  <c r="BT52" i="1" l="1"/>
  <c r="BT53" i="1" s="1"/>
  <c r="BT54" i="1" s="1"/>
  <c r="BT72" i="1" s="1"/>
  <c r="BS178" i="1"/>
  <c r="BT85" i="1"/>
  <c r="BT86" i="1" s="1"/>
  <c r="BT87" i="1" s="1"/>
  <c r="BT88" i="1" s="1"/>
  <c r="BS172" i="1"/>
  <c r="BS173" i="1" s="1"/>
  <c r="BS174" i="1" s="1"/>
  <c r="BS117" i="1"/>
  <c r="BT92" i="1" s="1"/>
  <c r="BT93" i="1" s="1"/>
  <c r="BS29" i="1"/>
  <c r="BS118" i="1"/>
  <c r="BS119" i="1" s="1"/>
  <c r="BS120" i="1" s="1"/>
  <c r="BS30" i="1" s="1"/>
  <c r="BS34" i="1" s="1"/>
  <c r="BS144" i="1"/>
  <c r="BS123" i="1"/>
  <c r="BS124" i="1" s="1"/>
  <c r="BS125" i="1" s="1"/>
  <c r="BS4" i="1" s="1"/>
  <c r="BT74" i="1" l="1"/>
  <c r="BT66" i="1"/>
  <c r="BT17" i="1"/>
  <c r="BT95" i="1"/>
  <c r="BT96" i="1"/>
  <c r="BT18" i="1" s="1"/>
  <c r="BS71" i="1"/>
  <c r="BT65" i="1" s="1"/>
  <c r="BS70" i="1"/>
  <c r="BS244" i="1"/>
  <c r="BS151" i="1"/>
  <c r="BS148" i="1"/>
  <c r="BS150" i="1"/>
  <c r="BS149" i="1"/>
  <c r="BS146" i="1"/>
  <c r="BS147" i="1"/>
  <c r="BS179" i="1"/>
  <c r="BS246" i="1" l="1"/>
  <c r="BS182" i="1"/>
  <c r="BS183" i="1"/>
  <c r="BS181" i="1"/>
  <c r="BS184" i="1"/>
  <c r="BS180" i="1"/>
  <c r="BT64" i="1" s="1"/>
  <c r="BS137" i="1"/>
  <c r="BS138" i="1" s="1"/>
  <c r="BS139" i="1" s="1"/>
  <c r="BS3" i="1" s="1"/>
  <c r="BS248" i="1"/>
  <c r="BU43" i="1" l="1"/>
  <c r="BU44" i="1" s="1"/>
  <c r="BT7" i="1"/>
  <c r="BT75" i="1"/>
  <c r="BT67" i="1"/>
  <c r="BT8" i="1" s="1"/>
  <c r="BT73" i="1"/>
  <c r="BT6" i="1" s="1"/>
  <c r="BT78" i="1" l="1"/>
  <c r="BT81" i="1" s="1"/>
  <c r="BT79" i="1" s="1"/>
  <c r="BT80" i="1" s="1"/>
  <c r="BT9" i="1" s="1"/>
  <c r="BT89" i="1"/>
  <c r="BT14" i="1" s="1"/>
  <c r="BT145" i="1"/>
  <c r="BT12" i="1"/>
  <c r="BT166" i="1"/>
  <c r="BT164" i="1"/>
  <c r="BT82" i="1" l="1"/>
  <c r="BT13" i="1" s="1"/>
  <c r="BT10" i="1"/>
  <c r="BT130" i="1"/>
  <c r="BT131" i="1" s="1"/>
  <c r="BS165" i="1"/>
  <c r="BT109" i="1"/>
  <c r="BT35" i="1"/>
  <c r="BT36" i="1"/>
  <c r="BT99" i="1"/>
  <c r="BT26" i="1" l="1"/>
  <c r="BT110" i="1"/>
  <c r="BS240" i="1"/>
  <c r="BS154" i="1"/>
  <c r="BS156" i="1"/>
  <c r="BS157" i="1"/>
  <c r="BS155" i="1"/>
  <c r="BT100" i="1"/>
  <c r="BT20" i="1"/>
  <c r="BT132" i="1"/>
  <c r="BT133" i="1" s="1"/>
  <c r="BT21" i="1" l="1"/>
  <c r="BT101" i="1"/>
  <c r="BT27" i="1"/>
  <c r="BT111" i="1"/>
  <c r="BT102" i="1" l="1"/>
  <c r="BT104" i="1"/>
  <c r="BT105" i="1" s="1"/>
  <c r="BT106" i="1" l="1"/>
  <c r="BT103" i="1"/>
  <c r="BT170" i="1"/>
  <c r="BT176" i="1"/>
  <c r="BT177" i="1" l="1"/>
  <c r="BT143" i="1"/>
  <c r="BU48" i="1"/>
  <c r="BT171" i="1"/>
  <c r="BU46" i="1"/>
  <c r="BU50" i="1"/>
  <c r="BT24" i="1"/>
  <c r="BU94" i="1"/>
  <c r="BT115" i="1"/>
  <c r="BT116" i="1" s="1"/>
  <c r="BT31" i="1" s="1"/>
  <c r="BT207" i="1"/>
  <c r="BT209" i="1"/>
  <c r="BT208" i="1"/>
  <c r="BT134" i="1"/>
  <c r="BT135" i="1" s="1"/>
  <c r="BT136" i="1" s="1"/>
  <c r="BT112" i="1"/>
  <c r="BT22" i="1"/>
  <c r="BT37" i="1" l="1"/>
  <c r="BT38" i="1"/>
  <c r="BT33" i="1"/>
  <c r="BU51" i="1"/>
  <c r="BT28" i="1"/>
  <c r="BT113" i="1"/>
  <c r="BT114" i="1" s="1"/>
  <c r="BU49" i="1"/>
  <c r="BU16" i="1"/>
  <c r="BU47" i="1"/>
  <c r="BT57" i="1"/>
  <c r="BT58" i="1" s="1"/>
  <c r="BT59" i="1" s="1"/>
  <c r="BT23" i="1" s="1"/>
  <c r="BU52" i="1" l="1"/>
  <c r="BU53" i="1" s="1"/>
  <c r="BU54" i="1" s="1"/>
  <c r="BU74" i="1" s="1"/>
  <c r="BT178" i="1"/>
  <c r="BU85" i="1"/>
  <c r="BU86" i="1" s="1"/>
  <c r="BU87" i="1" s="1"/>
  <c r="BU88" i="1" s="1"/>
  <c r="BT172" i="1"/>
  <c r="BT173" i="1" s="1"/>
  <c r="BT174" i="1" s="1"/>
  <c r="BT117" i="1"/>
  <c r="BU92" i="1" s="1"/>
  <c r="BU93" i="1" s="1"/>
  <c r="BT29" i="1"/>
  <c r="BT118" i="1"/>
  <c r="BT119" i="1" s="1"/>
  <c r="BT120" i="1" s="1"/>
  <c r="BT30" i="1" s="1"/>
  <c r="BT34" i="1" s="1"/>
  <c r="BT144" i="1"/>
  <c r="BT123" i="1"/>
  <c r="BT124" i="1" s="1"/>
  <c r="BT125" i="1" s="1"/>
  <c r="BT4" i="1" s="1"/>
  <c r="BU72" i="1" l="1"/>
  <c r="BU66" i="1"/>
  <c r="BU17" i="1"/>
  <c r="BU95" i="1"/>
  <c r="BU96" i="1"/>
  <c r="BU18" i="1" s="1"/>
  <c r="BT71" i="1"/>
  <c r="BU65" i="1" s="1"/>
  <c r="BT70" i="1"/>
  <c r="BT244" i="1"/>
  <c r="BT148" i="1"/>
  <c r="BT149" i="1"/>
  <c r="BT150" i="1"/>
  <c r="BT151" i="1"/>
  <c r="BT146" i="1"/>
  <c r="BT147" i="1"/>
  <c r="BT179" i="1"/>
  <c r="BT137" i="1" l="1"/>
  <c r="BT138" i="1" s="1"/>
  <c r="BT139" i="1" s="1"/>
  <c r="BT3" i="1" s="1"/>
  <c r="BT246" i="1"/>
  <c r="BT182" i="1"/>
  <c r="BT183" i="1"/>
  <c r="BT181" i="1"/>
  <c r="BT184" i="1"/>
  <c r="BT180" i="1"/>
  <c r="BT248" i="1"/>
  <c r="BU75" i="1" l="1"/>
  <c r="BU67" i="1"/>
  <c r="BU8" i="1" s="1"/>
  <c r="BU73" i="1"/>
  <c r="BU6" i="1" s="1"/>
  <c r="BU64" i="1"/>
  <c r="BU89" i="1" l="1"/>
  <c r="BU14" i="1" s="1"/>
  <c r="BU145" i="1"/>
  <c r="BU12" i="1"/>
  <c r="BU166" i="1"/>
  <c r="BU164" i="1"/>
  <c r="BV43" i="1"/>
  <c r="BV44" i="1" s="1"/>
  <c r="BU7" i="1"/>
  <c r="BU78" i="1"/>
  <c r="BU81" i="1" s="1"/>
  <c r="BU99" i="1" l="1"/>
  <c r="BU79" i="1"/>
  <c r="BU80" i="1" s="1"/>
  <c r="BU9" i="1" s="1"/>
  <c r="BU10" i="1"/>
  <c r="BU130" i="1"/>
  <c r="BU131" i="1" s="1"/>
  <c r="BT165" i="1"/>
  <c r="BU109" i="1"/>
  <c r="BU35" i="1"/>
  <c r="BU36" i="1"/>
  <c r="BU82" i="1"/>
  <c r="BU13" i="1" s="1"/>
  <c r="BU132" i="1" l="1"/>
  <c r="BU133" i="1" s="1"/>
  <c r="BU100" i="1"/>
  <c r="BU20" i="1"/>
  <c r="BU26" i="1"/>
  <c r="BU110" i="1"/>
  <c r="BT240" i="1"/>
  <c r="BT154" i="1"/>
  <c r="BT156" i="1"/>
  <c r="BT157" i="1"/>
  <c r="BT155" i="1"/>
  <c r="BU27" i="1" l="1"/>
  <c r="BU111" i="1"/>
  <c r="BU21" i="1"/>
  <c r="BU101" i="1"/>
  <c r="BU102" i="1" l="1"/>
  <c r="BU104" i="1"/>
  <c r="BU105" i="1" s="1"/>
  <c r="BU106" i="1" l="1"/>
  <c r="BU103" i="1"/>
  <c r="BU170" i="1"/>
  <c r="BU176" i="1"/>
  <c r="BU22" i="1" l="1"/>
  <c r="BU177" i="1"/>
  <c r="BU143" i="1"/>
  <c r="BV48" i="1"/>
  <c r="BU171" i="1"/>
  <c r="BV46" i="1"/>
  <c r="BV50" i="1"/>
  <c r="BU24" i="1"/>
  <c r="BV94" i="1"/>
  <c r="BU115" i="1"/>
  <c r="BU116" i="1" s="1"/>
  <c r="BU31" i="1" s="1"/>
  <c r="BU209" i="1"/>
  <c r="BU208" i="1"/>
  <c r="BU207" i="1"/>
  <c r="BU134" i="1"/>
  <c r="BU135" i="1" s="1"/>
  <c r="BU136" i="1" s="1"/>
  <c r="BU112" i="1"/>
  <c r="BV51" i="1" l="1"/>
  <c r="BU28" i="1"/>
  <c r="BU113" i="1"/>
  <c r="BU114" i="1" s="1"/>
  <c r="BV16" i="1"/>
  <c r="BV47" i="1"/>
  <c r="BU57" i="1"/>
  <c r="BU58" i="1" s="1"/>
  <c r="BU59" i="1" s="1"/>
  <c r="BU23" i="1" s="1"/>
  <c r="BU33" i="1"/>
  <c r="BU37" i="1"/>
  <c r="BV49" i="1"/>
  <c r="BV52" i="1" l="1"/>
  <c r="BV53" i="1" s="1"/>
  <c r="BV54" i="1" s="1"/>
  <c r="BU178" i="1"/>
  <c r="BV85" i="1"/>
  <c r="BV86" i="1" s="1"/>
  <c r="BV87" i="1" s="1"/>
  <c r="BV88" i="1" s="1"/>
  <c r="BU172" i="1"/>
  <c r="BU173" i="1" s="1"/>
  <c r="BU174" i="1" s="1"/>
  <c r="BU117" i="1"/>
  <c r="BV92" i="1" s="1"/>
  <c r="BV93" i="1" s="1"/>
  <c r="BU29" i="1"/>
  <c r="BU118" i="1"/>
  <c r="BU119" i="1" s="1"/>
  <c r="BU120" i="1" s="1"/>
  <c r="BU30" i="1" s="1"/>
  <c r="BU144" i="1"/>
  <c r="BU123" i="1"/>
  <c r="BU124" i="1" s="1"/>
  <c r="BU125" i="1" s="1"/>
  <c r="BU4" i="1" s="1"/>
  <c r="BU34" i="1" l="1"/>
  <c r="BU38" i="1"/>
  <c r="BU71" i="1"/>
  <c r="BV65" i="1" s="1"/>
  <c r="BU70" i="1"/>
  <c r="BU151" i="1"/>
  <c r="BU244" i="1"/>
  <c r="BU148" i="1"/>
  <c r="BU150" i="1"/>
  <c r="BU149" i="1"/>
  <c r="BU146" i="1"/>
  <c r="BU147" i="1"/>
  <c r="BU179" i="1"/>
  <c r="BV17" i="1"/>
  <c r="BV95" i="1"/>
  <c r="BV96" i="1"/>
  <c r="BV18" i="1" s="1"/>
  <c r="BV66" i="1"/>
  <c r="BV74" i="1"/>
  <c r="BV72" i="1"/>
  <c r="BU246" i="1" l="1"/>
  <c r="BU181" i="1"/>
  <c r="BU182" i="1"/>
  <c r="BU183" i="1"/>
  <c r="BU184" i="1"/>
  <c r="BU180" i="1"/>
  <c r="BU137" i="1"/>
  <c r="BU138" i="1" s="1"/>
  <c r="BU139" i="1" s="1"/>
  <c r="BU3" i="1" s="1"/>
  <c r="BU248" i="1"/>
  <c r="BV75" i="1" l="1"/>
  <c r="BV67" i="1"/>
  <c r="BV8" i="1" s="1"/>
  <c r="BV73" i="1"/>
  <c r="BV6" i="1" s="1"/>
  <c r="BV64" i="1"/>
  <c r="BW43" i="1" l="1"/>
  <c r="BW44" i="1" s="1"/>
  <c r="BV7" i="1"/>
  <c r="BV78" i="1"/>
  <c r="BV81" i="1" s="1"/>
  <c r="BV82" i="1" s="1"/>
  <c r="BV13" i="1" s="1"/>
  <c r="BV89" i="1"/>
  <c r="BV14" i="1" s="1"/>
  <c r="BV145" i="1"/>
  <c r="BV12" i="1"/>
  <c r="BV166" i="1"/>
  <c r="BV164" i="1"/>
  <c r="BV79" i="1" l="1"/>
  <c r="BV80" i="1" s="1"/>
  <c r="BV9" i="1" s="1"/>
  <c r="BV10" i="1"/>
  <c r="BV99" i="1"/>
  <c r="BV36" i="1"/>
  <c r="BV35" i="1"/>
  <c r="BV130" i="1"/>
  <c r="BV131" i="1" s="1"/>
  <c r="BU165" i="1"/>
  <c r="BV109" i="1"/>
  <c r="BV132" i="1" l="1"/>
  <c r="BV133" i="1" s="1"/>
  <c r="BV26" i="1"/>
  <c r="BV110" i="1"/>
  <c r="BV100" i="1"/>
  <c r="BV20" i="1"/>
  <c r="BU240" i="1"/>
  <c r="BU154" i="1"/>
  <c r="BU156" i="1"/>
  <c r="BU157" i="1"/>
  <c r="BU155" i="1"/>
  <c r="BV27" i="1" l="1"/>
  <c r="BV111" i="1"/>
  <c r="BV21" i="1"/>
  <c r="BV101" i="1"/>
  <c r="BV102" i="1" l="1"/>
  <c r="BV104" i="1"/>
  <c r="BV105" i="1" s="1"/>
  <c r="BV106" i="1" l="1"/>
  <c r="BV103" i="1"/>
  <c r="BV176" i="1"/>
  <c r="BV170" i="1"/>
  <c r="BV177" i="1" l="1"/>
  <c r="BV143" i="1"/>
  <c r="BW48" i="1"/>
  <c r="BV171" i="1"/>
  <c r="BW46" i="1"/>
  <c r="BW50" i="1"/>
  <c r="BV24" i="1"/>
  <c r="BW94" i="1"/>
  <c r="BV115" i="1"/>
  <c r="BV116" i="1" s="1"/>
  <c r="BV31" i="1" s="1"/>
  <c r="BV207" i="1"/>
  <c r="BV209" i="1"/>
  <c r="BV208" i="1"/>
  <c r="BV134" i="1"/>
  <c r="BV135" i="1" s="1"/>
  <c r="BV136" i="1" s="1"/>
  <c r="BV112" i="1"/>
  <c r="BV22" i="1"/>
  <c r="BW16" i="1" l="1"/>
  <c r="BW47" i="1"/>
  <c r="BV57" i="1"/>
  <c r="BV58" i="1" s="1"/>
  <c r="BV59" i="1" s="1"/>
  <c r="BV23" i="1" s="1"/>
  <c r="BV37" i="1"/>
  <c r="BV33" i="1"/>
  <c r="BV28" i="1"/>
  <c r="BV113" i="1"/>
  <c r="BV114" i="1" s="1"/>
  <c r="BW49" i="1"/>
  <c r="BW51" i="1"/>
  <c r="BW52" i="1" l="1"/>
  <c r="BW53" i="1" s="1"/>
  <c r="BW54" i="1" s="1"/>
  <c r="BV178" i="1"/>
  <c r="BW85" i="1"/>
  <c r="BW86" i="1" s="1"/>
  <c r="BW87" i="1" s="1"/>
  <c r="BW88" i="1" s="1"/>
  <c r="BV172" i="1"/>
  <c r="BV173" i="1" s="1"/>
  <c r="BV174" i="1" s="1"/>
  <c r="BV117" i="1"/>
  <c r="BW92" i="1" s="1"/>
  <c r="BW93" i="1" s="1"/>
  <c r="BV29" i="1"/>
  <c r="BV118" i="1"/>
  <c r="BV119" i="1" s="1"/>
  <c r="BV120" i="1" s="1"/>
  <c r="BV30" i="1" s="1"/>
  <c r="BV144" i="1"/>
  <c r="BV123" i="1"/>
  <c r="BV124" i="1" s="1"/>
  <c r="BV125" i="1" s="1"/>
  <c r="BV4" i="1" s="1"/>
  <c r="BV34" i="1" l="1"/>
  <c r="BV38" i="1"/>
  <c r="BV71" i="1"/>
  <c r="BW65" i="1" s="1"/>
  <c r="BV70" i="1"/>
  <c r="BV244" i="1"/>
  <c r="BV148" i="1"/>
  <c r="BV149" i="1"/>
  <c r="BV150" i="1"/>
  <c r="BV151" i="1"/>
  <c r="BV146" i="1"/>
  <c r="BV147" i="1"/>
  <c r="BV179" i="1"/>
  <c r="BW17" i="1"/>
  <c r="BW95" i="1"/>
  <c r="BW96" i="1"/>
  <c r="BW18" i="1" s="1"/>
  <c r="BW72" i="1"/>
  <c r="BW74" i="1"/>
  <c r="BW66" i="1"/>
  <c r="BV137" i="1" l="1"/>
  <c r="BV138" i="1" s="1"/>
  <c r="BV139" i="1" s="1"/>
  <c r="BV3" i="1" s="1"/>
  <c r="BV248" i="1"/>
  <c r="BV246" i="1"/>
  <c r="BV183" i="1"/>
  <c r="BV182" i="1"/>
  <c r="BV181" i="1"/>
  <c r="BV184" i="1"/>
  <c r="BV180" i="1"/>
  <c r="BW75" i="1" l="1"/>
  <c r="BW67" i="1"/>
  <c r="BW8" i="1" s="1"/>
  <c r="BW73" i="1"/>
  <c r="BW6" i="1" s="1"/>
  <c r="BW64" i="1"/>
  <c r="BX43" i="1" l="1"/>
  <c r="BX44" i="1" s="1"/>
  <c r="BW7" i="1"/>
  <c r="BW78" i="1"/>
  <c r="BW81" i="1" s="1"/>
  <c r="BW82" i="1" s="1"/>
  <c r="BW13" i="1" s="1"/>
  <c r="BW89" i="1"/>
  <c r="BW14" i="1" s="1"/>
  <c r="BW145" i="1"/>
  <c r="BW12" i="1"/>
  <c r="BW166" i="1"/>
  <c r="BW164" i="1"/>
  <c r="BW79" i="1" l="1"/>
  <c r="BW80" i="1" s="1"/>
  <c r="BW9" i="1" s="1"/>
  <c r="BW10" i="1"/>
  <c r="BW99" i="1"/>
  <c r="BW130" i="1"/>
  <c r="BW131" i="1" s="1"/>
  <c r="BV165" i="1"/>
  <c r="BW109" i="1"/>
  <c r="BW35" i="1"/>
  <c r="BW36" i="1"/>
  <c r="BW132" i="1" l="1"/>
  <c r="BW133" i="1" s="1"/>
  <c r="BW26" i="1"/>
  <c r="BW110" i="1"/>
  <c r="BW100" i="1"/>
  <c r="BW20" i="1"/>
  <c r="BV240" i="1"/>
  <c r="BV156" i="1"/>
  <c r="BV154" i="1"/>
  <c r="BV155" i="1"/>
  <c r="BV157" i="1"/>
  <c r="BW21" i="1" l="1"/>
  <c r="BW101" i="1"/>
  <c r="BW27" i="1"/>
  <c r="BW111" i="1"/>
  <c r="BW102" i="1" l="1"/>
  <c r="BW104" i="1"/>
  <c r="BW105" i="1" s="1"/>
  <c r="BW170" i="1" l="1"/>
  <c r="BW176" i="1"/>
  <c r="BW106" i="1"/>
  <c r="BW103" i="1"/>
  <c r="BW177" i="1" l="1"/>
  <c r="BW143" i="1"/>
  <c r="BX48" i="1"/>
  <c r="BW171" i="1"/>
  <c r="BX46" i="1"/>
  <c r="BX50" i="1"/>
  <c r="BW24" i="1"/>
  <c r="BX94" i="1"/>
  <c r="BW115" i="1"/>
  <c r="BW116" i="1" s="1"/>
  <c r="BW31" i="1" s="1"/>
  <c r="BW207" i="1"/>
  <c r="BW208" i="1"/>
  <c r="BW209" i="1"/>
  <c r="BW134" i="1"/>
  <c r="BW135" i="1" s="1"/>
  <c r="BW136" i="1" s="1"/>
  <c r="BW112" i="1"/>
  <c r="BW22" i="1"/>
  <c r="BW28" i="1" l="1"/>
  <c r="BW113" i="1"/>
  <c r="BW114" i="1" s="1"/>
  <c r="BW33" i="1"/>
  <c r="BW37" i="1"/>
  <c r="BX49" i="1"/>
  <c r="BX51" i="1"/>
  <c r="BX16" i="1"/>
  <c r="BX47" i="1"/>
  <c r="BW57" i="1"/>
  <c r="BW58" i="1" s="1"/>
  <c r="BW59" i="1" s="1"/>
  <c r="BW23" i="1" s="1"/>
  <c r="BW178" i="1" l="1"/>
  <c r="BX85" i="1"/>
  <c r="BX86" i="1" s="1"/>
  <c r="BX87" i="1" s="1"/>
  <c r="BX88" i="1" s="1"/>
  <c r="BW172" i="1"/>
  <c r="BW173" i="1" s="1"/>
  <c r="BW174" i="1" s="1"/>
  <c r="BW117" i="1"/>
  <c r="BX92" i="1" s="1"/>
  <c r="BX93" i="1" s="1"/>
  <c r="BW29" i="1"/>
  <c r="BW118" i="1"/>
  <c r="BW119" i="1" s="1"/>
  <c r="BW120" i="1" s="1"/>
  <c r="BW30" i="1" s="1"/>
  <c r="BW144" i="1"/>
  <c r="BW123" i="1"/>
  <c r="BW124" i="1" s="1"/>
  <c r="BW125" i="1" s="1"/>
  <c r="BW4" i="1" s="1"/>
  <c r="BX52" i="1"/>
  <c r="BX53" i="1" s="1"/>
  <c r="BX54" i="1" s="1"/>
  <c r="BW34" i="1" l="1"/>
  <c r="BW38" i="1"/>
  <c r="BW71" i="1"/>
  <c r="BX65" i="1" s="1"/>
  <c r="BW70" i="1"/>
  <c r="BX74" i="1"/>
  <c r="BX66" i="1"/>
  <c r="BX72" i="1"/>
  <c r="BX17" i="1"/>
  <c r="BX95" i="1"/>
  <c r="BX96" i="1"/>
  <c r="BX18" i="1" s="1"/>
  <c r="BW244" i="1"/>
  <c r="BW151" i="1"/>
  <c r="BW149" i="1"/>
  <c r="BW148" i="1"/>
  <c r="BW150" i="1"/>
  <c r="BW146" i="1"/>
  <c r="BW147" i="1"/>
  <c r="BW248" i="1" s="1"/>
  <c r="BW179" i="1"/>
  <c r="BW182" i="1" l="1"/>
  <c r="BW246" i="1"/>
  <c r="BW183" i="1"/>
  <c r="BW181" i="1"/>
  <c r="BW184" i="1"/>
  <c r="BW180" i="1"/>
  <c r="BX64" i="1" s="1"/>
  <c r="BW137" i="1"/>
  <c r="BW138" i="1" s="1"/>
  <c r="BW139" i="1" s="1"/>
  <c r="BW3" i="1" s="1"/>
  <c r="BY43" i="1" l="1"/>
  <c r="BY44" i="1" s="1"/>
  <c r="BX7" i="1"/>
  <c r="BX75" i="1"/>
  <c r="BX67" i="1"/>
  <c r="BX8" i="1" s="1"/>
  <c r="BX73" i="1"/>
  <c r="BX6" i="1" s="1"/>
  <c r="BX78" i="1" l="1"/>
  <c r="BX81" i="1" s="1"/>
  <c r="BX79" i="1" s="1"/>
  <c r="BX80" i="1" s="1"/>
  <c r="BX9" i="1" s="1"/>
  <c r="BX89" i="1"/>
  <c r="BX14" i="1" s="1"/>
  <c r="BX145" i="1"/>
  <c r="BX12" i="1"/>
  <c r="BX166" i="1"/>
  <c r="BX164" i="1"/>
  <c r="BX109" i="1" l="1"/>
  <c r="BX26" i="1" s="1"/>
  <c r="BX10" i="1"/>
  <c r="BX82" i="1"/>
  <c r="BX13" i="1" s="1"/>
  <c r="BX35" i="1"/>
  <c r="BX36" i="1"/>
  <c r="BX130" i="1"/>
  <c r="BX131" i="1" s="1"/>
  <c r="BW165" i="1"/>
  <c r="BX99" i="1"/>
  <c r="BX110" i="1" l="1"/>
  <c r="BX111" i="1" s="1"/>
  <c r="BX100" i="1"/>
  <c r="BX20" i="1"/>
  <c r="BX132" i="1"/>
  <c r="BX133" i="1" s="1"/>
  <c r="BW240" i="1"/>
  <c r="BW154" i="1"/>
  <c r="BW156" i="1"/>
  <c r="BW157" i="1"/>
  <c r="BW155" i="1"/>
  <c r="BX27" i="1" l="1"/>
  <c r="BX21" i="1"/>
  <c r="BX101" i="1"/>
  <c r="BX102" i="1" l="1"/>
  <c r="BX104" i="1"/>
  <c r="BX105" i="1" s="1"/>
  <c r="BX106" i="1" l="1"/>
  <c r="BX103" i="1"/>
  <c r="BX170" i="1"/>
  <c r="BX176" i="1"/>
  <c r="BX22" i="1" l="1"/>
  <c r="BX177" i="1"/>
  <c r="BX143" i="1"/>
  <c r="BY48" i="1"/>
  <c r="BX171" i="1"/>
  <c r="BY46" i="1"/>
  <c r="BY50" i="1"/>
  <c r="BX24" i="1"/>
  <c r="BY94" i="1"/>
  <c r="BX115" i="1"/>
  <c r="BX116" i="1" s="1"/>
  <c r="BX31" i="1" s="1"/>
  <c r="BX209" i="1"/>
  <c r="BX208" i="1"/>
  <c r="BX207" i="1"/>
  <c r="BX134" i="1"/>
  <c r="BX135" i="1" s="1"/>
  <c r="BX136" i="1" s="1"/>
  <c r="BX112" i="1"/>
  <c r="BY51" i="1" l="1"/>
  <c r="BX28" i="1"/>
  <c r="BX113" i="1"/>
  <c r="BX114" i="1" s="1"/>
  <c r="BY16" i="1"/>
  <c r="BY47" i="1"/>
  <c r="BX57" i="1"/>
  <c r="BX33" i="1"/>
  <c r="BX37" i="1"/>
  <c r="BY49" i="1"/>
  <c r="BX58" i="1"/>
  <c r="BX59" i="1" s="1"/>
  <c r="BX23" i="1" s="1"/>
  <c r="BY52" i="1" l="1"/>
  <c r="BY53" i="1" s="1"/>
  <c r="BY54" i="1" s="1"/>
  <c r="BX178" i="1"/>
  <c r="BY85" i="1"/>
  <c r="BY86" i="1" s="1"/>
  <c r="BY87" i="1" s="1"/>
  <c r="BY88" i="1" s="1"/>
  <c r="BX172" i="1"/>
  <c r="BX173" i="1" s="1"/>
  <c r="BX174" i="1" s="1"/>
  <c r="BX117" i="1"/>
  <c r="BY92" i="1" s="1"/>
  <c r="BY93" i="1" s="1"/>
  <c r="BX29" i="1"/>
  <c r="BX118" i="1"/>
  <c r="BX119" i="1" s="1"/>
  <c r="BX120" i="1" s="1"/>
  <c r="BX30" i="1" s="1"/>
  <c r="BX144" i="1"/>
  <c r="BX123" i="1"/>
  <c r="BX124" i="1" s="1"/>
  <c r="BX125" i="1" s="1"/>
  <c r="BX4" i="1" s="1"/>
  <c r="BX34" i="1" l="1"/>
  <c r="BX38" i="1"/>
  <c r="BX71" i="1"/>
  <c r="BY65" i="1" s="1"/>
  <c r="BX70" i="1"/>
  <c r="BX244" i="1"/>
  <c r="BX148" i="1"/>
  <c r="BX149" i="1"/>
  <c r="BX150" i="1"/>
  <c r="BX151" i="1"/>
  <c r="BX146" i="1"/>
  <c r="BX147" i="1"/>
  <c r="BX179" i="1"/>
  <c r="BY17" i="1"/>
  <c r="BY95" i="1"/>
  <c r="BY96" i="1"/>
  <c r="BY18" i="1" s="1"/>
  <c r="BY74" i="1"/>
  <c r="BY72" i="1"/>
  <c r="BY66" i="1"/>
  <c r="BX246" i="1" l="1"/>
  <c r="BX182" i="1"/>
  <c r="BX183" i="1"/>
  <c r="BX181" i="1"/>
  <c r="BX184" i="1"/>
  <c r="BX180" i="1"/>
  <c r="BX137" i="1"/>
  <c r="BX138" i="1" s="1"/>
  <c r="BX139" i="1" s="1"/>
  <c r="BX3" i="1" s="1"/>
  <c r="BX248" i="1"/>
  <c r="BY75" i="1" l="1"/>
  <c r="BY67" i="1"/>
  <c r="BY8" i="1" s="1"/>
  <c r="BY73" i="1"/>
  <c r="BY6" i="1" s="1"/>
  <c r="BY64" i="1"/>
  <c r="BZ43" i="1" l="1"/>
  <c r="BZ44" i="1" s="1"/>
  <c r="BY7" i="1"/>
  <c r="BY78" i="1"/>
  <c r="BY81" i="1" s="1"/>
  <c r="BY82" i="1" s="1"/>
  <c r="BY13" i="1" s="1"/>
  <c r="BY89" i="1"/>
  <c r="BY14" i="1" s="1"/>
  <c r="BY145" i="1"/>
  <c r="BY12" i="1"/>
  <c r="BY166" i="1"/>
  <c r="BY164" i="1"/>
  <c r="BY79" i="1" l="1"/>
  <c r="BY80" i="1" s="1"/>
  <c r="BY9" i="1" s="1"/>
  <c r="BY10" i="1"/>
  <c r="BY35" i="1"/>
  <c r="BY36" i="1"/>
  <c r="BY99" i="1"/>
  <c r="BY130" i="1"/>
  <c r="BY131" i="1" s="1"/>
  <c r="BX165" i="1"/>
  <c r="BY109" i="1"/>
  <c r="BY26" i="1" l="1"/>
  <c r="BY110" i="1"/>
  <c r="BY100" i="1"/>
  <c r="BY20" i="1"/>
  <c r="BX240" i="1"/>
  <c r="BX154" i="1"/>
  <c r="BX156" i="1"/>
  <c r="BX157" i="1"/>
  <c r="BX155" i="1"/>
  <c r="BY132" i="1"/>
  <c r="BY133" i="1" s="1"/>
  <c r="BY21" i="1" l="1"/>
  <c r="BY101" i="1"/>
  <c r="BY27" i="1"/>
  <c r="BY111" i="1"/>
  <c r="BY102" i="1" l="1"/>
  <c r="BY104" i="1"/>
  <c r="BY105" i="1" s="1"/>
  <c r="BY106" i="1" l="1"/>
  <c r="BY103" i="1"/>
  <c r="BY170" i="1"/>
  <c r="BY176" i="1"/>
  <c r="BY22" i="1" l="1"/>
  <c r="BY177" i="1"/>
  <c r="BY143" i="1"/>
  <c r="BZ48" i="1"/>
  <c r="BY171" i="1"/>
  <c r="BZ46" i="1"/>
  <c r="BZ50" i="1"/>
  <c r="BY24" i="1"/>
  <c r="BZ94" i="1"/>
  <c r="BY115" i="1"/>
  <c r="BY116" i="1" s="1"/>
  <c r="BY31" i="1" s="1"/>
  <c r="BY207" i="1"/>
  <c r="BY209" i="1"/>
  <c r="BY208" i="1"/>
  <c r="BY134" i="1"/>
  <c r="BY135" i="1" s="1"/>
  <c r="BY136" i="1" s="1"/>
  <c r="BY112" i="1"/>
  <c r="BZ51" i="1" l="1"/>
  <c r="BY28" i="1"/>
  <c r="BY113" i="1"/>
  <c r="BY114" i="1" s="1"/>
  <c r="BZ16" i="1"/>
  <c r="BZ47" i="1"/>
  <c r="BY57" i="1"/>
  <c r="BY58" i="1" s="1"/>
  <c r="BY59" i="1" s="1"/>
  <c r="BY23" i="1" s="1"/>
  <c r="BY33" i="1"/>
  <c r="BY37" i="1"/>
  <c r="BZ49" i="1"/>
  <c r="BZ52" i="1" l="1"/>
  <c r="BZ53" i="1" s="1"/>
  <c r="BZ54" i="1" s="1"/>
  <c r="BY178" i="1"/>
  <c r="BZ85" i="1"/>
  <c r="BZ86" i="1" s="1"/>
  <c r="BZ87" i="1" s="1"/>
  <c r="BZ88" i="1" s="1"/>
  <c r="BY172" i="1"/>
  <c r="BY173" i="1" s="1"/>
  <c r="BY174" i="1" s="1"/>
  <c r="BY117" i="1"/>
  <c r="BZ92" i="1" s="1"/>
  <c r="BZ93" i="1" s="1"/>
  <c r="BY29" i="1"/>
  <c r="BY118" i="1"/>
  <c r="BY119" i="1" s="1"/>
  <c r="BY120" i="1" s="1"/>
  <c r="BY30" i="1" s="1"/>
  <c r="BY144" i="1"/>
  <c r="BY123" i="1"/>
  <c r="BY124" i="1" s="1"/>
  <c r="BY125" i="1" s="1"/>
  <c r="BY4" i="1" s="1"/>
  <c r="BY34" i="1" l="1"/>
  <c r="BY38" i="1"/>
  <c r="BY71" i="1"/>
  <c r="BZ65" i="1" s="1"/>
  <c r="BY70" i="1"/>
  <c r="BY151" i="1"/>
  <c r="BY244" i="1"/>
  <c r="BY149" i="1"/>
  <c r="BY148" i="1"/>
  <c r="BY150" i="1"/>
  <c r="BY146" i="1"/>
  <c r="BY147" i="1"/>
  <c r="BY179" i="1"/>
  <c r="BZ17" i="1"/>
  <c r="BZ95" i="1"/>
  <c r="BZ96" i="1"/>
  <c r="BZ18" i="1" s="1"/>
  <c r="BZ74" i="1"/>
  <c r="BZ66" i="1"/>
  <c r="BZ72" i="1"/>
  <c r="BY137" i="1" l="1"/>
  <c r="BY138" i="1" s="1"/>
  <c r="BY139" i="1" s="1"/>
  <c r="BY3" i="1" s="1"/>
  <c r="BY248" i="1"/>
  <c r="BY246" i="1"/>
  <c r="BY181" i="1"/>
  <c r="BY182" i="1"/>
  <c r="BY183" i="1"/>
  <c r="BY184" i="1"/>
  <c r="BY180" i="1"/>
  <c r="BZ75" i="1" l="1"/>
  <c r="BZ67" i="1"/>
  <c r="BZ8" i="1" s="1"/>
  <c r="BZ73" i="1"/>
  <c r="BZ6" i="1" s="1"/>
  <c r="BZ64" i="1"/>
  <c r="BZ89" i="1" l="1"/>
  <c r="BZ14" i="1" s="1"/>
  <c r="BZ145" i="1"/>
  <c r="BZ12" i="1"/>
  <c r="BZ166" i="1"/>
  <c r="BZ164" i="1"/>
  <c r="CA43" i="1"/>
  <c r="CA44" i="1" s="1"/>
  <c r="BZ7" i="1"/>
  <c r="BZ78" i="1"/>
  <c r="BZ81" i="1" s="1"/>
  <c r="BZ99" i="1" l="1"/>
  <c r="BZ20" i="1" s="1"/>
  <c r="BZ36" i="1"/>
  <c r="BZ35" i="1"/>
  <c r="BZ79" i="1"/>
  <c r="BZ80" i="1" s="1"/>
  <c r="BZ9" i="1" s="1"/>
  <c r="BZ10" i="1"/>
  <c r="BZ130" i="1"/>
  <c r="BZ131" i="1" s="1"/>
  <c r="BY165" i="1"/>
  <c r="BZ109" i="1"/>
  <c r="BZ82" i="1"/>
  <c r="BZ13" i="1" s="1"/>
  <c r="BZ132" i="1" l="1"/>
  <c r="BZ133" i="1" s="1"/>
  <c r="BZ100" i="1"/>
  <c r="BY240" i="1"/>
  <c r="BY154" i="1"/>
  <c r="BY156" i="1"/>
  <c r="BY157" i="1"/>
  <c r="BY155" i="1"/>
  <c r="BZ26" i="1"/>
  <c r="BZ110" i="1"/>
  <c r="BZ27" i="1" l="1"/>
  <c r="BZ111" i="1"/>
  <c r="BZ21" i="1"/>
  <c r="BZ101" i="1"/>
  <c r="BZ102" i="1" l="1"/>
  <c r="BZ104" i="1"/>
  <c r="BZ105" i="1" s="1"/>
  <c r="BZ106" i="1" l="1"/>
  <c r="BZ103" i="1"/>
  <c r="BZ176" i="1"/>
  <c r="BZ170" i="1"/>
  <c r="BZ177" i="1" l="1"/>
  <c r="BZ143" i="1"/>
  <c r="CA48" i="1"/>
  <c r="BZ171" i="1"/>
  <c r="CA46" i="1"/>
  <c r="CA50" i="1"/>
  <c r="BZ24" i="1"/>
  <c r="CA94" i="1"/>
  <c r="BZ115" i="1"/>
  <c r="BZ116" i="1" s="1"/>
  <c r="BZ31" i="1" s="1"/>
  <c r="BZ207" i="1"/>
  <c r="BZ208" i="1"/>
  <c r="BZ209" i="1"/>
  <c r="BZ134" i="1"/>
  <c r="BZ135" i="1" s="1"/>
  <c r="BZ136" i="1" s="1"/>
  <c r="BZ112" i="1"/>
  <c r="BZ22" i="1"/>
  <c r="CA51" i="1" l="1"/>
  <c r="BZ33" i="1"/>
  <c r="BZ37" i="1"/>
  <c r="BZ28" i="1"/>
  <c r="BZ113" i="1"/>
  <c r="BZ114" i="1" s="1"/>
  <c r="CA49" i="1"/>
  <c r="CA16" i="1"/>
  <c r="CA47" i="1"/>
  <c r="BZ57" i="1"/>
  <c r="BZ58" i="1" s="1"/>
  <c r="BZ59" i="1" s="1"/>
  <c r="BZ23" i="1" s="1"/>
  <c r="BZ178" i="1" l="1"/>
  <c r="CA85" i="1"/>
  <c r="CA86" i="1" s="1"/>
  <c r="CA87" i="1" s="1"/>
  <c r="CA88" i="1" s="1"/>
  <c r="BZ172" i="1"/>
  <c r="BZ173" i="1" s="1"/>
  <c r="BZ174" i="1" s="1"/>
  <c r="BZ117" i="1"/>
  <c r="CA92" i="1" s="1"/>
  <c r="CA93" i="1" s="1"/>
  <c r="BZ29" i="1"/>
  <c r="BZ118" i="1"/>
  <c r="BZ119" i="1" s="1"/>
  <c r="BZ120" i="1" s="1"/>
  <c r="BZ30" i="1" s="1"/>
  <c r="BZ144" i="1"/>
  <c r="BZ123" i="1"/>
  <c r="BZ124" i="1" s="1"/>
  <c r="BZ125" i="1" s="1"/>
  <c r="BZ4" i="1" s="1"/>
  <c r="CA52" i="1"/>
  <c r="CA53" i="1" s="1"/>
  <c r="CA54" i="1" s="1"/>
  <c r="BZ34" i="1" l="1"/>
  <c r="BZ38" i="1"/>
  <c r="CA74" i="1"/>
  <c r="CA66" i="1"/>
  <c r="CA72" i="1"/>
  <c r="BZ71" i="1"/>
  <c r="CA65" i="1" s="1"/>
  <c r="BZ70" i="1"/>
  <c r="CA17" i="1"/>
  <c r="CA95" i="1"/>
  <c r="CA96" i="1"/>
  <c r="CA18" i="1" s="1"/>
  <c r="BZ244" i="1"/>
  <c r="BZ148" i="1"/>
  <c r="BZ149" i="1"/>
  <c r="BZ150" i="1"/>
  <c r="BZ151" i="1"/>
  <c r="BZ146" i="1"/>
  <c r="BZ147" i="1"/>
  <c r="BZ248" i="1" s="1"/>
  <c r="BZ179" i="1"/>
  <c r="BZ246" i="1" l="1"/>
  <c r="BZ183" i="1"/>
  <c r="BZ182" i="1"/>
  <c r="BZ181" i="1"/>
  <c r="BZ184" i="1"/>
  <c r="BZ180" i="1"/>
  <c r="CA64" i="1" s="1"/>
  <c r="BZ137" i="1"/>
  <c r="BZ138" i="1" s="1"/>
  <c r="BZ139" i="1" s="1"/>
  <c r="BZ3" i="1" s="1"/>
  <c r="CB43" i="1" l="1"/>
  <c r="CB44" i="1" s="1"/>
  <c r="CA7" i="1"/>
  <c r="CA75" i="1"/>
  <c r="CA67" i="1"/>
  <c r="CA8" i="1" s="1"/>
  <c r="CA73" i="1"/>
  <c r="CA6" i="1" s="1"/>
  <c r="CA78" i="1" l="1"/>
  <c r="CA81" i="1" s="1"/>
  <c r="CA82" i="1" s="1"/>
  <c r="CA13" i="1" s="1"/>
  <c r="CA89" i="1"/>
  <c r="CA14" i="1" s="1"/>
  <c r="CA12" i="1"/>
  <c r="CA145" i="1"/>
  <c r="CA166" i="1"/>
  <c r="CA164" i="1"/>
  <c r="CA99" i="1" l="1"/>
  <c r="CA20" i="1" s="1"/>
  <c r="CA130" i="1"/>
  <c r="CA131" i="1" s="1"/>
  <c r="BZ165" i="1"/>
  <c r="CA109" i="1"/>
  <c r="CA35" i="1"/>
  <c r="CA36" i="1"/>
  <c r="CA79" i="1"/>
  <c r="CA80" i="1" s="1"/>
  <c r="CA9" i="1" s="1"/>
  <c r="CA10" i="1"/>
  <c r="CA132" i="1" l="1"/>
  <c r="CA133" i="1" s="1"/>
  <c r="CA26" i="1"/>
  <c r="CA110" i="1"/>
  <c r="BZ240" i="1"/>
  <c r="BZ157" i="1"/>
  <c r="BZ156" i="1"/>
  <c r="BZ154" i="1"/>
  <c r="BZ155" i="1"/>
  <c r="CA100" i="1"/>
  <c r="CA21" i="1" l="1"/>
  <c r="CA101" i="1"/>
  <c r="CA27" i="1"/>
  <c r="CA111" i="1"/>
  <c r="CA102" i="1" l="1"/>
  <c r="CA104" i="1"/>
  <c r="CA105" i="1" s="1"/>
  <c r="CA106" i="1" l="1"/>
  <c r="CA103" i="1"/>
  <c r="CA170" i="1"/>
  <c r="CA176" i="1"/>
  <c r="CA22" i="1" l="1"/>
  <c r="CA177" i="1"/>
  <c r="CA143" i="1"/>
  <c r="CB48" i="1"/>
  <c r="CA171" i="1"/>
  <c r="CB46" i="1"/>
  <c r="CB50" i="1"/>
  <c r="CA24" i="1"/>
  <c r="CB94" i="1"/>
  <c r="CA115" i="1"/>
  <c r="CA116" i="1" s="1"/>
  <c r="CA31" i="1" s="1"/>
  <c r="CA209" i="1"/>
  <c r="CA207" i="1"/>
  <c r="CA208" i="1"/>
  <c r="CA134" i="1"/>
  <c r="CA135" i="1" s="1"/>
  <c r="CA136" i="1" s="1"/>
  <c r="CA112" i="1"/>
  <c r="CB51" i="1" l="1"/>
  <c r="CB16" i="1"/>
  <c r="CA33" i="1"/>
  <c r="CA37" i="1"/>
  <c r="CB47" i="1"/>
  <c r="CA57" i="1"/>
  <c r="CA58" i="1" s="1"/>
  <c r="CA59" i="1" s="1"/>
  <c r="CA23" i="1" s="1"/>
  <c r="CA28" i="1"/>
  <c r="CA113" i="1"/>
  <c r="CA114" i="1" s="1"/>
  <c r="CB49" i="1"/>
  <c r="CA178" i="1" l="1"/>
  <c r="CB85" i="1"/>
  <c r="CB86" i="1" s="1"/>
  <c r="CB87" i="1" s="1"/>
  <c r="CB88" i="1" s="1"/>
  <c r="CA172" i="1"/>
  <c r="CA173" i="1" s="1"/>
  <c r="CA174" i="1" s="1"/>
  <c r="CA117" i="1"/>
  <c r="CB92" i="1" s="1"/>
  <c r="CB93" i="1" s="1"/>
  <c r="CA29" i="1"/>
  <c r="CA118" i="1"/>
  <c r="CA119" i="1" s="1"/>
  <c r="CA120" i="1" s="1"/>
  <c r="CA30" i="1" s="1"/>
  <c r="CA144" i="1"/>
  <c r="CA123" i="1"/>
  <c r="CA124" i="1" s="1"/>
  <c r="CA125" i="1" s="1"/>
  <c r="CA4" i="1" s="1"/>
  <c r="CB52" i="1"/>
  <c r="CB53" i="1" s="1"/>
  <c r="CB54" i="1" s="1"/>
  <c r="CA34" i="1" l="1"/>
  <c r="CA38" i="1"/>
  <c r="CA71" i="1"/>
  <c r="CB65" i="1" s="1"/>
  <c r="CA70" i="1"/>
  <c r="CB66" i="1"/>
  <c r="CB74" i="1"/>
  <c r="CB72" i="1"/>
  <c r="CB17" i="1"/>
  <c r="CB95" i="1"/>
  <c r="CB96" i="1"/>
  <c r="CB18" i="1" s="1"/>
  <c r="CA244" i="1"/>
  <c r="CA151" i="1"/>
  <c r="CA148" i="1"/>
  <c r="CA150" i="1"/>
  <c r="CA149" i="1"/>
  <c r="CA146" i="1"/>
  <c r="CA147" i="1"/>
  <c r="CA248" i="1" s="1"/>
  <c r="CA179" i="1"/>
  <c r="CA182" i="1" l="1"/>
  <c r="CA183" i="1"/>
  <c r="CA246" i="1"/>
  <c r="CA181" i="1"/>
  <c r="CA184" i="1"/>
  <c r="CA180" i="1"/>
  <c r="CB64" i="1" s="1"/>
  <c r="CA137" i="1"/>
  <c r="CA138" i="1" s="1"/>
  <c r="CA139" i="1" s="1"/>
  <c r="CA3" i="1" s="1"/>
  <c r="CC43" i="1" l="1"/>
  <c r="CC44" i="1" s="1"/>
  <c r="CB7" i="1"/>
  <c r="CB75" i="1"/>
  <c r="CB67" i="1"/>
  <c r="CB8" i="1" s="1"/>
  <c r="CB73" i="1"/>
  <c r="CB6" i="1" s="1"/>
  <c r="CB78" i="1" l="1"/>
  <c r="CB81" i="1" s="1"/>
  <c r="CB79" i="1" s="1"/>
  <c r="CB80" i="1" s="1"/>
  <c r="CB9" i="1" s="1"/>
  <c r="CB89" i="1"/>
  <c r="CB14" i="1" s="1"/>
  <c r="CB145" i="1"/>
  <c r="CB12" i="1"/>
  <c r="CB166" i="1"/>
  <c r="CB164" i="1"/>
  <c r="CB82" i="1" l="1"/>
  <c r="CB13" i="1" s="1"/>
  <c r="CB10" i="1"/>
  <c r="CB109" i="1"/>
  <c r="CB26" i="1" s="1"/>
  <c r="CB130" i="1"/>
  <c r="CB131" i="1" s="1"/>
  <c r="CA165" i="1"/>
  <c r="CB35" i="1"/>
  <c r="CB36" i="1"/>
  <c r="CB99" i="1"/>
  <c r="CB132" i="1" l="1"/>
  <c r="CB133" i="1" s="1"/>
  <c r="CB110" i="1"/>
  <c r="CB111" i="1" s="1"/>
  <c r="CB100" i="1"/>
  <c r="CB20" i="1"/>
  <c r="CA240" i="1"/>
  <c r="CA154" i="1"/>
  <c r="CA156" i="1"/>
  <c r="CA157" i="1"/>
  <c r="CA155" i="1"/>
  <c r="CB27" i="1" l="1"/>
  <c r="CB21" i="1"/>
  <c r="CB101" i="1"/>
  <c r="CB102" i="1" l="1"/>
  <c r="CB104" i="1"/>
  <c r="CB105" i="1" s="1"/>
  <c r="CB106" i="1" l="1"/>
  <c r="CB103" i="1"/>
  <c r="CB176" i="1"/>
  <c r="CB170" i="1"/>
  <c r="CB22" i="1" l="1"/>
  <c r="CC46" i="1"/>
  <c r="CB177" i="1"/>
  <c r="CB143" i="1"/>
  <c r="CC48" i="1"/>
  <c r="CB171" i="1"/>
  <c r="CC50" i="1"/>
  <c r="CB24" i="1"/>
  <c r="CC94" i="1"/>
  <c r="CB115" i="1"/>
  <c r="CB116" i="1" s="1"/>
  <c r="CB31" i="1" s="1"/>
  <c r="CB207" i="1"/>
  <c r="CB208" i="1"/>
  <c r="CB209" i="1"/>
  <c r="CB134" i="1"/>
  <c r="CB135" i="1" s="1"/>
  <c r="CB136" i="1" s="1"/>
  <c r="CB112" i="1"/>
  <c r="CC51" i="1" l="1"/>
  <c r="CC16" i="1"/>
  <c r="CC47" i="1"/>
  <c r="CB57" i="1"/>
  <c r="CB58" i="1" s="1"/>
  <c r="CB59" i="1" s="1"/>
  <c r="CB23" i="1" s="1"/>
  <c r="CB37" i="1"/>
  <c r="CB33" i="1"/>
  <c r="CC49" i="1"/>
  <c r="CB28" i="1"/>
  <c r="CB113" i="1"/>
  <c r="CB114" i="1" s="1"/>
  <c r="CC52" i="1" l="1"/>
  <c r="CC53" i="1" s="1"/>
  <c r="CC54" i="1" s="1"/>
  <c r="CC66" i="1" s="1"/>
  <c r="CC85" i="1"/>
  <c r="CC86" i="1" s="1"/>
  <c r="CC87" i="1" s="1"/>
  <c r="CC88" i="1" s="1"/>
  <c r="CB172" i="1"/>
  <c r="CB173" i="1" s="1"/>
  <c r="CB174" i="1" s="1"/>
  <c r="CB178" i="1"/>
  <c r="CB117" i="1"/>
  <c r="CC92" i="1" s="1"/>
  <c r="CC93" i="1" s="1"/>
  <c r="CB29" i="1"/>
  <c r="CB118" i="1"/>
  <c r="CB119" i="1" s="1"/>
  <c r="CB120" i="1" s="1"/>
  <c r="CB30" i="1" s="1"/>
  <c r="CB144" i="1"/>
  <c r="CB123" i="1"/>
  <c r="CB124" i="1" s="1"/>
  <c r="CB125" i="1" s="1"/>
  <c r="CB4" i="1" s="1"/>
  <c r="CC72" i="1" l="1"/>
  <c r="CB34" i="1"/>
  <c r="CB38" i="1"/>
  <c r="CC74" i="1"/>
  <c r="CC17" i="1"/>
  <c r="CC95" i="1"/>
  <c r="CC96" i="1"/>
  <c r="CC18" i="1" s="1"/>
  <c r="CB179" i="1"/>
  <c r="CB71" i="1"/>
  <c r="CC65" i="1" s="1"/>
  <c r="CB70" i="1"/>
  <c r="CB244" i="1"/>
  <c r="CB148" i="1"/>
  <c r="CB149" i="1"/>
  <c r="CB150" i="1"/>
  <c r="CB151" i="1"/>
  <c r="CB146" i="1"/>
  <c r="CB147" i="1"/>
  <c r="CB137" i="1" l="1"/>
  <c r="CB138" i="1" s="1"/>
  <c r="CB139" i="1" s="1"/>
  <c r="CB3" i="1" s="1"/>
  <c r="CB248" i="1"/>
  <c r="CB246" i="1"/>
  <c r="CB182" i="1"/>
  <c r="CB183" i="1"/>
  <c r="CB181" i="1"/>
  <c r="CB184" i="1"/>
  <c r="CB180" i="1"/>
  <c r="CC75" i="1" l="1"/>
  <c r="CC67" i="1"/>
  <c r="CC8" i="1" s="1"/>
  <c r="CC73" i="1"/>
  <c r="CC6" i="1" s="1"/>
  <c r="CC64" i="1"/>
  <c r="CD43" i="1" l="1"/>
  <c r="CD44" i="1" s="1"/>
  <c r="CC7" i="1"/>
  <c r="CC78" i="1"/>
  <c r="CC81" i="1" s="1"/>
  <c r="CC89" i="1"/>
  <c r="CC14" i="1" s="1"/>
  <c r="CC145" i="1"/>
  <c r="CC12" i="1"/>
  <c r="CC166" i="1"/>
  <c r="CC164" i="1"/>
  <c r="CC79" i="1" l="1"/>
  <c r="CC80" i="1" s="1"/>
  <c r="CC9" i="1" s="1"/>
  <c r="CC10" i="1"/>
  <c r="CC99" i="1"/>
  <c r="CC130" i="1"/>
  <c r="CC131" i="1" s="1"/>
  <c r="CB165" i="1"/>
  <c r="CC109" i="1"/>
  <c r="CC35" i="1"/>
  <c r="CC36" i="1"/>
  <c r="CC82" i="1"/>
  <c r="CC13" i="1" s="1"/>
  <c r="CC132" i="1" l="1"/>
  <c r="CC133" i="1" s="1"/>
  <c r="CC26" i="1"/>
  <c r="CC110" i="1"/>
  <c r="CC100" i="1"/>
  <c r="CC20" i="1"/>
  <c r="CB240" i="1"/>
  <c r="CB154" i="1"/>
  <c r="CB156" i="1"/>
  <c r="CB157" i="1"/>
  <c r="CB155" i="1"/>
  <c r="CC27" i="1" l="1"/>
  <c r="CC111" i="1"/>
  <c r="CC21" i="1"/>
  <c r="CC101" i="1"/>
  <c r="CC102" i="1" l="1"/>
  <c r="CC104" i="1"/>
  <c r="CC105" i="1" s="1"/>
  <c r="CC106" i="1" l="1"/>
  <c r="CC103" i="1"/>
  <c r="CC176" i="1"/>
  <c r="CC170" i="1"/>
  <c r="CC177" i="1" l="1"/>
  <c r="CC143" i="1"/>
  <c r="CD48" i="1"/>
  <c r="CC171" i="1"/>
  <c r="CD46" i="1"/>
  <c r="CD50" i="1"/>
  <c r="CC24" i="1"/>
  <c r="CD94" i="1"/>
  <c r="CC115" i="1"/>
  <c r="CC116" i="1" s="1"/>
  <c r="CC31" i="1" s="1"/>
  <c r="CC207" i="1"/>
  <c r="CC208" i="1"/>
  <c r="CC209" i="1"/>
  <c r="CC134" i="1"/>
  <c r="CC135" i="1" s="1"/>
  <c r="CC136" i="1" s="1"/>
  <c r="CC112" i="1"/>
  <c r="CC22" i="1"/>
  <c r="CC33" i="1" l="1"/>
  <c r="CC37" i="1"/>
  <c r="CC28" i="1"/>
  <c r="CC113" i="1"/>
  <c r="CC114" i="1" s="1"/>
  <c r="CD49" i="1"/>
  <c r="CD51" i="1"/>
  <c r="CD16" i="1"/>
  <c r="CD47" i="1"/>
  <c r="CC57" i="1"/>
  <c r="CC58" i="1" s="1"/>
  <c r="CC59" i="1" s="1"/>
  <c r="CC23" i="1" s="1"/>
  <c r="CD52" i="1" l="1"/>
  <c r="CD53" i="1" s="1"/>
  <c r="CD54" i="1" s="1"/>
  <c r="CD74" i="1" s="1"/>
  <c r="CC178" i="1"/>
  <c r="CD85" i="1"/>
  <c r="CD86" i="1" s="1"/>
  <c r="CD87" i="1" s="1"/>
  <c r="CD88" i="1" s="1"/>
  <c r="CC172" i="1"/>
  <c r="CC173" i="1" s="1"/>
  <c r="CC174" i="1" s="1"/>
  <c r="CC117" i="1"/>
  <c r="CD92" i="1" s="1"/>
  <c r="CD93" i="1" s="1"/>
  <c r="CC29" i="1"/>
  <c r="CC118" i="1"/>
  <c r="CC119" i="1" s="1"/>
  <c r="CC120" i="1" s="1"/>
  <c r="CC30" i="1" s="1"/>
  <c r="CC144" i="1"/>
  <c r="CC123" i="1"/>
  <c r="CC124" i="1" s="1"/>
  <c r="CC125" i="1" s="1"/>
  <c r="CC4" i="1" s="1"/>
  <c r="CC34" i="1" l="1"/>
  <c r="CC38" i="1"/>
  <c r="CD72" i="1"/>
  <c r="CD66" i="1"/>
  <c r="CC71" i="1"/>
  <c r="CD65" i="1" s="1"/>
  <c r="CC70" i="1"/>
  <c r="CD17" i="1"/>
  <c r="CD95" i="1"/>
  <c r="CD96" i="1"/>
  <c r="CD18" i="1" s="1"/>
  <c r="CC151" i="1"/>
  <c r="CC244" i="1"/>
  <c r="CC148" i="1"/>
  <c r="CC150" i="1"/>
  <c r="CC149" i="1"/>
  <c r="CC146" i="1"/>
  <c r="CC147" i="1"/>
  <c r="CC179" i="1"/>
  <c r="CC246" i="1" l="1"/>
  <c r="CC181" i="1"/>
  <c r="CC182" i="1"/>
  <c r="CC183" i="1"/>
  <c r="CC184" i="1"/>
  <c r="CC180" i="1"/>
  <c r="CD64" i="1" s="1"/>
  <c r="CC137" i="1"/>
  <c r="CC138" i="1" s="1"/>
  <c r="CC139" i="1" s="1"/>
  <c r="CC3" i="1" s="1"/>
  <c r="CC248" i="1"/>
  <c r="CE43" i="1" l="1"/>
  <c r="CE44" i="1" s="1"/>
  <c r="CD7" i="1"/>
  <c r="CD75" i="1"/>
  <c r="CD67" i="1"/>
  <c r="CD8" i="1" s="1"/>
  <c r="CD73" i="1"/>
  <c r="CD6" i="1" s="1"/>
  <c r="CD78" i="1" l="1"/>
  <c r="CD81" i="1" s="1"/>
  <c r="CD79" i="1" s="1"/>
  <c r="CD80" i="1" s="1"/>
  <c r="CD9" i="1" s="1"/>
  <c r="CD89" i="1"/>
  <c r="CD14" i="1" s="1"/>
  <c r="CD145" i="1"/>
  <c r="CD12" i="1"/>
  <c r="CD166" i="1"/>
  <c r="CD164" i="1"/>
  <c r="CD82" i="1" l="1"/>
  <c r="CD13" i="1" s="1"/>
  <c r="CD10" i="1"/>
  <c r="CD99" i="1"/>
  <c r="CD20" i="1" s="1"/>
  <c r="CD109" i="1"/>
  <c r="CD26" i="1" s="1"/>
  <c r="CD36" i="1"/>
  <c r="CD35" i="1"/>
  <c r="CD130" i="1"/>
  <c r="CD131" i="1" s="1"/>
  <c r="CD132" i="1" s="1"/>
  <c r="CD133" i="1" s="1"/>
  <c r="CC165" i="1"/>
  <c r="CD100" i="1" l="1"/>
  <c r="CD21" i="1" s="1"/>
  <c r="CD110" i="1"/>
  <c r="CD111" i="1" s="1"/>
  <c r="CC240" i="1"/>
  <c r="CC154" i="1"/>
  <c r="CC156" i="1"/>
  <c r="CC157" i="1"/>
  <c r="CC155" i="1"/>
  <c r="CD101" i="1" l="1"/>
  <c r="CD102" i="1" s="1"/>
  <c r="CD27" i="1"/>
  <c r="CD104" i="1" l="1"/>
  <c r="CD105" i="1" s="1"/>
  <c r="CD103" i="1" s="1"/>
  <c r="CD176" i="1"/>
  <c r="CD170" i="1"/>
  <c r="CD106" i="1" l="1"/>
  <c r="CD177" i="1" s="1"/>
  <c r="CD22" i="1"/>
  <c r="CE46" i="1" l="1"/>
  <c r="CD57" i="1" s="1"/>
  <c r="CD134" i="1"/>
  <c r="CD135" i="1" s="1"/>
  <c r="CD136" i="1" s="1"/>
  <c r="CD115" i="1"/>
  <c r="CD116" i="1" s="1"/>
  <c r="CD31" i="1" s="1"/>
  <c r="CD24" i="1"/>
  <c r="CD37" i="1" s="1"/>
  <c r="CD208" i="1"/>
  <c r="CE48" i="1"/>
  <c r="CE49" i="1" s="1"/>
  <c r="CD207" i="1"/>
  <c r="CE94" i="1"/>
  <c r="CE16" i="1" s="1"/>
  <c r="CD171" i="1"/>
  <c r="CD112" i="1"/>
  <c r="CD28" i="1" s="1"/>
  <c r="CD209" i="1"/>
  <c r="CE50" i="1"/>
  <c r="CE51" i="1" s="1"/>
  <c r="CD143" i="1"/>
  <c r="CE47" i="1"/>
  <c r="CD33" i="1" l="1"/>
  <c r="CD58" i="1"/>
  <c r="CD59" i="1" s="1"/>
  <c r="CD23" i="1" s="1"/>
  <c r="CD113" i="1"/>
  <c r="CD114" i="1" s="1"/>
  <c r="CD178" i="1" s="1"/>
  <c r="CE52" i="1"/>
  <c r="CE53" i="1" s="1"/>
  <c r="CE54" i="1" s="1"/>
  <c r="CD123" i="1" l="1"/>
  <c r="CD124" i="1" s="1"/>
  <c r="CD125" i="1" s="1"/>
  <c r="CD4" i="1" s="1"/>
  <c r="CD144" i="1"/>
  <c r="CD29" i="1"/>
  <c r="CD117" i="1"/>
  <c r="CE92" i="1" s="1"/>
  <c r="CE93" i="1" s="1"/>
  <c r="CE17" i="1" s="1"/>
  <c r="CD172" i="1"/>
  <c r="CD173" i="1" s="1"/>
  <c r="CD174" i="1" s="1"/>
  <c r="CD70" i="1" s="1"/>
  <c r="CD118" i="1"/>
  <c r="CD119" i="1" s="1"/>
  <c r="CD120" i="1" s="1"/>
  <c r="CD30" i="1" s="1"/>
  <c r="CD34" i="1" s="1"/>
  <c r="CE85" i="1"/>
  <c r="CE86" i="1" s="1"/>
  <c r="CE87" i="1" s="1"/>
  <c r="CE88" i="1" s="1"/>
  <c r="CD38" i="1"/>
  <c r="CD244" i="1"/>
  <c r="CD148" i="1"/>
  <c r="CD149" i="1"/>
  <c r="CD150" i="1"/>
  <c r="CD151" i="1"/>
  <c r="CD146" i="1"/>
  <c r="CD147" i="1"/>
  <c r="CD179" i="1"/>
  <c r="CE74" i="1"/>
  <c r="CE66" i="1"/>
  <c r="CE72" i="1"/>
  <c r="CE96" i="1" l="1"/>
  <c r="CE18" i="1" s="1"/>
  <c r="CE95" i="1"/>
  <c r="CD71" i="1"/>
  <c r="CE65" i="1" s="1"/>
  <c r="CD246" i="1"/>
  <c r="CD183" i="1"/>
  <c r="CD182" i="1"/>
  <c r="CD181" i="1"/>
  <c r="CD184" i="1"/>
  <c r="CD180" i="1"/>
  <c r="CE64" i="1" s="1"/>
  <c r="CD137" i="1"/>
  <c r="CD138" i="1" s="1"/>
  <c r="CD139" i="1" s="1"/>
  <c r="CD3" i="1" s="1"/>
  <c r="CD248" i="1"/>
  <c r="CE75" i="1" l="1"/>
  <c r="CE67" i="1"/>
  <c r="CE8" i="1" s="1"/>
  <c r="CE73" i="1"/>
  <c r="CE6" i="1" s="1"/>
  <c r="CF43" i="1"/>
  <c r="CF44" i="1" s="1"/>
  <c r="CE7" i="1"/>
  <c r="CE78" i="1" l="1"/>
  <c r="CE81" i="1" s="1"/>
  <c r="CE10" i="1" s="1"/>
  <c r="CE89" i="1"/>
  <c r="CE14" i="1" s="1"/>
  <c r="CE145" i="1"/>
  <c r="CE12" i="1"/>
  <c r="CE166" i="1"/>
  <c r="CE164" i="1"/>
  <c r="CE79" i="1" l="1"/>
  <c r="CE80" i="1" s="1"/>
  <c r="CE9" i="1" s="1"/>
  <c r="CE82" i="1"/>
  <c r="CE13" i="1" s="1"/>
  <c r="CE109" i="1"/>
  <c r="CE99" i="1"/>
  <c r="CE130" i="1"/>
  <c r="CE131" i="1" s="1"/>
  <c r="CD165" i="1"/>
  <c r="CE35" i="1"/>
  <c r="CE36" i="1"/>
  <c r="CE132" i="1" l="1"/>
  <c r="CE133" i="1" s="1"/>
  <c r="CE100" i="1"/>
  <c r="CE21" i="1" s="1"/>
  <c r="CE110" i="1"/>
  <c r="CE111" i="1" s="1"/>
  <c r="CE20" i="1"/>
  <c r="CE26" i="1"/>
  <c r="CD240" i="1"/>
  <c r="CD155" i="1"/>
  <c r="CD157" i="1"/>
  <c r="CD156" i="1"/>
  <c r="CD154" i="1"/>
  <c r="CE27" i="1" l="1"/>
  <c r="CE101" i="1"/>
  <c r="CE102" i="1" s="1"/>
  <c r="CE104" i="1" l="1"/>
  <c r="CE105" i="1" s="1"/>
  <c r="CE106" i="1" s="1"/>
  <c r="CE176" i="1"/>
  <c r="CE170" i="1"/>
  <c r="CE103" i="1" l="1"/>
  <c r="CE22" i="1" s="1"/>
  <c r="CE177" i="1"/>
  <c r="CE143" i="1"/>
  <c r="CF48" i="1"/>
  <c r="CE171" i="1"/>
  <c r="CF46" i="1"/>
  <c r="CF50" i="1"/>
  <c r="CE24" i="1"/>
  <c r="CF94" i="1"/>
  <c r="CE115" i="1"/>
  <c r="CE116" i="1" s="1"/>
  <c r="CE31" i="1" s="1"/>
  <c r="CE208" i="1"/>
  <c r="CE207" i="1"/>
  <c r="CE209" i="1"/>
  <c r="CE134" i="1"/>
  <c r="CE135" i="1" s="1"/>
  <c r="CE136" i="1" s="1"/>
  <c r="CE112" i="1"/>
  <c r="CE37" i="1" l="1"/>
  <c r="CE33" i="1"/>
  <c r="CE28" i="1"/>
  <c r="CE113" i="1"/>
  <c r="CE114" i="1" s="1"/>
  <c r="CF49" i="1"/>
  <c r="CF51" i="1"/>
  <c r="CF16" i="1"/>
  <c r="CF47" i="1"/>
  <c r="CE57" i="1"/>
  <c r="CE58" i="1" s="1"/>
  <c r="CE59" i="1" s="1"/>
  <c r="CE23" i="1" s="1"/>
  <c r="CF52" i="1" l="1"/>
  <c r="CF53" i="1" s="1"/>
  <c r="CF54" i="1" s="1"/>
  <c r="CF72" i="1" s="1"/>
  <c r="CE178" i="1"/>
  <c r="CF85" i="1"/>
  <c r="CF86" i="1" s="1"/>
  <c r="CF87" i="1" s="1"/>
  <c r="CF88" i="1" s="1"/>
  <c r="CE172" i="1"/>
  <c r="CE173" i="1" s="1"/>
  <c r="CE174" i="1" s="1"/>
  <c r="CE117" i="1"/>
  <c r="CF92" i="1" s="1"/>
  <c r="CF93" i="1" s="1"/>
  <c r="CE29" i="1"/>
  <c r="CE118" i="1"/>
  <c r="CE119" i="1" s="1"/>
  <c r="CE120" i="1" s="1"/>
  <c r="CE30" i="1" s="1"/>
  <c r="CE144" i="1"/>
  <c r="CE123" i="1"/>
  <c r="CE124" i="1" s="1"/>
  <c r="CE125" i="1" s="1"/>
  <c r="CE4" i="1" s="1"/>
  <c r="CE34" i="1" l="1"/>
  <c r="CE38" i="1"/>
  <c r="CF66" i="1"/>
  <c r="CF74" i="1"/>
  <c r="CF17" i="1"/>
  <c r="CF95" i="1"/>
  <c r="CF96" i="1"/>
  <c r="CF18" i="1" s="1"/>
  <c r="CE71" i="1"/>
  <c r="CF65" i="1" s="1"/>
  <c r="CE70" i="1"/>
  <c r="CE244" i="1"/>
  <c r="CE151" i="1"/>
  <c r="CE149" i="1"/>
  <c r="CE148" i="1"/>
  <c r="CE150" i="1"/>
  <c r="CE146" i="1"/>
  <c r="CE147" i="1"/>
  <c r="CE248" i="1" s="1"/>
  <c r="CE179" i="1"/>
  <c r="CE182" i="1" l="1"/>
  <c r="CE183" i="1"/>
  <c r="CE181" i="1"/>
  <c r="CE246" i="1"/>
  <c r="CE184" i="1"/>
  <c r="CE180" i="1"/>
  <c r="CF64" i="1" s="1"/>
  <c r="CE137" i="1"/>
  <c r="CE138" i="1" s="1"/>
  <c r="CE139" i="1" s="1"/>
  <c r="CE3" i="1" s="1"/>
  <c r="CG43" i="1" l="1"/>
  <c r="CG44" i="1" s="1"/>
  <c r="CF7" i="1"/>
  <c r="CF75" i="1"/>
  <c r="CF67" i="1"/>
  <c r="CF8" i="1" s="1"/>
  <c r="CF73" i="1"/>
  <c r="CF6" i="1" s="1"/>
  <c r="CF78" i="1" l="1"/>
  <c r="CF81" i="1" s="1"/>
  <c r="CF79" i="1" s="1"/>
  <c r="CF80" i="1" s="1"/>
  <c r="CF9" i="1" s="1"/>
  <c r="CF89" i="1"/>
  <c r="CF14" i="1" s="1"/>
  <c r="CF145" i="1"/>
  <c r="CF12" i="1"/>
  <c r="CF166" i="1"/>
  <c r="CF164" i="1"/>
  <c r="CF82" i="1" l="1"/>
  <c r="CF13" i="1" s="1"/>
  <c r="CF10" i="1"/>
  <c r="CF99" i="1"/>
  <c r="CF20" i="1" s="1"/>
  <c r="CF109" i="1"/>
  <c r="CF110" i="1" s="1"/>
  <c r="CF35" i="1"/>
  <c r="CF36" i="1"/>
  <c r="CF130" i="1"/>
  <c r="CF131" i="1" s="1"/>
  <c r="CF132" i="1" s="1"/>
  <c r="CF133" i="1" s="1"/>
  <c r="CE165" i="1"/>
  <c r="CF100" i="1" l="1"/>
  <c r="CF21" i="1" s="1"/>
  <c r="CF26" i="1"/>
  <c r="CE240" i="1"/>
  <c r="CE154" i="1"/>
  <c r="CE156" i="1"/>
  <c r="CE157" i="1"/>
  <c r="CE155" i="1"/>
  <c r="CF27" i="1"/>
  <c r="CF111" i="1"/>
  <c r="CF101" i="1" l="1"/>
  <c r="CF102" i="1" s="1"/>
  <c r="CF104" i="1" l="1"/>
  <c r="CF105" i="1" s="1"/>
  <c r="CF106" i="1" s="1"/>
  <c r="CF176" i="1"/>
  <c r="CF170" i="1"/>
  <c r="CF103" i="1" l="1"/>
  <c r="CF22" i="1" s="1"/>
  <c r="CF177" i="1"/>
  <c r="CF143" i="1"/>
  <c r="CG48" i="1"/>
  <c r="CF171" i="1"/>
  <c r="CG46" i="1"/>
  <c r="CG50" i="1"/>
  <c r="CF24" i="1"/>
  <c r="CG94" i="1"/>
  <c r="CF115" i="1"/>
  <c r="CF116" i="1" s="1"/>
  <c r="CF31" i="1" s="1"/>
  <c r="CF209" i="1"/>
  <c r="CF208" i="1"/>
  <c r="CF207" i="1"/>
  <c r="CF134" i="1"/>
  <c r="CF135" i="1" s="1"/>
  <c r="CF136" i="1" s="1"/>
  <c r="CF112" i="1"/>
  <c r="CF28" i="1" l="1"/>
  <c r="CF113" i="1"/>
  <c r="CF114" i="1" s="1"/>
  <c r="CG49" i="1"/>
  <c r="CG51" i="1"/>
  <c r="CF37" i="1"/>
  <c r="CF33" i="1"/>
  <c r="CG16" i="1"/>
  <c r="CG47" i="1"/>
  <c r="CF57" i="1"/>
  <c r="CF58" i="1" s="1"/>
  <c r="CF59" i="1" s="1"/>
  <c r="CF23" i="1" s="1"/>
  <c r="CG52" i="1" l="1"/>
  <c r="CG53" i="1" s="1"/>
  <c r="CG54" i="1" s="1"/>
  <c r="CG72" i="1" s="1"/>
  <c r="CF178" i="1"/>
  <c r="CG85" i="1"/>
  <c r="CG86" i="1" s="1"/>
  <c r="CG87" i="1" s="1"/>
  <c r="CG88" i="1" s="1"/>
  <c r="CF172" i="1"/>
  <c r="CF173" i="1" s="1"/>
  <c r="CF174" i="1" s="1"/>
  <c r="CF117" i="1"/>
  <c r="CG92" i="1" s="1"/>
  <c r="CG93" i="1" s="1"/>
  <c r="CF29" i="1"/>
  <c r="CF118" i="1"/>
  <c r="CF119" i="1" s="1"/>
  <c r="CF120" i="1" s="1"/>
  <c r="CF30" i="1" s="1"/>
  <c r="CF144" i="1"/>
  <c r="CF123" i="1"/>
  <c r="CF124" i="1" s="1"/>
  <c r="CF125" i="1" s="1"/>
  <c r="CF4" i="1" s="1"/>
  <c r="CF34" i="1" l="1"/>
  <c r="CF38" i="1"/>
  <c r="CG74" i="1"/>
  <c r="CG66" i="1"/>
  <c r="CF71" i="1"/>
  <c r="CG65" i="1" s="1"/>
  <c r="CF70" i="1"/>
  <c r="CG17" i="1"/>
  <c r="CG95" i="1"/>
  <c r="CG96" i="1"/>
  <c r="CG18" i="1" s="1"/>
  <c r="CF244" i="1"/>
  <c r="CF148" i="1"/>
  <c r="CF149" i="1"/>
  <c r="CF150" i="1"/>
  <c r="CF151" i="1"/>
  <c r="CF146" i="1"/>
  <c r="CF147" i="1"/>
  <c r="CF248" i="1" s="1"/>
  <c r="CF179" i="1"/>
  <c r="CF246" i="1" l="1"/>
  <c r="CF182" i="1"/>
  <c r="CF183" i="1"/>
  <c r="CF181" i="1"/>
  <c r="CF184" i="1"/>
  <c r="CF180" i="1"/>
  <c r="CF137" i="1"/>
  <c r="CF138" i="1" s="1"/>
  <c r="CF139" i="1" s="1"/>
  <c r="CF3" i="1" s="1"/>
  <c r="CG75" i="1" l="1"/>
  <c r="CG67" i="1"/>
  <c r="CG8" i="1" s="1"/>
  <c r="CG73" i="1"/>
  <c r="CG6" i="1" s="1"/>
  <c r="CG64" i="1"/>
  <c r="CH43" i="1" l="1"/>
  <c r="CH44" i="1" s="1"/>
  <c r="CG7" i="1"/>
  <c r="CG78" i="1"/>
  <c r="CG81" i="1" s="1"/>
  <c r="CG89" i="1"/>
  <c r="CG14" i="1" s="1"/>
  <c r="CG145" i="1"/>
  <c r="CG12" i="1"/>
  <c r="CG166" i="1"/>
  <c r="CG164" i="1"/>
  <c r="CG109" i="1" l="1"/>
  <c r="CG26" i="1" s="1"/>
  <c r="CG130" i="1"/>
  <c r="CG131" i="1" s="1"/>
  <c r="CF165" i="1"/>
  <c r="CG79" i="1"/>
  <c r="CG80" i="1" s="1"/>
  <c r="CG9" i="1" s="1"/>
  <c r="CG10" i="1"/>
  <c r="CG99" i="1"/>
  <c r="CG35" i="1"/>
  <c r="CG36" i="1"/>
  <c r="CG82" i="1"/>
  <c r="CG13" i="1" s="1"/>
  <c r="CG110" i="1" l="1"/>
  <c r="CG27" i="1" s="1"/>
  <c r="CF240" i="1"/>
  <c r="CF154" i="1"/>
  <c r="CF156" i="1"/>
  <c r="CF157" i="1"/>
  <c r="CF155" i="1"/>
  <c r="CG100" i="1"/>
  <c r="CG20" i="1"/>
  <c r="CG132" i="1"/>
  <c r="CG133" i="1" s="1"/>
  <c r="CG111" i="1" l="1"/>
  <c r="CG21" i="1"/>
  <c r="CG101" i="1"/>
  <c r="CG102" i="1" l="1"/>
  <c r="CG104" i="1"/>
  <c r="CG105" i="1" s="1"/>
  <c r="CG106" i="1" l="1"/>
  <c r="CG103" i="1"/>
  <c r="CG176" i="1"/>
  <c r="CG170" i="1"/>
  <c r="CG177" i="1" l="1"/>
  <c r="CG143" i="1"/>
  <c r="CH48" i="1"/>
  <c r="CG171" i="1"/>
  <c r="CH46" i="1"/>
  <c r="CH50" i="1"/>
  <c r="CG24" i="1"/>
  <c r="CH94" i="1"/>
  <c r="CG115" i="1"/>
  <c r="CG116" i="1" s="1"/>
  <c r="CG31" i="1" s="1"/>
  <c r="CG209" i="1"/>
  <c r="CG208" i="1"/>
  <c r="CG207" i="1"/>
  <c r="CG134" i="1"/>
  <c r="CG135" i="1" s="1"/>
  <c r="CG136" i="1" s="1"/>
  <c r="CG112" i="1"/>
  <c r="CG22" i="1"/>
  <c r="CG28" i="1" l="1"/>
  <c r="CG113" i="1"/>
  <c r="CG114" i="1" s="1"/>
  <c r="CH49" i="1"/>
  <c r="CG33" i="1"/>
  <c r="CG37" i="1"/>
  <c r="CH51" i="1"/>
  <c r="CH16" i="1"/>
  <c r="CH47" i="1"/>
  <c r="CG57" i="1"/>
  <c r="CG58" i="1" s="1"/>
  <c r="CG59" i="1" s="1"/>
  <c r="CG23" i="1" s="1"/>
  <c r="CG178" i="1" l="1"/>
  <c r="CH85" i="1"/>
  <c r="CH86" i="1" s="1"/>
  <c r="CH87" i="1" s="1"/>
  <c r="CH88" i="1" s="1"/>
  <c r="CG172" i="1"/>
  <c r="CG173" i="1" s="1"/>
  <c r="CG174" i="1" s="1"/>
  <c r="CG117" i="1"/>
  <c r="CH92" i="1" s="1"/>
  <c r="CH93" i="1" s="1"/>
  <c r="CG29" i="1"/>
  <c r="CG118" i="1"/>
  <c r="CG119" i="1" s="1"/>
  <c r="CG120" i="1" s="1"/>
  <c r="CG30" i="1" s="1"/>
  <c r="CG144" i="1"/>
  <c r="CG123" i="1"/>
  <c r="CG124" i="1" s="1"/>
  <c r="CG125" i="1" s="1"/>
  <c r="CG4" i="1" s="1"/>
  <c r="CH52" i="1"/>
  <c r="CH53" i="1" s="1"/>
  <c r="CH54" i="1" s="1"/>
  <c r="CG34" i="1" l="1"/>
  <c r="CG38" i="1"/>
  <c r="CH17" i="1"/>
  <c r="CH95" i="1"/>
  <c r="CH96" i="1"/>
  <c r="CH18" i="1" s="1"/>
  <c r="CG71" i="1"/>
  <c r="CH65" i="1" s="1"/>
  <c r="CG70" i="1"/>
  <c r="CH72" i="1"/>
  <c r="CH66" i="1"/>
  <c r="CH74" i="1"/>
  <c r="CG244" i="1"/>
  <c r="CG151" i="1"/>
  <c r="CG149" i="1"/>
  <c r="CG148" i="1"/>
  <c r="CG150" i="1"/>
  <c r="CG146" i="1"/>
  <c r="CG147" i="1"/>
  <c r="CG179" i="1"/>
  <c r="CG246" i="1" l="1"/>
  <c r="CG181" i="1"/>
  <c r="CG182" i="1"/>
  <c r="CG183" i="1"/>
  <c r="CG184" i="1"/>
  <c r="CG180" i="1"/>
  <c r="CG137" i="1"/>
  <c r="CG138" i="1" s="1"/>
  <c r="CG139" i="1" s="1"/>
  <c r="CG3" i="1" s="1"/>
  <c r="CG248" i="1"/>
  <c r="CH75" i="1" l="1"/>
  <c r="CH67" i="1"/>
  <c r="CH8" i="1" s="1"/>
  <c r="CH73" i="1"/>
  <c r="CH6" i="1" s="1"/>
  <c r="CH64" i="1"/>
  <c r="CI43" i="1" l="1"/>
  <c r="CI44" i="1" s="1"/>
  <c r="CH7" i="1"/>
  <c r="CH78" i="1"/>
  <c r="CH81" i="1" s="1"/>
  <c r="CH89" i="1"/>
  <c r="CH14" i="1" s="1"/>
  <c r="CH145" i="1"/>
  <c r="CH12" i="1"/>
  <c r="CH166" i="1"/>
  <c r="CH164" i="1"/>
  <c r="CH109" i="1" l="1"/>
  <c r="CH26" i="1" s="1"/>
  <c r="CH79" i="1"/>
  <c r="CH80" i="1" s="1"/>
  <c r="CH9" i="1" s="1"/>
  <c r="CH10" i="1"/>
  <c r="CH99" i="1"/>
  <c r="CH130" i="1"/>
  <c r="CH131" i="1" s="1"/>
  <c r="CG165" i="1"/>
  <c r="CH36" i="1"/>
  <c r="CH35" i="1"/>
  <c r="CH82" i="1"/>
  <c r="CH13" i="1" s="1"/>
  <c r="CH110" i="1" l="1"/>
  <c r="CH27" i="1" s="1"/>
  <c r="CH132" i="1"/>
  <c r="CH133" i="1" s="1"/>
  <c r="CG240" i="1"/>
  <c r="CG154" i="1"/>
  <c r="CG156" i="1"/>
  <c r="CG157" i="1"/>
  <c r="CG155" i="1"/>
  <c r="CH100" i="1"/>
  <c r="CH20" i="1"/>
  <c r="CH111" i="1"/>
  <c r="CH21" i="1" l="1"/>
  <c r="CH101" i="1"/>
  <c r="CH102" i="1" l="1"/>
  <c r="CH104" i="1"/>
  <c r="CH105" i="1" s="1"/>
  <c r="CH106" i="1" l="1"/>
  <c r="CH103" i="1"/>
  <c r="CH176" i="1"/>
  <c r="CH170" i="1"/>
  <c r="CH22" i="1" l="1"/>
  <c r="CH177" i="1"/>
  <c r="CH143" i="1"/>
  <c r="CI48" i="1"/>
  <c r="CH171" i="1"/>
  <c r="CI46" i="1"/>
  <c r="CI50" i="1"/>
  <c r="CH24" i="1"/>
  <c r="CI94" i="1"/>
  <c r="CH115" i="1"/>
  <c r="CH116" i="1" s="1"/>
  <c r="CH31" i="1" s="1"/>
  <c r="CH208" i="1"/>
  <c r="CH209" i="1"/>
  <c r="CH207" i="1"/>
  <c r="CH134" i="1"/>
  <c r="CH135" i="1" s="1"/>
  <c r="CH136" i="1" s="1"/>
  <c r="CH112" i="1"/>
  <c r="CI51" i="1" l="1"/>
  <c r="CI16" i="1"/>
  <c r="CI47" i="1"/>
  <c r="CH57" i="1"/>
  <c r="CH58" i="1" s="1"/>
  <c r="CH59" i="1" s="1"/>
  <c r="CH23" i="1" s="1"/>
  <c r="CH37" i="1"/>
  <c r="CH33" i="1"/>
  <c r="CH28" i="1"/>
  <c r="CH113" i="1"/>
  <c r="CH114" i="1" s="1"/>
  <c r="CI49" i="1"/>
  <c r="CI52" i="1" l="1"/>
  <c r="CI53" i="1" s="1"/>
  <c r="CI54" i="1" s="1"/>
  <c r="CH178" i="1"/>
  <c r="CI85" i="1"/>
  <c r="CI86" i="1" s="1"/>
  <c r="CI87" i="1" s="1"/>
  <c r="CI88" i="1" s="1"/>
  <c r="CH172" i="1"/>
  <c r="CH173" i="1" s="1"/>
  <c r="CH174" i="1" s="1"/>
  <c r="CH117" i="1"/>
  <c r="CI92" i="1" s="1"/>
  <c r="CI93" i="1" s="1"/>
  <c r="CH29" i="1"/>
  <c r="CH118" i="1"/>
  <c r="CH119" i="1" s="1"/>
  <c r="CH120" i="1" s="1"/>
  <c r="CH30" i="1" s="1"/>
  <c r="CH144" i="1"/>
  <c r="CH123" i="1"/>
  <c r="CH124" i="1" s="1"/>
  <c r="CH125" i="1" s="1"/>
  <c r="CH4" i="1" s="1"/>
  <c r="CH34" i="1" l="1"/>
  <c r="CH38" i="1"/>
  <c r="CI17" i="1"/>
  <c r="CI95" i="1"/>
  <c r="CI96" i="1"/>
  <c r="CI18" i="1" s="1"/>
  <c r="CH70" i="1"/>
  <c r="CH71" i="1"/>
  <c r="CI65" i="1" s="1"/>
  <c r="CI72" i="1" s="1"/>
  <c r="CH244" i="1"/>
  <c r="CH148" i="1"/>
  <c r="CH149" i="1"/>
  <c r="CH150" i="1"/>
  <c r="CH151" i="1"/>
  <c r="CH146" i="1"/>
  <c r="CH147" i="1"/>
  <c r="CH179" i="1"/>
  <c r="CI74" i="1" l="1"/>
  <c r="CI66" i="1"/>
  <c r="CH137" i="1"/>
  <c r="CH138" i="1" s="1"/>
  <c r="CH139" i="1" s="1"/>
  <c r="CH3" i="1" s="1"/>
  <c r="CH246" i="1"/>
  <c r="CH183" i="1"/>
  <c r="CH181" i="1"/>
  <c r="CH182" i="1"/>
  <c r="CH184" i="1"/>
  <c r="CH180" i="1"/>
  <c r="CI64" i="1" s="1"/>
  <c r="CH248" i="1"/>
  <c r="CJ43" i="1" l="1"/>
  <c r="CJ44" i="1" s="1"/>
  <c r="CI7" i="1"/>
  <c r="CI75" i="1"/>
  <c r="CI67" i="1"/>
  <c r="CI8" i="1" s="1"/>
  <c r="CI73" i="1"/>
  <c r="CI6" i="1" s="1"/>
  <c r="CI78" i="1" l="1"/>
  <c r="CI81" i="1" s="1"/>
  <c r="CI79" i="1" s="1"/>
  <c r="CI80" i="1" s="1"/>
  <c r="CI9" i="1" s="1"/>
  <c r="CI89" i="1"/>
  <c r="CI14" i="1" s="1"/>
  <c r="CI12" i="1"/>
  <c r="CI145" i="1"/>
  <c r="CI166" i="1"/>
  <c r="CI164" i="1"/>
  <c r="CI10" i="1" l="1"/>
  <c r="CI82" i="1"/>
  <c r="CI13" i="1" s="1"/>
  <c r="CI109" i="1"/>
  <c r="CI110" i="1" s="1"/>
  <c r="CI130" i="1"/>
  <c r="CI131" i="1" s="1"/>
  <c r="CH165" i="1"/>
  <c r="CI99" i="1"/>
  <c r="CI132" i="1" l="1"/>
  <c r="CI133" i="1" s="1"/>
  <c r="CI26" i="1"/>
  <c r="CI100" i="1"/>
  <c r="CI20" i="1"/>
  <c r="CH240" i="1"/>
  <c r="CH154" i="1"/>
  <c r="CH155" i="1"/>
  <c r="CH157" i="1"/>
  <c r="CH156" i="1"/>
  <c r="CI27" i="1"/>
  <c r="CI111" i="1"/>
  <c r="CI21" i="1" l="1"/>
  <c r="CI101" i="1"/>
  <c r="CI102" i="1" l="1"/>
  <c r="CI104" i="1"/>
  <c r="CI105" i="1" s="1"/>
  <c r="CI106" i="1" l="1"/>
  <c r="CI103" i="1"/>
  <c r="CI176" i="1"/>
  <c r="CI170" i="1"/>
  <c r="CI177" i="1" l="1"/>
  <c r="CI143" i="1"/>
  <c r="CJ48" i="1"/>
  <c r="CI171" i="1"/>
  <c r="CJ46" i="1"/>
  <c r="CJ50" i="1"/>
  <c r="CI24" i="1"/>
  <c r="CI35" i="1" s="1"/>
  <c r="CJ94" i="1"/>
  <c r="CI115" i="1"/>
  <c r="CI116" i="1" s="1"/>
  <c r="CI31" i="1" s="1"/>
  <c r="CI208" i="1"/>
  <c r="CI209" i="1"/>
  <c r="CI207" i="1"/>
  <c r="CI134" i="1"/>
  <c r="CI135" i="1" s="1"/>
  <c r="CI136" i="1" s="1"/>
  <c r="CI112" i="1"/>
  <c r="CI22" i="1"/>
  <c r="CI37" i="1" l="1"/>
  <c r="CI38" i="1"/>
  <c r="CI33" i="1"/>
  <c r="CI28" i="1"/>
  <c r="CI113" i="1"/>
  <c r="CI114" i="1" s="1"/>
  <c r="CJ49" i="1"/>
  <c r="CJ51" i="1"/>
  <c r="CJ16" i="1"/>
  <c r="CJ47" i="1"/>
  <c r="CI57" i="1"/>
  <c r="CI58" i="1" s="1"/>
  <c r="CI59" i="1" s="1"/>
  <c r="CI23" i="1" s="1"/>
  <c r="CJ52" i="1" l="1"/>
  <c r="CJ53" i="1" s="1"/>
  <c r="CJ54" i="1" s="1"/>
  <c r="CI178" i="1"/>
  <c r="CJ85" i="1"/>
  <c r="CJ86" i="1" s="1"/>
  <c r="CJ87" i="1" s="1"/>
  <c r="CJ88" i="1" s="1"/>
  <c r="CI172" i="1"/>
  <c r="CI173" i="1" s="1"/>
  <c r="CI174" i="1" s="1"/>
  <c r="CI117" i="1"/>
  <c r="CJ92" i="1" s="1"/>
  <c r="CJ93" i="1" s="1"/>
  <c r="CI29" i="1"/>
  <c r="CI118" i="1"/>
  <c r="CI119" i="1" s="1"/>
  <c r="CI120" i="1" s="1"/>
  <c r="CI30" i="1" s="1"/>
  <c r="CI144" i="1"/>
  <c r="CI123" i="1"/>
  <c r="CI124" i="1" s="1"/>
  <c r="CI125" i="1" s="1"/>
  <c r="CI4" i="1" s="1"/>
  <c r="CI34" i="1" l="1"/>
  <c r="CI36" i="1"/>
  <c r="CI70" i="1"/>
  <c r="CI71" i="1"/>
  <c r="CJ65" i="1" s="1"/>
  <c r="CJ72" i="1" s="1"/>
  <c r="CI244" i="1"/>
  <c r="CI151" i="1"/>
  <c r="CI148" i="1"/>
  <c r="CI150" i="1"/>
  <c r="CI149" i="1"/>
  <c r="CI146" i="1"/>
  <c r="CI147" i="1"/>
  <c r="CI179" i="1"/>
  <c r="CJ17" i="1"/>
  <c r="CJ95" i="1"/>
  <c r="CJ96" i="1"/>
  <c r="CJ18" i="1" s="1"/>
  <c r="CJ74" i="1"/>
  <c r="CJ66" i="1"/>
  <c r="CI246" i="1" l="1"/>
  <c r="CI182" i="1"/>
  <c r="CI183" i="1"/>
  <c r="CI181" i="1"/>
  <c r="CI184" i="1"/>
  <c r="CI180" i="1"/>
  <c r="CI137" i="1"/>
  <c r="CI138" i="1" s="1"/>
  <c r="CI139" i="1" s="1"/>
  <c r="CI3" i="1" s="1"/>
  <c r="CI248" i="1"/>
  <c r="CJ75" i="1" l="1"/>
  <c r="CJ67" i="1"/>
  <c r="CJ8" i="1" s="1"/>
  <c r="CJ73" i="1"/>
  <c r="CJ6" i="1" s="1"/>
  <c r="CJ64" i="1"/>
  <c r="CK43" i="1" l="1"/>
  <c r="CK44" i="1" s="1"/>
  <c r="CJ7" i="1"/>
  <c r="CJ78" i="1"/>
  <c r="CJ81" i="1" s="1"/>
  <c r="CJ89" i="1"/>
  <c r="CJ14" i="1" s="1"/>
  <c r="CJ145" i="1"/>
  <c r="CJ12" i="1"/>
  <c r="CJ166" i="1"/>
  <c r="CJ164" i="1"/>
  <c r="CJ109" i="1" l="1"/>
  <c r="CJ26" i="1" s="1"/>
  <c r="CJ79" i="1"/>
  <c r="CJ80" i="1" s="1"/>
  <c r="CJ9" i="1" s="1"/>
  <c r="CJ10" i="1"/>
  <c r="CJ99" i="1"/>
  <c r="CJ130" i="1"/>
  <c r="CJ131" i="1" s="1"/>
  <c r="CI165" i="1"/>
  <c r="CJ82" i="1"/>
  <c r="CJ13" i="1" s="1"/>
  <c r="CJ132" i="1" l="1"/>
  <c r="CJ133" i="1" s="1"/>
  <c r="CJ110" i="1"/>
  <c r="CJ27" i="1" s="1"/>
  <c r="CJ100" i="1"/>
  <c r="CJ20" i="1"/>
  <c r="CI240" i="1"/>
  <c r="CI154" i="1"/>
  <c r="CI156" i="1"/>
  <c r="CI157" i="1"/>
  <c r="CI155" i="1"/>
  <c r="CJ111" i="1" l="1"/>
  <c r="CJ21" i="1"/>
  <c r="CJ101" i="1"/>
  <c r="CJ102" i="1" l="1"/>
  <c r="CJ104" i="1"/>
  <c r="CJ105" i="1" s="1"/>
  <c r="CJ176" i="1" l="1"/>
  <c r="CJ170" i="1"/>
  <c r="CJ106" i="1"/>
  <c r="CJ103" i="1"/>
  <c r="CJ177" i="1" l="1"/>
  <c r="CJ143" i="1"/>
  <c r="CK48" i="1"/>
  <c r="CJ171" i="1"/>
  <c r="CK46" i="1"/>
  <c r="CK50" i="1"/>
  <c r="CJ24" i="1"/>
  <c r="CJ35" i="1" s="1"/>
  <c r="CK94" i="1"/>
  <c r="CJ115" i="1"/>
  <c r="CJ116" i="1" s="1"/>
  <c r="CJ31" i="1" s="1"/>
  <c r="CJ209" i="1"/>
  <c r="CJ208" i="1"/>
  <c r="CJ207" i="1"/>
  <c r="CJ134" i="1"/>
  <c r="CJ135" i="1" s="1"/>
  <c r="CJ136" i="1" s="1"/>
  <c r="CJ112" i="1"/>
  <c r="CJ22" i="1"/>
  <c r="CJ38" i="1" l="1"/>
  <c r="CJ33" i="1"/>
  <c r="CJ37" i="1"/>
  <c r="CJ28" i="1"/>
  <c r="CJ113" i="1"/>
  <c r="CJ114" i="1" s="1"/>
  <c r="CK49" i="1"/>
  <c r="CK51" i="1"/>
  <c r="CK16" i="1"/>
  <c r="CK47" i="1"/>
  <c r="CJ57" i="1"/>
  <c r="CJ58" i="1" s="1"/>
  <c r="CJ59" i="1" s="1"/>
  <c r="CJ23" i="1" s="1"/>
  <c r="CK52" i="1" l="1"/>
  <c r="CK53" i="1" s="1"/>
  <c r="CK54" i="1" s="1"/>
  <c r="CJ178" i="1"/>
  <c r="CK85" i="1"/>
  <c r="CK86" i="1" s="1"/>
  <c r="CK87" i="1" s="1"/>
  <c r="CK88" i="1" s="1"/>
  <c r="CJ172" i="1"/>
  <c r="CJ173" i="1" s="1"/>
  <c r="CJ174" i="1" s="1"/>
  <c r="CJ117" i="1"/>
  <c r="CK92" i="1" s="1"/>
  <c r="CK93" i="1" s="1"/>
  <c r="CJ29" i="1"/>
  <c r="CJ118" i="1"/>
  <c r="CJ119" i="1" s="1"/>
  <c r="CJ120" i="1" s="1"/>
  <c r="CJ30" i="1" s="1"/>
  <c r="CJ144" i="1"/>
  <c r="CJ123" i="1"/>
  <c r="CJ124" i="1" s="1"/>
  <c r="CJ125" i="1" s="1"/>
  <c r="CJ4" i="1" s="1"/>
  <c r="CJ34" i="1" l="1"/>
  <c r="CJ36" i="1"/>
  <c r="CK17" i="1"/>
  <c r="CK95" i="1"/>
  <c r="CK96" i="1"/>
  <c r="CK18" i="1" s="1"/>
  <c r="CJ244" i="1"/>
  <c r="CJ148" i="1"/>
  <c r="CJ149" i="1"/>
  <c r="CJ150" i="1"/>
  <c r="CJ151" i="1"/>
  <c r="CJ146" i="1"/>
  <c r="CJ147" i="1"/>
  <c r="CJ248" i="1" s="1"/>
  <c r="CJ70" i="1"/>
  <c r="CK74" i="1" s="1"/>
  <c r="CJ71" i="1"/>
  <c r="CK65" i="1" s="1"/>
  <c r="CK66" i="1" s="1"/>
  <c r="CJ179" i="1"/>
  <c r="CK72" i="1"/>
  <c r="CJ246" i="1" l="1"/>
  <c r="CJ182" i="1"/>
  <c r="CJ183" i="1"/>
  <c r="CJ181" i="1"/>
  <c r="CJ184" i="1"/>
  <c r="CJ180" i="1"/>
  <c r="CJ137" i="1"/>
  <c r="CJ138" i="1" s="1"/>
  <c r="CJ139" i="1" s="1"/>
  <c r="CJ3" i="1" s="1"/>
  <c r="CK75" i="1" l="1"/>
  <c r="CK67" i="1"/>
  <c r="CK8" i="1" s="1"/>
  <c r="CK73" i="1"/>
  <c r="CK6" i="1" s="1"/>
  <c r="CK64" i="1"/>
  <c r="CL43" i="1" l="1"/>
  <c r="CL44" i="1" s="1"/>
  <c r="CK7" i="1"/>
  <c r="CK78" i="1"/>
  <c r="CK81" i="1" s="1"/>
  <c r="CK89" i="1"/>
  <c r="CK14" i="1" s="1"/>
  <c r="CK12" i="1"/>
  <c r="CK145" i="1"/>
  <c r="CK166" i="1"/>
  <c r="CK164" i="1"/>
  <c r="CK109" i="1" l="1"/>
  <c r="CK26" i="1" s="1"/>
  <c r="CK79" i="1"/>
  <c r="CK80" i="1" s="1"/>
  <c r="CK9" i="1" s="1"/>
  <c r="CK10" i="1"/>
  <c r="CK99" i="1"/>
  <c r="CK130" i="1"/>
  <c r="CK131" i="1" s="1"/>
  <c r="CJ165" i="1"/>
  <c r="CK82" i="1"/>
  <c r="CK13" i="1" s="1"/>
  <c r="CK110" i="1" l="1"/>
  <c r="CK27" i="1" s="1"/>
  <c r="CJ240" i="1"/>
  <c r="CJ154" i="1"/>
  <c r="CJ156" i="1"/>
  <c r="CJ157" i="1"/>
  <c r="CJ155" i="1"/>
  <c r="CK100" i="1"/>
  <c r="CK20" i="1"/>
  <c r="CK132" i="1"/>
  <c r="CK133" i="1" s="1"/>
  <c r="CK111" i="1"/>
  <c r="CK21" i="1" l="1"/>
  <c r="CK101" i="1"/>
  <c r="CK102" i="1" l="1"/>
  <c r="CK104" i="1"/>
  <c r="CK105" i="1" s="1"/>
  <c r="CK106" i="1" l="1"/>
  <c r="CK103" i="1"/>
  <c r="CK176" i="1"/>
  <c r="CK170" i="1"/>
  <c r="CK177" i="1" l="1"/>
  <c r="CK143" i="1"/>
  <c r="CL48" i="1"/>
  <c r="CK171" i="1"/>
  <c r="CL46" i="1"/>
  <c r="CL50" i="1"/>
  <c r="CK24" i="1"/>
  <c r="CK35" i="1" s="1"/>
  <c r="CL94" i="1"/>
  <c r="CK115" i="1"/>
  <c r="CK116" i="1" s="1"/>
  <c r="CK31" i="1" s="1"/>
  <c r="CK209" i="1"/>
  <c r="CK208" i="1"/>
  <c r="CK207" i="1"/>
  <c r="CK134" i="1"/>
  <c r="CK135" i="1" s="1"/>
  <c r="CK136" i="1" s="1"/>
  <c r="CK112" i="1"/>
  <c r="CK22" i="1"/>
  <c r="CK28" i="1" l="1"/>
  <c r="CK113" i="1"/>
  <c r="CK114" i="1" s="1"/>
  <c r="CL49" i="1"/>
  <c r="CL51" i="1"/>
  <c r="CK37" i="1"/>
  <c r="CK33" i="1"/>
  <c r="CK38" i="1"/>
  <c r="CL16" i="1"/>
  <c r="CL47" i="1"/>
  <c r="CK57" i="1"/>
  <c r="CK58" i="1" s="1"/>
  <c r="CK59" i="1" s="1"/>
  <c r="CK23" i="1" s="1"/>
  <c r="CK178" i="1" l="1"/>
  <c r="CL85" i="1"/>
  <c r="CL86" i="1" s="1"/>
  <c r="CL87" i="1" s="1"/>
  <c r="CL88" i="1" s="1"/>
  <c r="CK172" i="1"/>
  <c r="CK173" i="1" s="1"/>
  <c r="CK174" i="1" s="1"/>
  <c r="CK117" i="1"/>
  <c r="CL92" i="1" s="1"/>
  <c r="CL93" i="1" s="1"/>
  <c r="CK29" i="1"/>
  <c r="CK118" i="1"/>
  <c r="CK119" i="1" s="1"/>
  <c r="CK120" i="1" s="1"/>
  <c r="CK30" i="1" s="1"/>
  <c r="CK144" i="1"/>
  <c r="CK123" i="1"/>
  <c r="CK124" i="1" s="1"/>
  <c r="CK125" i="1" s="1"/>
  <c r="CK4" i="1" s="1"/>
  <c r="CL52" i="1"/>
  <c r="CL53" i="1" s="1"/>
  <c r="CL54" i="1" s="1"/>
  <c r="CK34" i="1" l="1"/>
  <c r="CK36" i="1"/>
  <c r="CL17" i="1"/>
  <c r="CL95" i="1"/>
  <c r="CL96" i="1"/>
  <c r="CL18" i="1" s="1"/>
  <c r="CK70" i="1"/>
  <c r="CK71" i="1"/>
  <c r="CL65" i="1" s="1"/>
  <c r="CL66" i="1" s="1"/>
  <c r="CK151" i="1"/>
  <c r="CK244" i="1"/>
  <c r="CK148" i="1"/>
  <c r="CK150" i="1"/>
  <c r="CK149" i="1"/>
  <c r="CK146" i="1"/>
  <c r="CK147" i="1"/>
  <c r="CK179" i="1"/>
  <c r="CL74" i="1" l="1"/>
  <c r="CL72" i="1"/>
  <c r="CK246" i="1"/>
  <c r="CK181" i="1"/>
  <c r="CK182" i="1"/>
  <c r="CK183" i="1"/>
  <c r="CK184" i="1"/>
  <c r="CK180" i="1"/>
  <c r="CK137" i="1"/>
  <c r="CK138" i="1" s="1"/>
  <c r="CK139" i="1" s="1"/>
  <c r="CK3" i="1" s="1"/>
  <c r="CK248" i="1"/>
  <c r="CL75" i="1" l="1"/>
  <c r="CL67" i="1"/>
  <c r="CL8" i="1" s="1"/>
  <c r="CL73" i="1"/>
  <c r="CL6" i="1" s="1"/>
  <c r="CL64" i="1"/>
  <c r="CM43" i="1" l="1"/>
  <c r="CM44" i="1" s="1"/>
  <c r="CL7" i="1"/>
  <c r="CL78" i="1"/>
  <c r="CL81" i="1" s="1"/>
  <c r="CL82" i="1" s="1"/>
  <c r="CL13" i="1" s="1"/>
  <c r="CL89" i="1"/>
  <c r="CL14" i="1" s="1"/>
  <c r="CL145" i="1"/>
  <c r="CL12" i="1"/>
  <c r="CL166" i="1"/>
  <c r="CL164" i="1"/>
  <c r="CL79" i="1" l="1"/>
  <c r="CL80" i="1" s="1"/>
  <c r="CL9" i="1" s="1"/>
  <c r="CL10" i="1"/>
  <c r="CL99" i="1"/>
  <c r="CL130" i="1"/>
  <c r="CL131" i="1" s="1"/>
  <c r="CK165" i="1"/>
  <c r="CL109" i="1"/>
  <c r="CL26" i="1" l="1"/>
  <c r="CL110" i="1"/>
  <c r="CL100" i="1"/>
  <c r="CL20" i="1"/>
  <c r="CK240" i="1"/>
  <c r="CK154" i="1"/>
  <c r="CK156" i="1"/>
  <c r="CK157" i="1"/>
  <c r="CK155" i="1"/>
  <c r="CL132" i="1"/>
  <c r="CL133" i="1" s="1"/>
  <c r="CL21" i="1" l="1"/>
  <c r="CL101" i="1"/>
  <c r="CL27" i="1"/>
  <c r="CL111" i="1"/>
  <c r="CL102" i="1" l="1"/>
  <c r="CL104" i="1"/>
  <c r="CL105" i="1" s="1"/>
  <c r="CL176" i="1" l="1"/>
  <c r="CL170" i="1"/>
  <c r="CL106" i="1"/>
  <c r="CL103" i="1"/>
  <c r="CL177" i="1" l="1"/>
  <c r="CL143" i="1"/>
  <c r="CM48" i="1"/>
  <c r="CL171" i="1"/>
  <c r="CM46" i="1"/>
  <c r="CM50" i="1"/>
  <c r="CL24" i="1"/>
  <c r="CL35" i="1" s="1"/>
  <c r="CM94" i="1"/>
  <c r="CL115" i="1"/>
  <c r="CL116" i="1" s="1"/>
  <c r="CL31" i="1" s="1"/>
  <c r="CL209" i="1"/>
  <c r="CL208" i="1"/>
  <c r="CL207" i="1"/>
  <c r="CL134" i="1"/>
  <c r="CL135" i="1" s="1"/>
  <c r="CL136" i="1" s="1"/>
  <c r="CL112" i="1"/>
  <c r="CL22" i="1"/>
  <c r="CL28" i="1" l="1"/>
  <c r="CL113" i="1"/>
  <c r="CL114" i="1" s="1"/>
  <c r="CM16" i="1"/>
  <c r="CM47" i="1"/>
  <c r="CL57" i="1"/>
  <c r="CL58" i="1" s="1"/>
  <c r="CL59" i="1" s="1"/>
  <c r="CL23" i="1" s="1"/>
  <c r="CL37" i="1"/>
  <c r="CL33" i="1"/>
  <c r="CL38" i="1"/>
  <c r="CM49" i="1"/>
  <c r="CM51" i="1"/>
  <c r="CM52" i="1" l="1"/>
  <c r="CM53" i="1" s="1"/>
  <c r="CM54" i="1" s="1"/>
  <c r="CL178" i="1"/>
  <c r="CM85" i="1"/>
  <c r="CM86" i="1" s="1"/>
  <c r="CM87" i="1" s="1"/>
  <c r="CM88" i="1" s="1"/>
  <c r="CL172" i="1"/>
  <c r="CL173" i="1" s="1"/>
  <c r="CL174" i="1" s="1"/>
  <c r="CL117" i="1"/>
  <c r="CM92" i="1" s="1"/>
  <c r="CM93" i="1" s="1"/>
  <c r="CL29" i="1"/>
  <c r="CL118" i="1"/>
  <c r="CL119" i="1" s="1"/>
  <c r="CL120" i="1" s="1"/>
  <c r="CL30" i="1" s="1"/>
  <c r="CL144" i="1"/>
  <c r="CL123" i="1"/>
  <c r="CL124" i="1" s="1"/>
  <c r="CL125" i="1" s="1"/>
  <c r="CL4" i="1" s="1"/>
  <c r="CL34" i="1" l="1"/>
  <c r="CL36" i="1"/>
  <c r="CL70" i="1"/>
  <c r="CL71" i="1"/>
  <c r="CM65" i="1" s="1"/>
  <c r="CM66" i="1" s="1"/>
  <c r="CM17" i="1"/>
  <c r="CM95" i="1"/>
  <c r="CM96" i="1"/>
  <c r="CM18" i="1" s="1"/>
  <c r="CL244" i="1"/>
  <c r="CL148" i="1"/>
  <c r="CL149" i="1"/>
  <c r="CL150" i="1"/>
  <c r="CL151" i="1"/>
  <c r="CL146" i="1"/>
  <c r="CL147" i="1"/>
  <c r="CL179" i="1"/>
  <c r="CM74" i="1" l="1"/>
  <c r="CM72" i="1"/>
  <c r="CL137" i="1"/>
  <c r="CL138" i="1" s="1"/>
  <c r="CL139" i="1" s="1"/>
  <c r="CL3" i="1" s="1"/>
  <c r="CL246" i="1"/>
  <c r="CL183" i="1"/>
  <c r="CL182" i="1"/>
  <c r="CL181" i="1"/>
  <c r="CL184" i="1"/>
  <c r="CL180" i="1"/>
  <c r="CM64" i="1" s="1"/>
  <c r="CL248" i="1"/>
  <c r="CN43" i="1" l="1"/>
  <c r="CN44" i="1" s="1"/>
  <c r="CM7" i="1"/>
  <c r="CM75" i="1"/>
  <c r="CM67" i="1"/>
  <c r="CM8" i="1" s="1"/>
  <c r="CM73" i="1"/>
  <c r="CM6" i="1" s="1"/>
  <c r="CM78" i="1" l="1"/>
  <c r="CM81" i="1" s="1"/>
  <c r="CM79" i="1" s="1"/>
  <c r="CM80" i="1" s="1"/>
  <c r="CM9" i="1" s="1"/>
  <c r="CM89" i="1"/>
  <c r="CM14" i="1" s="1"/>
  <c r="CM145" i="1"/>
  <c r="CM12" i="1"/>
  <c r="CM166" i="1"/>
  <c r="CM164" i="1"/>
  <c r="CM82" i="1" l="1"/>
  <c r="CM13" i="1" s="1"/>
  <c r="CM10" i="1"/>
  <c r="CM99" i="1"/>
  <c r="CM100" i="1" s="1"/>
  <c r="CM130" i="1"/>
  <c r="CM131" i="1" s="1"/>
  <c r="CL165" i="1"/>
  <c r="CM109" i="1"/>
  <c r="CM132" i="1" l="1"/>
  <c r="CM133" i="1" s="1"/>
  <c r="CM20" i="1"/>
  <c r="CM26" i="1"/>
  <c r="CM110" i="1"/>
  <c r="CL240" i="1"/>
  <c r="CL156" i="1"/>
  <c r="CL154" i="1"/>
  <c r="CL155" i="1"/>
  <c r="CL157" i="1"/>
  <c r="CM21" i="1"/>
  <c r="CM101" i="1"/>
  <c r="CM102" i="1" l="1"/>
  <c r="CM104" i="1"/>
  <c r="CM105" i="1" s="1"/>
  <c r="CM27" i="1"/>
  <c r="CM111" i="1"/>
  <c r="CM106" i="1" l="1"/>
  <c r="CM112" i="1" s="1"/>
  <c r="CM28" i="1" s="1"/>
  <c r="CM103" i="1"/>
  <c r="CM176" i="1"/>
  <c r="CM170" i="1"/>
  <c r="CN46" i="1" l="1"/>
  <c r="CN50" i="1"/>
  <c r="CM177" i="1"/>
  <c r="CM143" i="1"/>
  <c r="CN48" i="1"/>
  <c r="CM171" i="1"/>
  <c r="CM24" i="1"/>
  <c r="CM35" i="1" s="1"/>
  <c r="CN94" i="1"/>
  <c r="CM115" i="1"/>
  <c r="CM116" i="1" s="1"/>
  <c r="CM31" i="1" s="1"/>
  <c r="CM207" i="1"/>
  <c r="CM209" i="1"/>
  <c r="CM208" i="1"/>
  <c r="CM134" i="1"/>
  <c r="CM135" i="1" s="1"/>
  <c r="CM136" i="1" s="1"/>
  <c r="CM22" i="1"/>
  <c r="CM113" i="1"/>
  <c r="CM114" i="1" s="1"/>
  <c r="CM123" i="1" s="1"/>
  <c r="CM124" i="1" s="1"/>
  <c r="CM38" i="1" l="1"/>
  <c r="CM33" i="1"/>
  <c r="CM37" i="1"/>
  <c r="CN51" i="1"/>
  <c r="CM172" i="1"/>
  <c r="CM173" i="1" s="1"/>
  <c r="CM174" i="1" s="1"/>
  <c r="CM178" i="1"/>
  <c r="CM117" i="1"/>
  <c r="CN92" i="1" s="1"/>
  <c r="CN93" i="1" s="1"/>
  <c r="CN17" i="1" s="1"/>
  <c r="CN85" i="1"/>
  <c r="CN86" i="1" s="1"/>
  <c r="CN87" i="1" s="1"/>
  <c r="CN88" i="1" s="1"/>
  <c r="CM29" i="1"/>
  <c r="CM118" i="1"/>
  <c r="CM119" i="1" s="1"/>
  <c r="CM120" i="1" s="1"/>
  <c r="CM30" i="1" s="1"/>
  <c r="CM144" i="1"/>
  <c r="CM125" i="1"/>
  <c r="CM4" i="1" s="1"/>
  <c r="CN16" i="1"/>
  <c r="CN49" i="1"/>
  <c r="CN47" i="1"/>
  <c r="CM57" i="1"/>
  <c r="CM58" i="1" s="1"/>
  <c r="CM59" i="1" s="1"/>
  <c r="CM23" i="1" s="1"/>
  <c r="CM34" i="1" l="1"/>
  <c r="CM36" i="1"/>
  <c r="CN96" i="1"/>
  <c r="CN18" i="1" s="1"/>
  <c r="CN52" i="1"/>
  <c r="CN53" i="1" s="1"/>
  <c r="CN54" i="1" s="1"/>
  <c r="CN95" i="1"/>
  <c r="CM179" i="1"/>
  <c r="CM70" i="1"/>
  <c r="CM71" i="1"/>
  <c r="CN65" i="1" s="1"/>
  <c r="CM244" i="1"/>
  <c r="CM151" i="1"/>
  <c r="CM149" i="1"/>
  <c r="CM148" i="1"/>
  <c r="CM150" i="1"/>
  <c r="CM146" i="1"/>
  <c r="CM147" i="1"/>
  <c r="CN72" i="1" l="1"/>
  <c r="CN66" i="1"/>
  <c r="CN74" i="1"/>
  <c r="CM137" i="1"/>
  <c r="CM138" i="1" s="1"/>
  <c r="CM139" i="1" s="1"/>
  <c r="CM3" i="1" s="1"/>
  <c r="CM248" i="1"/>
  <c r="CM182" i="1"/>
  <c r="CM246" i="1"/>
  <c r="CM183" i="1"/>
  <c r="CM181" i="1"/>
  <c r="CM184" i="1"/>
  <c r="CM180" i="1"/>
  <c r="CN75" i="1" l="1"/>
  <c r="CN67" i="1"/>
  <c r="CN8" i="1" s="1"/>
  <c r="CN73" i="1"/>
  <c r="CN6" i="1" s="1"/>
  <c r="CN64" i="1"/>
  <c r="CN89" i="1" l="1"/>
  <c r="CN14" i="1" s="1"/>
  <c r="CN145" i="1"/>
  <c r="CN12" i="1"/>
  <c r="CN166" i="1"/>
  <c r="CN164" i="1"/>
  <c r="CO43" i="1"/>
  <c r="CO44" i="1" s="1"/>
  <c r="CN7" i="1"/>
  <c r="CN78" i="1"/>
  <c r="CN81" i="1" s="1"/>
  <c r="CN79" i="1" l="1"/>
  <c r="CN80" i="1" s="1"/>
  <c r="CN9" i="1" s="1"/>
  <c r="CN10" i="1"/>
  <c r="CN99" i="1"/>
  <c r="CN130" i="1"/>
  <c r="CN131" i="1" s="1"/>
  <c r="CM165" i="1"/>
  <c r="CN82" i="1"/>
  <c r="CN13" i="1" s="1"/>
  <c r="CN109" i="1"/>
  <c r="CN132" i="1" l="1"/>
  <c r="CN133" i="1" s="1"/>
  <c r="CN100" i="1"/>
  <c r="CN20" i="1"/>
  <c r="CM240" i="1"/>
  <c r="CM154" i="1"/>
  <c r="CM156" i="1"/>
  <c r="CM157" i="1"/>
  <c r="CM155" i="1"/>
  <c r="CN26" i="1"/>
  <c r="CN110" i="1"/>
  <c r="CN27" i="1" l="1"/>
  <c r="CN111" i="1"/>
  <c r="CN21" i="1"/>
  <c r="CN101" i="1"/>
  <c r="CN102" i="1" l="1"/>
  <c r="CN104" i="1"/>
  <c r="CN105" i="1" s="1"/>
  <c r="CN106" i="1" l="1"/>
  <c r="CN103" i="1"/>
  <c r="CN176" i="1"/>
  <c r="CN170" i="1"/>
  <c r="CN22" i="1" l="1"/>
  <c r="CO46" i="1"/>
  <c r="CO50" i="1"/>
  <c r="CN177" i="1"/>
  <c r="CN143" i="1"/>
  <c r="CO48" i="1"/>
  <c r="CN171" i="1"/>
  <c r="CN24" i="1"/>
  <c r="CN35" i="1" s="1"/>
  <c r="CO94" i="1"/>
  <c r="CN115" i="1"/>
  <c r="CN116" i="1" s="1"/>
  <c r="CN31" i="1" s="1"/>
  <c r="CN209" i="1"/>
  <c r="CN208" i="1"/>
  <c r="CN207" i="1"/>
  <c r="CN134" i="1"/>
  <c r="CN135" i="1" s="1"/>
  <c r="CN136" i="1" s="1"/>
  <c r="CN112" i="1"/>
  <c r="CO51" i="1" l="1"/>
  <c r="CO16" i="1"/>
  <c r="CO49" i="1"/>
  <c r="CO47" i="1"/>
  <c r="CN57" i="1"/>
  <c r="CN58" i="1" s="1"/>
  <c r="CN59" i="1" s="1"/>
  <c r="CN23" i="1" s="1"/>
  <c r="CN38" i="1"/>
  <c r="CN33" i="1"/>
  <c r="CN37" i="1"/>
  <c r="CN28" i="1"/>
  <c r="CN113" i="1"/>
  <c r="CN114" i="1" s="1"/>
  <c r="CO52" i="1" l="1"/>
  <c r="CO53" i="1" s="1"/>
  <c r="CO54" i="1" s="1"/>
  <c r="CN178" i="1"/>
  <c r="CO85" i="1"/>
  <c r="CO86" i="1" s="1"/>
  <c r="CO87" i="1" s="1"/>
  <c r="CO88" i="1" s="1"/>
  <c r="CN172" i="1"/>
  <c r="CN173" i="1" s="1"/>
  <c r="CN174" i="1" s="1"/>
  <c r="CN117" i="1"/>
  <c r="CO92" i="1" s="1"/>
  <c r="CO93" i="1" s="1"/>
  <c r="CN29" i="1"/>
  <c r="CN118" i="1"/>
  <c r="CN119" i="1" s="1"/>
  <c r="CN120" i="1" s="1"/>
  <c r="CN30" i="1" s="1"/>
  <c r="CN144" i="1"/>
  <c r="CN123" i="1"/>
  <c r="CN124" i="1" s="1"/>
  <c r="CN125" i="1" s="1"/>
  <c r="CN4" i="1" s="1"/>
  <c r="CN34" i="1" l="1"/>
  <c r="CN36" i="1"/>
  <c r="CN70" i="1"/>
  <c r="CN71" i="1"/>
  <c r="CO65" i="1" s="1"/>
  <c r="CO17" i="1"/>
  <c r="CO95" i="1"/>
  <c r="CO96" i="1"/>
  <c r="CO18" i="1" s="1"/>
  <c r="CN244" i="1"/>
  <c r="CN148" i="1"/>
  <c r="CN149" i="1"/>
  <c r="CN150" i="1"/>
  <c r="CN151" i="1"/>
  <c r="CN146" i="1"/>
  <c r="CN147" i="1"/>
  <c r="CN248" i="1" s="1"/>
  <c r="CN179" i="1"/>
  <c r="CO74" i="1" l="1"/>
  <c r="CO66" i="1"/>
  <c r="CO72" i="1"/>
  <c r="CN246" i="1"/>
  <c r="CN182" i="1"/>
  <c r="CN183" i="1"/>
  <c r="CN181" i="1"/>
  <c r="CN184" i="1"/>
  <c r="CN180" i="1"/>
  <c r="CO64" i="1" s="1"/>
  <c r="CN137" i="1"/>
  <c r="CN138" i="1" s="1"/>
  <c r="CN139" i="1" s="1"/>
  <c r="CN3" i="1" s="1"/>
  <c r="CP43" i="1" l="1"/>
  <c r="CP44" i="1" s="1"/>
  <c r="CO7" i="1"/>
  <c r="CO67" i="1"/>
  <c r="CO8" i="1" s="1"/>
  <c r="CO75" i="1"/>
  <c r="CO73" i="1"/>
  <c r="CO6" i="1" s="1"/>
  <c r="CO89" i="1" l="1"/>
  <c r="CO14" i="1" s="1"/>
  <c r="CO145" i="1"/>
  <c r="CO12" i="1"/>
  <c r="CO166" i="1"/>
  <c r="CO164" i="1"/>
  <c r="CO78" i="1"/>
  <c r="CO81" i="1" s="1"/>
  <c r="CO79" i="1" l="1"/>
  <c r="CO80" i="1" s="1"/>
  <c r="CO9" i="1" s="1"/>
  <c r="CO10" i="1"/>
  <c r="CO99" i="1"/>
  <c r="CO130" i="1"/>
  <c r="CO131" i="1" s="1"/>
  <c r="CN165" i="1"/>
  <c r="CO109" i="1"/>
  <c r="CO82" i="1"/>
  <c r="CO13" i="1" s="1"/>
  <c r="CO132" i="1" l="1"/>
  <c r="CO133" i="1" s="1"/>
  <c r="CO26" i="1"/>
  <c r="CO110" i="1"/>
  <c r="CO100" i="1"/>
  <c r="CO20" i="1"/>
  <c r="CN240" i="1"/>
  <c r="CN154" i="1"/>
  <c r="CN156" i="1"/>
  <c r="CN157" i="1"/>
  <c r="CN155" i="1"/>
  <c r="CO21" i="1" l="1"/>
  <c r="CO101" i="1"/>
  <c r="CO27" i="1"/>
  <c r="CO111" i="1"/>
  <c r="CO102" i="1" l="1"/>
  <c r="CO104" i="1"/>
  <c r="CO105" i="1" s="1"/>
  <c r="CO106" i="1" l="1"/>
  <c r="CO103" i="1"/>
  <c r="CO176" i="1"/>
  <c r="CO170" i="1"/>
  <c r="CO22" i="1" l="1"/>
  <c r="CP46" i="1"/>
  <c r="CP50" i="1"/>
  <c r="CO177" i="1"/>
  <c r="CO143" i="1"/>
  <c r="CP48" i="1"/>
  <c r="CO171" i="1"/>
  <c r="CO24" i="1"/>
  <c r="CO35" i="1" s="1"/>
  <c r="CP94" i="1"/>
  <c r="CO115" i="1"/>
  <c r="CO116" i="1" s="1"/>
  <c r="CO31" i="1" s="1"/>
  <c r="CO207" i="1"/>
  <c r="CO208" i="1"/>
  <c r="CO209" i="1"/>
  <c r="CO134" i="1"/>
  <c r="CO135" i="1" s="1"/>
  <c r="CO136" i="1" s="1"/>
  <c r="CO112" i="1"/>
  <c r="CP51" i="1" l="1"/>
  <c r="CP16" i="1"/>
  <c r="CP49" i="1"/>
  <c r="CP47" i="1"/>
  <c r="CO57" i="1"/>
  <c r="CO58" i="1" s="1"/>
  <c r="CO59" i="1" s="1"/>
  <c r="CO23" i="1" s="1"/>
  <c r="CO28" i="1"/>
  <c r="CO113" i="1"/>
  <c r="CO114" i="1" s="1"/>
  <c r="CO33" i="1"/>
  <c r="CO37" i="1"/>
  <c r="CO38" i="1"/>
  <c r="CP52" i="1" l="1"/>
  <c r="CP53" i="1" s="1"/>
  <c r="CP54" i="1" s="1"/>
  <c r="CO178" i="1"/>
  <c r="CP85" i="1"/>
  <c r="CP86" i="1" s="1"/>
  <c r="CP87" i="1" s="1"/>
  <c r="CP88" i="1" s="1"/>
  <c r="CO172" i="1"/>
  <c r="CO173" i="1" s="1"/>
  <c r="CO174" i="1" s="1"/>
  <c r="CO117" i="1"/>
  <c r="CP92" i="1" s="1"/>
  <c r="CP93" i="1" s="1"/>
  <c r="CO29" i="1"/>
  <c r="CO118" i="1"/>
  <c r="CO119" i="1" s="1"/>
  <c r="CO120" i="1" s="1"/>
  <c r="CO30" i="1" s="1"/>
  <c r="CO144" i="1"/>
  <c r="CO123" i="1"/>
  <c r="CO124" i="1" s="1"/>
  <c r="CO125" i="1" s="1"/>
  <c r="CO4" i="1" s="1"/>
  <c r="CO34" i="1" l="1"/>
  <c r="CO36" i="1"/>
  <c r="CO70" i="1"/>
  <c r="CO71" i="1"/>
  <c r="CP65" i="1" s="1"/>
  <c r="CP66" i="1" s="1"/>
  <c r="CP17" i="1"/>
  <c r="CP95" i="1"/>
  <c r="CP96" i="1"/>
  <c r="CP18" i="1" s="1"/>
  <c r="CO151" i="1"/>
  <c r="CO244" i="1"/>
  <c r="CO149" i="1"/>
  <c r="CO148" i="1"/>
  <c r="CO150" i="1"/>
  <c r="CO146" i="1"/>
  <c r="CO147" i="1"/>
  <c r="CO248" i="1" s="1"/>
  <c r="CO179" i="1"/>
  <c r="CP74" i="1" l="1"/>
  <c r="CP72" i="1"/>
  <c r="CO246" i="1"/>
  <c r="CO181" i="1"/>
  <c r="CO182" i="1"/>
  <c r="CO183" i="1"/>
  <c r="CO184" i="1"/>
  <c r="CO180" i="1"/>
  <c r="CP64" i="1" s="1"/>
  <c r="CO137" i="1"/>
  <c r="CO138" i="1" s="1"/>
  <c r="CO139" i="1" s="1"/>
  <c r="CO3" i="1" s="1"/>
  <c r="CQ43" i="1" l="1"/>
  <c r="CQ44" i="1" s="1"/>
  <c r="CP7" i="1"/>
  <c r="CP67" i="1"/>
  <c r="CP8" i="1" s="1"/>
  <c r="CP75" i="1"/>
  <c r="CP73" i="1"/>
  <c r="CP6" i="1" s="1"/>
  <c r="CP78" i="1" l="1"/>
  <c r="CP81" i="1" s="1"/>
  <c r="CP79" i="1" s="1"/>
  <c r="CP80" i="1" s="1"/>
  <c r="CP9" i="1" s="1"/>
  <c r="CP89" i="1"/>
  <c r="CP14" i="1" s="1"/>
  <c r="CP145" i="1"/>
  <c r="CP12" i="1"/>
  <c r="CP166" i="1"/>
  <c r="CP164" i="1"/>
  <c r="CP109" i="1" l="1"/>
  <c r="CP26" i="1" s="1"/>
  <c r="CP10" i="1"/>
  <c r="CP82" i="1"/>
  <c r="CP13" i="1" s="1"/>
  <c r="CP130" i="1"/>
  <c r="CP131" i="1" s="1"/>
  <c r="CO165" i="1"/>
  <c r="CP99" i="1"/>
  <c r="CP110" i="1" l="1"/>
  <c r="CP27" i="1" s="1"/>
  <c r="CP100" i="1"/>
  <c r="CP20" i="1"/>
  <c r="CP132" i="1"/>
  <c r="CP133" i="1" s="1"/>
  <c r="CO240" i="1"/>
  <c r="CO154" i="1"/>
  <c r="CO156" i="1"/>
  <c r="CO157" i="1"/>
  <c r="CO155" i="1"/>
  <c r="CP111" i="1" l="1"/>
  <c r="CP21" i="1"/>
  <c r="CP101" i="1"/>
  <c r="CP102" i="1" l="1"/>
  <c r="CP104" i="1"/>
  <c r="CP105" i="1" s="1"/>
  <c r="CP106" i="1" l="1"/>
  <c r="CP103" i="1"/>
  <c r="CP176" i="1"/>
  <c r="CP170" i="1"/>
  <c r="CP22" i="1" l="1"/>
  <c r="CQ46" i="1"/>
  <c r="CQ50" i="1"/>
  <c r="CP177" i="1"/>
  <c r="CP143" i="1"/>
  <c r="CQ48" i="1"/>
  <c r="CP171" i="1"/>
  <c r="CP24" i="1"/>
  <c r="CP35" i="1" s="1"/>
  <c r="CQ94" i="1"/>
  <c r="CP115" i="1"/>
  <c r="CP116" i="1" s="1"/>
  <c r="CP31" i="1" s="1"/>
  <c r="CP208" i="1"/>
  <c r="CP209" i="1"/>
  <c r="CP207" i="1"/>
  <c r="CP134" i="1"/>
  <c r="CP135" i="1" s="1"/>
  <c r="CP136" i="1" s="1"/>
  <c r="CP112" i="1"/>
  <c r="CQ51" i="1" l="1"/>
  <c r="CQ16" i="1"/>
  <c r="CQ49" i="1"/>
  <c r="CQ47" i="1"/>
  <c r="CP57" i="1"/>
  <c r="CP58" i="1" s="1"/>
  <c r="CP59" i="1" s="1"/>
  <c r="CP23" i="1" s="1"/>
  <c r="CP33" i="1"/>
  <c r="CP37" i="1"/>
  <c r="CP38" i="1"/>
  <c r="CP28" i="1"/>
  <c r="CP113" i="1"/>
  <c r="CP114" i="1" s="1"/>
  <c r="CQ52" i="1" l="1"/>
  <c r="CQ53" i="1" s="1"/>
  <c r="CQ54" i="1" s="1"/>
  <c r="CP178" i="1"/>
  <c r="CQ85" i="1"/>
  <c r="CQ86" i="1" s="1"/>
  <c r="CQ87" i="1" s="1"/>
  <c r="CQ88" i="1" s="1"/>
  <c r="CP172" i="1"/>
  <c r="CP173" i="1" s="1"/>
  <c r="CP174" i="1" s="1"/>
  <c r="CP117" i="1"/>
  <c r="CQ92" i="1" s="1"/>
  <c r="CQ93" i="1" s="1"/>
  <c r="CP29" i="1"/>
  <c r="CP118" i="1"/>
  <c r="CP119" i="1" s="1"/>
  <c r="CP120" i="1" s="1"/>
  <c r="CP30" i="1" s="1"/>
  <c r="CP144" i="1"/>
  <c r="CP123" i="1"/>
  <c r="CP124" i="1" s="1"/>
  <c r="CP125" i="1" s="1"/>
  <c r="CP4" i="1" s="1"/>
  <c r="CP34" i="1" l="1"/>
  <c r="CP36" i="1"/>
  <c r="CQ17" i="1"/>
  <c r="CQ96" i="1"/>
  <c r="CQ18" i="1" s="1"/>
  <c r="CQ95" i="1"/>
  <c r="CP70" i="1"/>
  <c r="CP71" i="1"/>
  <c r="CQ65" i="1" s="1"/>
  <c r="CQ72" i="1" s="1"/>
  <c r="CP244" i="1"/>
  <c r="CP148" i="1"/>
  <c r="CP149" i="1"/>
  <c r="CP150" i="1"/>
  <c r="CP151" i="1"/>
  <c r="CP146" i="1"/>
  <c r="CP147" i="1"/>
  <c r="CP179" i="1"/>
  <c r="CQ74" i="1" l="1"/>
  <c r="CQ66" i="1"/>
  <c r="CP246" i="1"/>
  <c r="CP183" i="1"/>
  <c r="CP182" i="1"/>
  <c r="CP181" i="1"/>
  <c r="CP184" i="1"/>
  <c r="CP180" i="1"/>
  <c r="CP137" i="1"/>
  <c r="CP138" i="1" s="1"/>
  <c r="CP139" i="1" s="1"/>
  <c r="CP3" i="1" s="1"/>
  <c r="CP248" i="1"/>
  <c r="CQ67" i="1" l="1"/>
  <c r="CQ8" i="1" s="1"/>
  <c r="CQ75" i="1"/>
  <c r="CQ73" i="1"/>
  <c r="CQ6" i="1" s="1"/>
  <c r="CQ64" i="1"/>
  <c r="CQ89" i="1" l="1"/>
  <c r="CQ14" i="1" s="1"/>
  <c r="CQ12" i="1"/>
  <c r="CQ145" i="1"/>
  <c r="CQ166" i="1"/>
  <c r="CQ164" i="1"/>
  <c r="CR43" i="1"/>
  <c r="CR44" i="1" s="1"/>
  <c r="CQ7" i="1"/>
  <c r="CQ78" i="1"/>
  <c r="CQ81" i="1" s="1"/>
  <c r="CQ99" i="1" l="1"/>
  <c r="CQ20" i="1" s="1"/>
  <c r="CQ109" i="1"/>
  <c r="CQ26" i="1" s="1"/>
  <c r="CQ79" i="1"/>
  <c r="CQ80" i="1" s="1"/>
  <c r="CQ9" i="1" s="1"/>
  <c r="CQ10" i="1"/>
  <c r="CQ130" i="1"/>
  <c r="CQ131" i="1" s="1"/>
  <c r="CQ132" i="1" s="1"/>
  <c r="CQ133" i="1" s="1"/>
  <c r="CP165" i="1"/>
  <c r="CQ82" i="1"/>
  <c r="CQ13" i="1" s="1"/>
  <c r="CP240" i="1" l="1"/>
  <c r="CP157" i="1"/>
  <c r="CP156" i="1"/>
  <c r="CP154" i="1"/>
  <c r="CP155" i="1"/>
  <c r="CQ110" i="1"/>
  <c r="CQ100" i="1"/>
  <c r="CQ21" i="1" l="1"/>
  <c r="CQ101" i="1"/>
  <c r="CQ27" i="1"/>
  <c r="CQ111" i="1"/>
  <c r="CQ102" i="1" l="1"/>
  <c r="CQ104" i="1"/>
  <c r="CQ105" i="1" s="1"/>
  <c r="CQ106" i="1" l="1"/>
  <c r="CQ103" i="1"/>
  <c r="CQ176" i="1"/>
  <c r="CQ170" i="1"/>
  <c r="CQ22" i="1" l="1"/>
  <c r="CR46" i="1"/>
  <c r="CR50" i="1"/>
  <c r="CQ177" i="1"/>
  <c r="CQ143" i="1"/>
  <c r="CR48" i="1"/>
  <c r="CQ171" i="1"/>
  <c r="CQ24" i="1"/>
  <c r="CQ35" i="1" s="1"/>
  <c r="CR94" i="1"/>
  <c r="CQ115" i="1"/>
  <c r="CQ116" i="1" s="1"/>
  <c r="CQ31" i="1" s="1"/>
  <c r="CQ208" i="1"/>
  <c r="CQ209" i="1"/>
  <c r="CQ207" i="1"/>
  <c r="CQ134" i="1"/>
  <c r="CQ135" i="1" s="1"/>
  <c r="CQ136" i="1" s="1"/>
  <c r="CQ112" i="1"/>
  <c r="CR16" i="1" l="1"/>
  <c r="CR49" i="1"/>
  <c r="CR47" i="1"/>
  <c r="CQ57" i="1"/>
  <c r="CQ58" i="1" s="1"/>
  <c r="CQ59" i="1" s="1"/>
  <c r="CQ23" i="1" s="1"/>
  <c r="CR51" i="1"/>
  <c r="CQ28" i="1"/>
  <c r="CQ113" i="1"/>
  <c r="CQ114" i="1" s="1"/>
  <c r="CQ37" i="1"/>
  <c r="CQ38" i="1"/>
  <c r="CQ33" i="1"/>
  <c r="CQ178" i="1" l="1"/>
  <c r="CR85" i="1"/>
  <c r="CR86" i="1" s="1"/>
  <c r="CR87" i="1" s="1"/>
  <c r="CR88" i="1" s="1"/>
  <c r="CQ172" i="1"/>
  <c r="CQ173" i="1" s="1"/>
  <c r="CQ174" i="1" s="1"/>
  <c r="CQ117" i="1"/>
  <c r="CR92" i="1" s="1"/>
  <c r="CR93" i="1" s="1"/>
  <c r="CQ29" i="1"/>
  <c r="CQ118" i="1"/>
  <c r="CQ119" i="1" s="1"/>
  <c r="CQ120" i="1" s="1"/>
  <c r="CQ30" i="1" s="1"/>
  <c r="CQ144" i="1"/>
  <c r="CQ123" i="1"/>
  <c r="CQ124" i="1" s="1"/>
  <c r="CQ125" i="1" s="1"/>
  <c r="CQ4" i="1" s="1"/>
  <c r="CR52" i="1"/>
  <c r="CR53" i="1" s="1"/>
  <c r="CR54" i="1" s="1"/>
  <c r="CQ34" i="1" l="1"/>
  <c r="CQ36" i="1"/>
  <c r="CR17" i="1"/>
  <c r="CR95" i="1"/>
  <c r="CR96" i="1"/>
  <c r="CR18" i="1" s="1"/>
  <c r="CQ70" i="1"/>
  <c r="CQ71" i="1"/>
  <c r="CR65" i="1" s="1"/>
  <c r="CR72" i="1" s="1"/>
  <c r="CQ244" i="1"/>
  <c r="CQ151" i="1"/>
  <c r="CQ148" i="1"/>
  <c r="CQ150" i="1"/>
  <c r="CQ149" i="1"/>
  <c r="CQ146" i="1"/>
  <c r="CQ147" i="1"/>
  <c r="CQ179" i="1"/>
  <c r="CR74" i="1" l="1"/>
  <c r="CR66" i="1"/>
  <c r="CQ182" i="1"/>
  <c r="CQ183" i="1"/>
  <c r="CQ246" i="1"/>
  <c r="CQ181" i="1"/>
  <c r="CQ184" i="1"/>
  <c r="CQ180" i="1"/>
  <c r="CQ137" i="1"/>
  <c r="CQ138" i="1" s="1"/>
  <c r="CQ139" i="1" s="1"/>
  <c r="CQ3" i="1" s="1"/>
  <c r="CQ248" i="1"/>
  <c r="CR67" i="1" l="1"/>
  <c r="CR8" i="1" s="1"/>
  <c r="CR75" i="1"/>
  <c r="CR73" i="1"/>
  <c r="CR6" i="1" s="1"/>
  <c r="CR64" i="1"/>
  <c r="CR89" i="1" l="1"/>
  <c r="CR14" i="1" s="1"/>
  <c r="CR145" i="1"/>
  <c r="CR12" i="1"/>
  <c r="CR166" i="1"/>
  <c r="CR164" i="1"/>
  <c r="CS43" i="1"/>
  <c r="CS44" i="1" s="1"/>
  <c r="CR7" i="1"/>
  <c r="CR78" i="1"/>
  <c r="CR81" i="1" s="1"/>
  <c r="CR99" i="1" l="1"/>
  <c r="CR20" i="1" s="1"/>
  <c r="CR109" i="1"/>
  <c r="CR26" i="1" s="1"/>
  <c r="CR130" i="1"/>
  <c r="CR131" i="1" s="1"/>
  <c r="CR132" i="1" s="1"/>
  <c r="CR133" i="1" s="1"/>
  <c r="CQ165" i="1"/>
  <c r="CR79" i="1"/>
  <c r="CR80" i="1" s="1"/>
  <c r="CR9" i="1" s="1"/>
  <c r="CR10" i="1"/>
  <c r="CR82" i="1"/>
  <c r="CR13" i="1" s="1"/>
  <c r="CR110" i="1" l="1"/>
  <c r="CR100" i="1"/>
  <c r="CQ240" i="1"/>
  <c r="CQ154" i="1"/>
  <c r="CQ156" i="1"/>
  <c r="CQ157" i="1"/>
  <c r="CQ155" i="1"/>
  <c r="CR27" i="1" l="1"/>
  <c r="CR111" i="1"/>
  <c r="CR21" i="1"/>
  <c r="CR101" i="1"/>
  <c r="CR102" i="1" l="1"/>
  <c r="CR104" i="1"/>
  <c r="CR105" i="1" s="1"/>
  <c r="CR106" i="1" l="1"/>
  <c r="CR103" i="1"/>
  <c r="CR176" i="1"/>
  <c r="CR170" i="1"/>
  <c r="CR22" i="1" l="1"/>
  <c r="CS46" i="1"/>
  <c r="CS50" i="1"/>
  <c r="CR177" i="1"/>
  <c r="CR143" i="1"/>
  <c r="CS48" i="1"/>
  <c r="CR171" i="1"/>
  <c r="CR24" i="1"/>
  <c r="CR35" i="1" s="1"/>
  <c r="CS94" i="1"/>
  <c r="CR115" i="1"/>
  <c r="CR116" i="1" s="1"/>
  <c r="CR31" i="1" s="1"/>
  <c r="CR207" i="1"/>
  <c r="CR208" i="1"/>
  <c r="CR209" i="1"/>
  <c r="CR134" i="1"/>
  <c r="CR135" i="1" s="1"/>
  <c r="CR136" i="1" s="1"/>
  <c r="CR112" i="1"/>
  <c r="CS51" i="1" l="1"/>
  <c r="CS47" i="1"/>
  <c r="CR57" i="1"/>
  <c r="CR58" i="1" s="1"/>
  <c r="CR59" i="1" s="1"/>
  <c r="CR23" i="1" s="1"/>
  <c r="CR28" i="1"/>
  <c r="CR113" i="1"/>
  <c r="CR114" i="1" s="1"/>
  <c r="CS16" i="1"/>
  <c r="CS49" i="1"/>
  <c r="CR37" i="1"/>
  <c r="CR38" i="1"/>
  <c r="CR33" i="1"/>
  <c r="CS52" i="1" l="1"/>
  <c r="CS53" i="1" s="1"/>
  <c r="CS54" i="1" s="1"/>
  <c r="CR178" i="1"/>
  <c r="CS85" i="1"/>
  <c r="CS86" i="1" s="1"/>
  <c r="CS87" i="1" s="1"/>
  <c r="CS88" i="1" s="1"/>
  <c r="CR172" i="1"/>
  <c r="CR173" i="1" s="1"/>
  <c r="CR174" i="1" s="1"/>
  <c r="CR117" i="1"/>
  <c r="CS92" i="1" s="1"/>
  <c r="CS93" i="1" s="1"/>
  <c r="CR29" i="1"/>
  <c r="CR118" i="1"/>
  <c r="CR119" i="1" s="1"/>
  <c r="CR120" i="1" s="1"/>
  <c r="CR30" i="1" s="1"/>
  <c r="CR144" i="1"/>
  <c r="CR123" i="1"/>
  <c r="CR124" i="1" s="1"/>
  <c r="CR125" i="1" s="1"/>
  <c r="CR4" i="1" s="1"/>
  <c r="CR34" i="1" l="1"/>
  <c r="CR36" i="1"/>
  <c r="CS17" i="1"/>
  <c r="CS96" i="1"/>
  <c r="CS18" i="1" s="1"/>
  <c r="CS95" i="1"/>
  <c r="CR70" i="1"/>
  <c r="CR71" i="1"/>
  <c r="CS65" i="1" s="1"/>
  <c r="CS72" i="1" s="1"/>
  <c r="CR244" i="1"/>
  <c r="CR151" i="1"/>
  <c r="CR149" i="1"/>
  <c r="CR150" i="1"/>
  <c r="CR148" i="1"/>
  <c r="CR146" i="1"/>
  <c r="CR147" i="1"/>
  <c r="CR179" i="1"/>
  <c r="CS74" i="1" l="1"/>
  <c r="CS66" i="1"/>
  <c r="CR246" i="1"/>
  <c r="CR182" i="1"/>
  <c r="CR183" i="1"/>
  <c r="CR181" i="1"/>
  <c r="CR184" i="1"/>
  <c r="CR180" i="1"/>
  <c r="CR137" i="1"/>
  <c r="CR138" i="1" s="1"/>
  <c r="CR139" i="1" s="1"/>
  <c r="CR3" i="1" s="1"/>
  <c r="CR248" i="1"/>
  <c r="CS67" i="1" l="1"/>
  <c r="CS8" i="1" s="1"/>
  <c r="CS75" i="1"/>
  <c r="CS73" i="1"/>
  <c r="CS6" i="1" s="1"/>
  <c r="CS64" i="1"/>
  <c r="CS89" i="1" l="1"/>
  <c r="CS14" i="1" s="1"/>
  <c r="CS145" i="1"/>
  <c r="CS12" i="1"/>
  <c r="CS166" i="1"/>
  <c r="CS164" i="1"/>
  <c r="CT43" i="1"/>
  <c r="CT44" i="1" s="1"/>
  <c r="CS7" i="1"/>
  <c r="CS78" i="1"/>
  <c r="CS81" i="1" s="1"/>
  <c r="CS82" i="1" s="1"/>
  <c r="CS13" i="1" s="1"/>
  <c r="CS99" i="1" l="1"/>
  <c r="CS79" i="1"/>
  <c r="CS80" i="1" s="1"/>
  <c r="CS9" i="1" s="1"/>
  <c r="CS10" i="1"/>
  <c r="CS130" i="1"/>
  <c r="CS131" i="1" s="1"/>
  <c r="CR165" i="1"/>
  <c r="CS109" i="1"/>
  <c r="CS100" i="1" l="1"/>
  <c r="CS20" i="1"/>
  <c r="CS132" i="1"/>
  <c r="CS133" i="1" s="1"/>
  <c r="CS26" i="1"/>
  <c r="CS110" i="1"/>
  <c r="CR240" i="1"/>
  <c r="CR154" i="1"/>
  <c r="CR156" i="1"/>
  <c r="CR157" i="1"/>
  <c r="CR155" i="1"/>
  <c r="CS27" i="1" l="1"/>
  <c r="CS111" i="1"/>
  <c r="CS21" i="1"/>
  <c r="CS101" i="1"/>
  <c r="CS102" i="1" l="1"/>
  <c r="CS104" i="1"/>
  <c r="CS105" i="1" s="1"/>
  <c r="CS106" i="1" l="1"/>
  <c r="CS103" i="1"/>
  <c r="CS170" i="1"/>
  <c r="CS176" i="1"/>
  <c r="CT46" i="1" l="1"/>
  <c r="CT50" i="1"/>
  <c r="CS171" i="1"/>
  <c r="CS177" i="1"/>
  <c r="CS143" i="1"/>
  <c r="CT48" i="1"/>
  <c r="CS24" i="1"/>
  <c r="CS35" i="1" s="1"/>
  <c r="CT94" i="1"/>
  <c r="CS115" i="1"/>
  <c r="CS116" i="1" s="1"/>
  <c r="CS31" i="1" s="1"/>
  <c r="CS207" i="1"/>
  <c r="CS209" i="1"/>
  <c r="CS208" i="1"/>
  <c r="CS134" i="1"/>
  <c r="CS135" i="1" s="1"/>
  <c r="CS136" i="1" s="1"/>
  <c r="CS112" i="1"/>
  <c r="CS22" i="1"/>
  <c r="CS28" i="1" l="1"/>
  <c r="CS113" i="1"/>
  <c r="CS114" i="1" s="1"/>
  <c r="CS37" i="1"/>
  <c r="CS38" i="1"/>
  <c r="CS33" i="1"/>
  <c r="CT49" i="1"/>
  <c r="CT51" i="1"/>
  <c r="CT16" i="1"/>
  <c r="CT47" i="1"/>
  <c r="CS57" i="1"/>
  <c r="CS58" i="1" s="1"/>
  <c r="CS59" i="1" s="1"/>
  <c r="CS23" i="1" s="1"/>
  <c r="CT52" i="1" l="1"/>
  <c r="CT53" i="1" s="1"/>
  <c r="CT54" i="1" s="1"/>
  <c r="CS178" i="1"/>
  <c r="CS117" i="1"/>
  <c r="CT92" i="1" s="1"/>
  <c r="CT93" i="1" s="1"/>
  <c r="CS172" i="1"/>
  <c r="CS173" i="1" s="1"/>
  <c r="CS174" i="1" s="1"/>
  <c r="CT85" i="1"/>
  <c r="CT86" i="1" s="1"/>
  <c r="CT87" i="1" s="1"/>
  <c r="CT88" i="1" s="1"/>
  <c r="CS29" i="1"/>
  <c r="CS118" i="1"/>
  <c r="CS119" i="1" s="1"/>
  <c r="CS120" i="1" s="1"/>
  <c r="CS30" i="1" s="1"/>
  <c r="CS144" i="1"/>
  <c r="CS123" i="1"/>
  <c r="CS124" i="1" s="1"/>
  <c r="CS125" i="1" s="1"/>
  <c r="CS4" i="1" s="1"/>
  <c r="CS34" i="1" l="1"/>
  <c r="CS36" i="1"/>
  <c r="CS70" i="1"/>
  <c r="CS71" i="1"/>
  <c r="CT65" i="1" s="1"/>
  <c r="CT72" i="1" s="1"/>
  <c r="CT17" i="1"/>
  <c r="CT95" i="1"/>
  <c r="CT96" i="1"/>
  <c r="CT18" i="1" s="1"/>
  <c r="CS244" i="1"/>
  <c r="CS150" i="1"/>
  <c r="CS148" i="1"/>
  <c r="CS151" i="1"/>
  <c r="CS149" i="1"/>
  <c r="CS146" i="1"/>
  <c r="CS147" i="1"/>
  <c r="CS179" i="1"/>
  <c r="CT74" i="1" l="1"/>
  <c r="CT66" i="1"/>
  <c r="CS246" i="1"/>
  <c r="CS181" i="1"/>
  <c r="CS182" i="1"/>
  <c r="CS183" i="1"/>
  <c r="CS184" i="1"/>
  <c r="CS180" i="1"/>
  <c r="CT64" i="1" s="1"/>
  <c r="CS137" i="1"/>
  <c r="CS138" i="1" s="1"/>
  <c r="CS139" i="1" s="1"/>
  <c r="CS3" i="1" s="1"/>
  <c r="CS248" i="1"/>
  <c r="CT75" i="1" l="1"/>
  <c r="CT67" i="1"/>
  <c r="CT73" i="1"/>
  <c r="CT6" i="1" s="1"/>
  <c r="CU43" i="1"/>
  <c r="CU44" i="1" s="1"/>
  <c r="CT7" i="1"/>
  <c r="CT8" i="1" l="1"/>
  <c r="CT78" i="1"/>
  <c r="CT81" i="1" s="1"/>
  <c r="CT82" i="1" s="1"/>
  <c r="CT13" i="1" s="1"/>
  <c r="CT89" i="1"/>
  <c r="CT14" i="1" s="1"/>
  <c r="CT145" i="1"/>
  <c r="CT12" i="1"/>
  <c r="CT166" i="1"/>
  <c r="CT164" i="1"/>
  <c r="CT109" i="1" l="1"/>
  <c r="CT26" i="1" s="1"/>
  <c r="CT130" i="1"/>
  <c r="CT131" i="1" s="1"/>
  <c r="CS165" i="1"/>
  <c r="CT99" i="1"/>
  <c r="CT79" i="1"/>
  <c r="CT10" i="1"/>
  <c r="CT110" i="1" l="1"/>
  <c r="CT27" i="1" s="1"/>
  <c r="CT80" i="1"/>
  <c r="CT9" i="1" s="1"/>
  <c r="CT100" i="1"/>
  <c r="CT20" i="1"/>
  <c r="CT132" i="1"/>
  <c r="CT133" i="1" s="1"/>
  <c r="CS240" i="1"/>
  <c r="CS154" i="1"/>
  <c r="CS156" i="1"/>
  <c r="CS157" i="1"/>
  <c r="CS155" i="1"/>
  <c r="CT111" i="1" l="1"/>
  <c r="CT21" i="1"/>
  <c r="CT101" i="1"/>
  <c r="CT102" i="1" l="1"/>
  <c r="CT104" i="1"/>
  <c r="CT105" i="1" s="1"/>
  <c r="CT106" i="1" l="1"/>
  <c r="CT103" i="1"/>
  <c r="CT170" i="1"/>
  <c r="CT176" i="1"/>
  <c r="CT177" i="1" l="1"/>
  <c r="CT143" i="1"/>
  <c r="CU46" i="1"/>
  <c r="CU50" i="1"/>
  <c r="CT171" i="1"/>
  <c r="CU48" i="1"/>
  <c r="CT24" i="1"/>
  <c r="CU94" i="1"/>
  <c r="CT115" i="1"/>
  <c r="CT116" i="1" s="1"/>
  <c r="CT31" i="1" s="1"/>
  <c r="CT209" i="1"/>
  <c r="CT208" i="1"/>
  <c r="CT207" i="1"/>
  <c r="CT134" i="1"/>
  <c r="CT135" i="1" s="1"/>
  <c r="CT136" i="1" s="1"/>
  <c r="CT112" i="1"/>
  <c r="CT22" i="1"/>
  <c r="CT33" i="1" l="1"/>
  <c r="CT35" i="1"/>
  <c r="CU51" i="1"/>
  <c r="CT37" i="1"/>
  <c r="CU47" i="1"/>
  <c r="CT57" i="1"/>
  <c r="CT58" i="1" s="1"/>
  <c r="CT59" i="1" s="1"/>
  <c r="CT23" i="1" s="1"/>
  <c r="CU49" i="1"/>
  <c r="CT28" i="1"/>
  <c r="CT113" i="1"/>
  <c r="CT114" i="1" s="1"/>
  <c r="CU16" i="1"/>
  <c r="CU52" i="1" l="1"/>
  <c r="CU53" i="1" s="1"/>
  <c r="CU54" i="1" s="1"/>
  <c r="CT178" i="1"/>
  <c r="CT117" i="1"/>
  <c r="CU92" i="1" s="1"/>
  <c r="CU93" i="1" s="1"/>
  <c r="CT172" i="1"/>
  <c r="CT173" i="1" s="1"/>
  <c r="CT174" i="1" s="1"/>
  <c r="CU85" i="1"/>
  <c r="CU86" i="1" s="1"/>
  <c r="CU87" i="1" s="1"/>
  <c r="CU88" i="1" s="1"/>
  <c r="CT29" i="1"/>
  <c r="CT118" i="1"/>
  <c r="CT119" i="1" s="1"/>
  <c r="CT120" i="1" s="1"/>
  <c r="CT30" i="1" s="1"/>
  <c r="CT36" i="1" s="1"/>
  <c r="CT144" i="1"/>
  <c r="CT123" i="1"/>
  <c r="CT124" i="1" s="1"/>
  <c r="CT125" i="1" s="1"/>
  <c r="CT4" i="1" s="1"/>
  <c r="CT38" i="1" l="1"/>
  <c r="CT34" i="1"/>
  <c r="CT70" i="1"/>
  <c r="CT71" i="1"/>
  <c r="CU65" i="1" s="1"/>
  <c r="CU66" i="1" s="1"/>
  <c r="CU17" i="1"/>
  <c r="CU96" i="1"/>
  <c r="CU18" i="1" s="1"/>
  <c r="CU95" i="1"/>
  <c r="CT244" i="1"/>
  <c r="CT148" i="1"/>
  <c r="CT151" i="1"/>
  <c r="CT149" i="1"/>
  <c r="CT150" i="1"/>
  <c r="CT146" i="1"/>
  <c r="CT147" i="1"/>
  <c r="CT179" i="1"/>
  <c r="CU74" i="1" l="1"/>
  <c r="CU72" i="1"/>
  <c r="CT246" i="1"/>
  <c r="CT183" i="1"/>
  <c r="CT182" i="1"/>
  <c r="CT181" i="1"/>
  <c r="CT184" i="1"/>
  <c r="CT180" i="1"/>
  <c r="CU64" i="1" s="1"/>
  <c r="CT137" i="1"/>
  <c r="CT138" i="1" s="1"/>
  <c r="CT139" i="1" s="1"/>
  <c r="CT3" i="1" s="1"/>
  <c r="CT248" i="1"/>
  <c r="CU75" i="1" l="1"/>
  <c r="CU67" i="1"/>
  <c r="CU73" i="1"/>
  <c r="CU6" i="1" s="1"/>
  <c r="CV43" i="1"/>
  <c r="CV44" i="1" s="1"/>
  <c r="CU7" i="1"/>
  <c r="CU8" i="1" l="1"/>
  <c r="CU78" i="1"/>
  <c r="CU81" i="1" s="1"/>
  <c r="CU82" i="1" s="1"/>
  <c r="CU13" i="1" s="1"/>
  <c r="CU89" i="1"/>
  <c r="CU14" i="1" s="1"/>
  <c r="CU145" i="1"/>
  <c r="CU12" i="1"/>
  <c r="CU166" i="1"/>
  <c r="CU164" i="1"/>
  <c r="CU109" i="1" l="1"/>
  <c r="CU26" i="1" s="1"/>
  <c r="CU130" i="1"/>
  <c r="CU131" i="1" s="1"/>
  <c r="CT165" i="1"/>
  <c r="CU99" i="1"/>
  <c r="CU79" i="1"/>
  <c r="CU10" i="1"/>
  <c r="CU132" i="1" l="1"/>
  <c r="CU133" i="1" s="1"/>
  <c r="CU110" i="1"/>
  <c r="CU27" i="1" s="1"/>
  <c r="CU80" i="1"/>
  <c r="CU9" i="1" s="1"/>
  <c r="CU100" i="1"/>
  <c r="CU20" i="1"/>
  <c r="CT240" i="1"/>
  <c r="CT155" i="1"/>
  <c r="CT157" i="1"/>
  <c r="CT156" i="1"/>
  <c r="CT154" i="1"/>
  <c r="CU111" i="1" l="1"/>
  <c r="CU21" i="1"/>
  <c r="CU101" i="1"/>
  <c r="CU102" i="1" l="1"/>
  <c r="CU104" i="1"/>
  <c r="CU105" i="1" s="1"/>
  <c r="CU106" i="1" l="1"/>
  <c r="CU103" i="1"/>
  <c r="CU170" i="1"/>
  <c r="CU176" i="1"/>
  <c r="CU177" i="1" l="1"/>
  <c r="CU143" i="1"/>
  <c r="CV46" i="1"/>
  <c r="CV50" i="1"/>
  <c r="CU171" i="1"/>
  <c r="CV48" i="1"/>
  <c r="CU24" i="1"/>
  <c r="CV94" i="1"/>
  <c r="CU115" i="1"/>
  <c r="CU116" i="1" s="1"/>
  <c r="CU31" i="1" s="1"/>
  <c r="CU208" i="1"/>
  <c r="CU207" i="1"/>
  <c r="CU209" i="1"/>
  <c r="CU134" i="1"/>
  <c r="CU135" i="1" s="1"/>
  <c r="CU136" i="1" s="1"/>
  <c r="CU112" i="1"/>
  <c r="CU22" i="1"/>
  <c r="CU33" i="1" l="1"/>
  <c r="CU35" i="1"/>
  <c r="CU28" i="1"/>
  <c r="CU113" i="1"/>
  <c r="CU114" i="1" s="1"/>
  <c r="CV51" i="1"/>
  <c r="CU37" i="1"/>
  <c r="CV47" i="1"/>
  <c r="CU57" i="1"/>
  <c r="CU58" i="1" s="1"/>
  <c r="CU59" i="1" s="1"/>
  <c r="CU23" i="1" s="1"/>
  <c r="CV49" i="1"/>
  <c r="CV16" i="1"/>
  <c r="CV52" i="1" l="1"/>
  <c r="CV53" i="1" s="1"/>
  <c r="CV54" i="1" s="1"/>
  <c r="CU178" i="1"/>
  <c r="CU117" i="1"/>
  <c r="CV92" i="1" s="1"/>
  <c r="CV93" i="1" s="1"/>
  <c r="CU172" i="1"/>
  <c r="CU173" i="1" s="1"/>
  <c r="CU174" i="1" s="1"/>
  <c r="CV85" i="1"/>
  <c r="CV86" i="1" s="1"/>
  <c r="CV87" i="1" s="1"/>
  <c r="CV88" i="1" s="1"/>
  <c r="CU29" i="1"/>
  <c r="CU118" i="1"/>
  <c r="CU119" i="1" s="1"/>
  <c r="CU120" i="1" s="1"/>
  <c r="CU30" i="1" s="1"/>
  <c r="CU36" i="1" s="1"/>
  <c r="CU144" i="1"/>
  <c r="CU123" i="1"/>
  <c r="CU124" i="1" s="1"/>
  <c r="CU125" i="1" s="1"/>
  <c r="CU4" i="1" s="1"/>
  <c r="CU38" i="1" l="1"/>
  <c r="CU34" i="1"/>
  <c r="CV17" i="1"/>
  <c r="CV95" i="1"/>
  <c r="CV96" i="1"/>
  <c r="CV18" i="1" s="1"/>
  <c r="CU244" i="1"/>
  <c r="CU151" i="1"/>
  <c r="CU148" i="1"/>
  <c r="CU149" i="1"/>
  <c r="CU150" i="1"/>
  <c r="CU146" i="1"/>
  <c r="CU147" i="1"/>
  <c r="CU179" i="1"/>
  <c r="CU70" i="1"/>
  <c r="CU71" i="1"/>
  <c r="CV65" i="1" s="1"/>
  <c r="CV66" i="1" s="1"/>
  <c r="CU248" i="1"/>
  <c r="CV72" i="1" l="1"/>
  <c r="CV74" i="1"/>
  <c r="CU182" i="1"/>
  <c r="CU183" i="1"/>
  <c r="CU181" i="1"/>
  <c r="CU246" i="1"/>
  <c r="CU184" i="1"/>
  <c r="CU180" i="1"/>
  <c r="CU137" i="1"/>
  <c r="CU138" i="1" s="1"/>
  <c r="CU139" i="1" s="1"/>
  <c r="CU3" i="1" s="1"/>
  <c r="CV75" i="1" l="1"/>
  <c r="CV67" i="1"/>
  <c r="CV73" i="1"/>
  <c r="CV6" i="1" s="1"/>
  <c r="CV64" i="1"/>
  <c r="CV8" i="1" l="1"/>
  <c r="CV78" i="1"/>
  <c r="CV81" i="1" s="1"/>
  <c r="CV82" i="1" s="1"/>
  <c r="CV13" i="1" s="1"/>
  <c r="CW43" i="1"/>
  <c r="CW44" i="1" s="1"/>
  <c r="CV7" i="1"/>
  <c r="CV89" i="1"/>
  <c r="CV14" i="1" s="1"/>
  <c r="CV145" i="1"/>
  <c r="CV12" i="1"/>
  <c r="CV166" i="1"/>
  <c r="CV164" i="1"/>
  <c r="CV99" i="1" l="1"/>
  <c r="CV130" i="1"/>
  <c r="CV131" i="1" s="1"/>
  <c r="CU165" i="1"/>
  <c r="CV109" i="1"/>
  <c r="CV79" i="1"/>
  <c r="CV80" i="1" s="1"/>
  <c r="CV9" i="1" s="1"/>
  <c r="CV10" i="1"/>
  <c r="CV132" i="1" l="1"/>
  <c r="CV133" i="1" s="1"/>
  <c r="CV26" i="1"/>
  <c r="CV110" i="1"/>
  <c r="CU240" i="1"/>
  <c r="CU154" i="1"/>
  <c r="CU156" i="1"/>
  <c r="CU157" i="1"/>
  <c r="CU155" i="1"/>
  <c r="CV100" i="1"/>
  <c r="CV20" i="1"/>
  <c r="CV21" i="1" l="1"/>
  <c r="CV101" i="1"/>
  <c r="CV27" i="1"/>
  <c r="CV111" i="1"/>
  <c r="CV102" i="1" l="1"/>
  <c r="CV104" i="1"/>
  <c r="CV105" i="1" s="1"/>
  <c r="CV170" i="1" l="1"/>
  <c r="CV176" i="1"/>
  <c r="CV106" i="1"/>
  <c r="CV103" i="1"/>
  <c r="CV177" i="1" l="1"/>
  <c r="CV143" i="1"/>
  <c r="CW46" i="1"/>
  <c r="CW50" i="1"/>
  <c r="CW48" i="1"/>
  <c r="CV171" i="1"/>
  <c r="CV24" i="1"/>
  <c r="CW94" i="1"/>
  <c r="CV115" i="1"/>
  <c r="CV116" i="1" s="1"/>
  <c r="CV31" i="1" s="1"/>
  <c r="CV209" i="1"/>
  <c r="CV208" i="1"/>
  <c r="CV207" i="1"/>
  <c r="CV134" i="1"/>
  <c r="CV135" i="1" s="1"/>
  <c r="CV136" i="1" s="1"/>
  <c r="CV112" i="1"/>
  <c r="CV22" i="1"/>
  <c r="CV33" i="1" l="1"/>
  <c r="CV35" i="1"/>
  <c r="CV28" i="1"/>
  <c r="CV113" i="1"/>
  <c r="CV114" i="1" s="1"/>
  <c r="CV37" i="1"/>
  <c r="CW51" i="1"/>
  <c r="CW47" i="1"/>
  <c r="CV57" i="1"/>
  <c r="CV58" i="1" s="1"/>
  <c r="CV59" i="1" s="1"/>
  <c r="CV23" i="1" s="1"/>
  <c r="CW16" i="1"/>
  <c r="CW49" i="1"/>
  <c r="CW52" i="1" l="1"/>
  <c r="CW53" i="1" s="1"/>
  <c r="CW54" i="1" s="1"/>
  <c r="CV172" i="1"/>
  <c r="CV173" i="1" s="1"/>
  <c r="CV174" i="1" s="1"/>
  <c r="CV178" i="1"/>
  <c r="CW85" i="1"/>
  <c r="CW86" i="1" s="1"/>
  <c r="CW87" i="1" s="1"/>
  <c r="CW88" i="1" s="1"/>
  <c r="CV117" i="1"/>
  <c r="CW92" i="1" s="1"/>
  <c r="CW93" i="1" s="1"/>
  <c r="CV29" i="1"/>
  <c r="CV118" i="1"/>
  <c r="CV119" i="1" s="1"/>
  <c r="CV120" i="1" s="1"/>
  <c r="CV30" i="1" s="1"/>
  <c r="CV36" i="1" s="1"/>
  <c r="CV144" i="1"/>
  <c r="CV123" i="1"/>
  <c r="CV124" i="1" s="1"/>
  <c r="CV125" i="1" s="1"/>
  <c r="CV4" i="1" s="1"/>
  <c r="CV38" i="1" l="1"/>
  <c r="CV34" i="1"/>
  <c r="CV179" i="1"/>
  <c r="CW17" i="1"/>
  <c r="CW95" i="1"/>
  <c r="CW96" i="1"/>
  <c r="CW18" i="1" s="1"/>
  <c r="CV244" i="1"/>
  <c r="CV148" i="1"/>
  <c r="CV149" i="1"/>
  <c r="CV150" i="1"/>
  <c r="CV151" i="1"/>
  <c r="CV146" i="1"/>
  <c r="CV147" i="1"/>
  <c r="CV248" i="1" s="1"/>
  <c r="CV71" i="1"/>
  <c r="CW65" i="1" s="1"/>
  <c r="CV70" i="1"/>
  <c r="CV137" i="1" l="1"/>
  <c r="CV138" i="1" s="1"/>
  <c r="CV139" i="1" s="1"/>
  <c r="CV3" i="1" s="1"/>
  <c r="CW74" i="1"/>
  <c r="CW72" i="1"/>
  <c r="CV246" i="1"/>
  <c r="CV182" i="1"/>
  <c r="CV183" i="1"/>
  <c r="CV181" i="1"/>
  <c r="CV184" i="1"/>
  <c r="CV180" i="1"/>
  <c r="CW66" i="1"/>
  <c r="CW75" i="1" l="1"/>
  <c r="CW67" i="1"/>
  <c r="CW73" i="1"/>
  <c r="CW6" i="1" s="1"/>
  <c r="CW64" i="1"/>
  <c r="CW8" i="1" l="1"/>
  <c r="CW78" i="1"/>
  <c r="CW81" i="1" s="1"/>
  <c r="CW82" i="1" s="1"/>
  <c r="CW13" i="1" s="1"/>
  <c r="CX43" i="1"/>
  <c r="CX44" i="1" s="1"/>
  <c r="CW7" i="1"/>
  <c r="CW89" i="1"/>
  <c r="CW14" i="1" s="1"/>
  <c r="CW145" i="1"/>
  <c r="CW12" i="1"/>
  <c r="CW166" i="1"/>
  <c r="CW164" i="1"/>
  <c r="CW109" i="1" l="1"/>
  <c r="CW26" i="1" s="1"/>
  <c r="CW99" i="1"/>
  <c r="CW79" i="1"/>
  <c r="CW80" i="1" s="1"/>
  <c r="CW9" i="1" s="1"/>
  <c r="CW10" i="1"/>
  <c r="CW130" i="1"/>
  <c r="CW131" i="1" s="1"/>
  <c r="CV165" i="1"/>
  <c r="CV240" i="1" l="1"/>
  <c r="CV154" i="1"/>
  <c r="CV156" i="1"/>
  <c r="CV157" i="1"/>
  <c r="CV155" i="1"/>
  <c r="CW110" i="1"/>
  <c r="CW100" i="1"/>
  <c r="CW20" i="1"/>
  <c r="CW132" i="1"/>
  <c r="CW133" i="1" s="1"/>
  <c r="CW27" i="1" l="1"/>
  <c r="CW111" i="1"/>
  <c r="CW21" i="1"/>
  <c r="CW101" i="1"/>
  <c r="CW102" i="1" l="1"/>
  <c r="CW104" i="1"/>
  <c r="CW105" i="1" s="1"/>
  <c r="CW176" i="1" l="1"/>
  <c r="CW170" i="1"/>
  <c r="CW106" i="1"/>
  <c r="CW103" i="1"/>
  <c r="CW177" i="1" l="1"/>
  <c r="CW143" i="1"/>
  <c r="CX46" i="1"/>
  <c r="CX50" i="1"/>
  <c r="CX48" i="1"/>
  <c r="CW171" i="1"/>
  <c r="CW24" i="1"/>
  <c r="CW33" i="1" s="1"/>
  <c r="CX94" i="1"/>
  <c r="CW115" i="1"/>
  <c r="CW116" i="1" s="1"/>
  <c r="CW31" i="1" s="1"/>
  <c r="CW209" i="1"/>
  <c r="CW208" i="1"/>
  <c r="CW207" i="1"/>
  <c r="CW134" i="1"/>
  <c r="CW135" i="1" s="1"/>
  <c r="CW136" i="1" s="1"/>
  <c r="CW112" i="1"/>
  <c r="CW22" i="1"/>
  <c r="CW37" i="1" l="1"/>
  <c r="CW38" i="1"/>
  <c r="CW35" i="1"/>
  <c r="CX51" i="1"/>
  <c r="CW28" i="1"/>
  <c r="CW113" i="1"/>
  <c r="CW114" i="1" s="1"/>
  <c r="CX47" i="1"/>
  <c r="CW57" i="1"/>
  <c r="CW58" i="1" s="1"/>
  <c r="CW59" i="1" s="1"/>
  <c r="CW23" i="1" s="1"/>
  <c r="CX16" i="1"/>
  <c r="CX49" i="1"/>
  <c r="CX52" i="1" l="1"/>
  <c r="CX53" i="1" s="1"/>
  <c r="CX54" i="1" s="1"/>
  <c r="CW172" i="1"/>
  <c r="CW173" i="1" s="1"/>
  <c r="CW174" i="1" s="1"/>
  <c r="CX85" i="1"/>
  <c r="CX86" i="1" s="1"/>
  <c r="CX87" i="1" s="1"/>
  <c r="CX88" i="1" s="1"/>
  <c r="CW178" i="1"/>
  <c r="CW117" i="1"/>
  <c r="CX92" i="1" s="1"/>
  <c r="CX93" i="1" s="1"/>
  <c r="CW29" i="1"/>
  <c r="CW118" i="1"/>
  <c r="CW119" i="1" s="1"/>
  <c r="CW120" i="1" s="1"/>
  <c r="CW30" i="1" s="1"/>
  <c r="CW144" i="1"/>
  <c r="CW123" i="1"/>
  <c r="CW124" i="1" s="1"/>
  <c r="CW125" i="1" s="1"/>
  <c r="CW4" i="1" s="1"/>
  <c r="CW36" i="1" l="1"/>
  <c r="CW34" i="1"/>
  <c r="CW179" i="1"/>
  <c r="CX17" i="1"/>
  <c r="CX95" i="1"/>
  <c r="CX96" i="1"/>
  <c r="CX18" i="1" s="1"/>
  <c r="CW71" i="1"/>
  <c r="CX65" i="1" s="1"/>
  <c r="CW70" i="1"/>
  <c r="CW244" i="1"/>
  <c r="CW151" i="1"/>
  <c r="CW148" i="1"/>
  <c r="CW149" i="1"/>
  <c r="CW150" i="1"/>
  <c r="CW146" i="1"/>
  <c r="CW147" i="1"/>
  <c r="CX74" i="1" l="1"/>
  <c r="CX66" i="1"/>
  <c r="CX72" i="1"/>
  <c r="CW137" i="1"/>
  <c r="CW138" i="1" s="1"/>
  <c r="CW139" i="1" s="1"/>
  <c r="CW3" i="1" s="1"/>
  <c r="CW248" i="1"/>
  <c r="CW246" i="1"/>
  <c r="CW181" i="1"/>
  <c r="CW182" i="1"/>
  <c r="CW183" i="1"/>
  <c r="CW184" i="1"/>
  <c r="CW180" i="1"/>
  <c r="CX75" i="1" l="1"/>
  <c r="CX67" i="1"/>
  <c r="CX73" i="1"/>
  <c r="CX6" i="1" s="1"/>
  <c r="CX64" i="1"/>
  <c r="CX8" i="1" l="1"/>
  <c r="CX78" i="1"/>
  <c r="CX81" i="1" s="1"/>
  <c r="CX82" i="1" s="1"/>
  <c r="CX13" i="1" s="1"/>
  <c r="CY43" i="1"/>
  <c r="CY44" i="1" s="1"/>
  <c r="CX7" i="1"/>
  <c r="CX89" i="1"/>
  <c r="CX14" i="1" s="1"/>
  <c r="CX145" i="1"/>
  <c r="CX12" i="1"/>
  <c r="CX166" i="1"/>
  <c r="CX164" i="1"/>
  <c r="CX99" i="1" l="1"/>
  <c r="CX130" i="1"/>
  <c r="CX131" i="1" s="1"/>
  <c r="CW165" i="1"/>
  <c r="CX109" i="1"/>
  <c r="CX79" i="1"/>
  <c r="CX80" i="1" s="1"/>
  <c r="CX9" i="1" s="1"/>
  <c r="CX10" i="1"/>
  <c r="CX132" i="1" l="1"/>
  <c r="CX133" i="1" s="1"/>
  <c r="CX26" i="1"/>
  <c r="CX110" i="1"/>
  <c r="CW240" i="1"/>
  <c r="CW154" i="1"/>
  <c r="CW156" i="1"/>
  <c r="CW157" i="1"/>
  <c r="CW155" i="1"/>
  <c r="CX100" i="1"/>
  <c r="CX20" i="1"/>
  <c r="CX21" i="1" l="1"/>
  <c r="CX101" i="1"/>
  <c r="CX27" i="1"/>
  <c r="CX111" i="1"/>
  <c r="CX102" i="1" l="1"/>
  <c r="CX104" i="1"/>
  <c r="CX105" i="1" s="1"/>
  <c r="CX106" i="1" l="1"/>
  <c r="CX103" i="1"/>
  <c r="CX170" i="1"/>
  <c r="CX176" i="1"/>
  <c r="CX22" i="1" l="1"/>
  <c r="CX177" i="1"/>
  <c r="CX143" i="1"/>
  <c r="CY46" i="1"/>
  <c r="CY50" i="1"/>
  <c r="CY48" i="1"/>
  <c r="CX171" i="1"/>
  <c r="CX24" i="1"/>
  <c r="CX33" i="1" s="1"/>
  <c r="CY94" i="1"/>
  <c r="CX115" i="1"/>
  <c r="CX116" i="1" s="1"/>
  <c r="CX31" i="1" s="1"/>
  <c r="CX208" i="1"/>
  <c r="CX209" i="1"/>
  <c r="CX207" i="1"/>
  <c r="CX134" i="1"/>
  <c r="CX135" i="1" s="1"/>
  <c r="CX136" i="1" s="1"/>
  <c r="CX112" i="1"/>
  <c r="CY16" i="1" l="1"/>
  <c r="CX28" i="1"/>
  <c r="CX113" i="1"/>
  <c r="CX114" i="1" s="1"/>
  <c r="CY49" i="1"/>
  <c r="CX35" i="1"/>
  <c r="CX38" i="1"/>
  <c r="CX37" i="1"/>
  <c r="CY51" i="1"/>
  <c r="CY47" i="1"/>
  <c r="CX57" i="1"/>
  <c r="CX58" i="1" s="1"/>
  <c r="CX59" i="1" s="1"/>
  <c r="CX23" i="1" s="1"/>
  <c r="CY52" i="1" l="1"/>
  <c r="CY53" i="1" s="1"/>
  <c r="CY54" i="1" s="1"/>
  <c r="CX178" i="1"/>
  <c r="CX117" i="1"/>
  <c r="CY92" i="1" s="1"/>
  <c r="CY93" i="1" s="1"/>
  <c r="CX172" i="1"/>
  <c r="CX173" i="1" s="1"/>
  <c r="CX174" i="1" s="1"/>
  <c r="CY85" i="1"/>
  <c r="CY86" i="1" s="1"/>
  <c r="CY87" i="1" s="1"/>
  <c r="CY88" i="1" s="1"/>
  <c r="CX29" i="1"/>
  <c r="CX118" i="1"/>
  <c r="CX119" i="1" s="1"/>
  <c r="CX120" i="1" s="1"/>
  <c r="CX30" i="1" s="1"/>
  <c r="CX144" i="1"/>
  <c r="CX123" i="1"/>
  <c r="CX124" i="1" s="1"/>
  <c r="CX125" i="1" s="1"/>
  <c r="CX4" i="1" s="1"/>
  <c r="CX36" i="1" l="1"/>
  <c r="CX34" i="1"/>
  <c r="CY17" i="1"/>
  <c r="CY95" i="1"/>
  <c r="CY96" i="1"/>
  <c r="CY18" i="1" s="1"/>
  <c r="CX244" i="1"/>
  <c r="CX148" i="1"/>
  <c r="CX149" i="1"/>
  <c r="CX150" i="1"/>
  <c r="CX151" i="1"/>
  <c r="CX146" i="1"/>
  <c r="CX147" i="1"/>
  <c r="CX248" i="1" s="1"/>
  <c r="CX70" i="1"/>
  <c r="CX71" i="1"/>
  <c r="CY65" i="1" s="1"/>
  <c r="CX179" i="1"/>
  <c r="CY74" i="1" l="1"/>
  <c r="CX246" i="1"/>
  <c r="CX183" i="1"/>
  <c r="CX181" i="1"/>
  <c r="CX182" i="1"/>
  <c r="CX184" i="1"/>
  <c r="CX180" i="1"/>
  <c r="CY66" i="1"/>
  <c r="CY72" i="1"/>
  <c r="CX137" i="1"/>
  <c r="CX138" i="1" s="1"/>
  <c r="CX139" i="1" s="1"/>
  <c r="CX3" i="1" s="1"/>
  <c r="CY75" i="1" l="1"/>
  <c r="CY67" i="1"/>
  <c r="CY73" i="1"/>
  <c r="CY6" i="1" s="1"/>
  <c r="CY64" i="1"/>
  <c r="CZ43" i="1" l="1"/>
  <c r="CZ44" i="1" s="1"/>
  <c r="CY7" i="1"/>
  <c r="CY8" i="1"/>
  <c r="CY78" i="1"/>
  <c r="CY81" i="1" s="1"/>
  <c r="CY89" i="1"/>
  <c r="CY14" i="1" s="1"/>
  <c r="CY12" i="1"/>
  <c r="CY145" i="1"/>
  <c r="CY166" i="1"/>
  <c r="CY164" i="1"/>
  <c r="CY99" i="1" l="1"/>
  <c r="CY79" i="1"/>
  <c r="CY80" i="1" s="1"/>
  <c r="CY9" i="1" s="1"/>
  <c r="CY10" i="1"/>
  <c r="CY130" i="1"/>
  <c r="CY131" i="1" s="1"/>
  <c r="CX165" i="1"/>
  <c r="CY82" i="1"/>
  <c r="CY13" i="1" s="1"/>
  <c r="CY109" i="1"/>
  <c r="CY100" i="1" l="1"/>
  <c r="CY101" i="1" s="1"/>
  <c r="CY20" i="1"/>
  <c r="CY132" i="1"/>
  <c r="CY133" i="1" s="1"/>
  <c r="CX240" i="1"/>
  <c r="CX154" i="1"/>
  <c r="CX155" i="1"/>
  <c r="CX157" i="1"/>
  <c r="CX156" i="1"/>
  <c r="CY26" i="1"/>
  <c r="CY110" i="1"/>
  <c r="CY21" i="1" l="1"/>
  <c r="CY102" i="1"/>
  <c r="CY104" i="1"/>
  <c r="CY105" i="1" s="1"/>
  <c r="CY27" i="1"/>
  <c r="CY111" i="1"/>
  <c r="CY170" i="1" l="1"/>
  <c r="CY176" i="1"/>
  <c r="CY106" i="1"/>
  <c r="CY112" i="1" s="1"/>
  <c r="CY28" i="1" s="1"/>
  <c r="CY103" i="1"/>
  <c r="CY22" i="1" l="1"/>
  <c r="CY113" i="1"/>
  <c r="CY114" i="1" s="1"/>
  <c r="CZ48" i="1"/>
  <c r="CY171" i="1"/>
  <c r="CY177" i="1"/>
  <c r="CY143" i="1"/>
  <c r="CZ46" i="1"/>
  <c r="CZ50" i="1"/>
  <c r="CY24" i="1"/>
  <c r="CY33" i="1" s="1"/>
  <c r="CZ94" i="1"/>
  <c r="CY115" i="1"/>
  <c r="CY116" i="1" s="1"/>
  <c r="CY31" i="1" s="1"/>
  <c r="CY209" i="1"/>
  <c r="CY207" i="1"/>
  <c r="CY208" i="1"/>
  <c r="CY134" i="1"/>
  <c r="CY135" i="1" s="1"/>
  <c r="CY136" i="1" s="1"/>
  <c r="CZ16" i="1" l="1"/>
  <c r="CZ47" i="1"/>
  <c r="CY57" i="1"/>
  <c r="CY58" i="1" s="1"/>
  <c r="CY59" i="1" s="1"/>
  <c r="CY23" i="1" s="1"/>
  <c r="CZ49" i="1"/>
  <c r="CY35" i="1"/>
  <c r="CY37" i="1"/>
  <c r="CY38" i="1"/>
  <c r="CY178" i="1"/>
  <c r="CY117" i="1"/>
  <c r="CZ92" i="1" s="1"/>
  <c r="CZ93" i="1" s="1"/>
  <c r="CZ17" i="1" s="1"/>
  <c r="CY172" i="1"/>
  <c r="CY173" i="1" s="1"/>
  <c r="CY174" i="1" s="1"/>
  <c r="CZ85" i="1"/>
  <c r="CZ86" i="1" s="1"/>
  <c r="CZ87" i="1" s="1"/>
  <c r="CZ88" i="1" s="1"/>
  <c r="CY29" i="1"/>
  <c r="CY118" i="1"/>
  <c r="CY119" i="1" s="1"/>
  <c r="CY120" i="1" s="1"/>
  <c r="CY30" i="1" s="1"/>
  <c r="CY144" i="1"/>
  <c r="CY123" i="1"/>
  <c r="CY124" i="1" s="1"/>
  <c r="CY125" i="1" s="1"/>
  <c r="CY4" i="1" s="1"/>
  <c r="CZ51" i="1"/>
  <c r="CY36" i="1" l="1"/>
  <c r="CY34" i="1"/>
  <c r="CZ52" i="1"/>
  <c r="CZ53" i="1" s="1"/>
  <c r="CZ54" i="1" s="1"/>
  <c r="CY244" i="1"/>
  <c r="CY151" i="1"/>
  <c r="CY150" i="1"/>
  <c r="CY148" i="1"/>
  <c r="CY149" i="1"/>
  <c r="CY146" i="1"/>
  <c r="CY147" i="1"/>
  <c r="CY248" i="1" s="1"/>
  <c r="CY70" i="1"/>
  <c r="CY71" i="1"/>
  <c r="CZ65" i="1" s="1"/>
  <c r="CY179" i="1"/>
  <c r="CZ96" i="1"/>
  <c r="CZ18" i="1" s="1"/>
  <c r="CZ95" i="1"/>
  <c r="CY246" i="1" l="1"/>
  <c r="CY182" i="1"/>
  <c r="CY183" i="1"/>
  <c r="CY181" i="1"/>
  <c r="CY184" i="1"/>
  <c r="CY180" i="1"/>
  <c r="CY137" i="1"/>
  <c r="CY138" i="1" s="1"/>
  <c r="CY139" i="1" s="1"/>
  <c r="CY3" i="1" s="1"/>
  <c r="CZ72" i="1"/>
  <c r="CZ66" i="1"/>
  <c r="CZ74" i="1"/>
  <c r="CZ75" i="1" l="1"/>
  <c r="CZ67" i="1"/>
  <c r="CZ73" i="1"/>
  <c r="CZ6" i="1" s="1"/>
  <c r="CZ64" i="1"/>
  <c r="DA43" i="1" l="1"/>
  <c r="DA44" i="1" s="1"/>
  <c r="CZ7" i="1"/>
  <c r="CZ8" i="1"/>
  <c r="CZ78" i="1"/>
  <c r="CZ81" i="1" s="1"/>
  <c r="CZ82" i="1" s="1"/>
  <c r="CZ13" i="1" s="1"/>
  <c r="CZ89" i="1"/>
  <c r="CZ14" i="1" s="1"/>
  <c r="CZ145" i="1"/>
  <c r="CZ12" i="1"/>
  <c r="CZ166" i="1"/>
  <c r="CZ164" i="1"/>
  <c r="CZ109" i="1" l="1"/>
  <c r="CZ130" i="1"/>
  <c r="CZ131" i="1" s="1"/>
  <c r="CY165" i="1"/>
  <c r="CZ99" i="1"/>
  <c r="CZ79" i="1"/>
  <c r="CZ80" i="1" s="1"/>
  <c r="CZ9" i="1" s="1"/>
  <c r="CZ10" i="1"/>
  <c r="CY240" i="1" l="1"/>
  <c r="CY154" i="1"/>
  <c r="CY156" i="1"/>
  <c r="CY157" i="1"/>
  <c r="CY155" i="1"/>
  <c r="CZ100" i="1"/>
  <c r="CZ20" i="1"/>
  <c r="CZ132" i="1"/>
  <c r="CZ133" i="1" s="1"/>
  <c r="CZ26" i="1"/>
  <c r="CZ110" i="1"/>
  <c r="CZ27" i="1" l="1"/>
  <c r="CZ111" i="1"/>
  <c r="CZ21" i="1"/>
  <c r="CZ101" i="1"/>
  <c r="CZ102" i="1" l="1"/>
  <c r="CZ104" i="1"/>
  <c r="CZ105" i="1" s="1"/>
  <c r="CZ106" i="1" l="1"/>
  <c r="CZ103" i="1"/>
  <c r="CZ176" i="1"/>
  <c r="CZ170" i="1"/>
  <c r="CZ22" i="1" l="1"/>
  <c r="DA48" i="1"/>
  <c r="CZ171" i="1"/>
  <c r="CZ177" i="1"/>
  <c r="CZ143" i="1"/>
  <c r="DA46" i="1"/>
  <c r="DA50" i="1"/>
  <c r="CZ24" i="1"/>
  <c r="CZ33" i="1" s="1"/>
  <c r="DA94" i="1"/>
  <c r="CZ115" i="1"/>
  <c r="CZ116" i="1" s="1"/>
  <c r="CZ31" i="1" s="1"/>
  <c r="CZ208" i="1"/>
  <c r="CZ207" i="1"/>
  <c r="CZ209" i="1"/>
  <c r="CZ134" i="1"/>
  <c r="CZ135" i="1" s="1"/>
  <c r="CZ136" i="1" s="1"/>
  <c r="CZ112" i="1"/>
  <c r="DA51" i="1" l="1"/>
  <c r="DA16" i="1"/>
  <c r="DA47" i="1"/>
  <c r="CZ57" i="1"/>
  <c r="CZ58" i="1" s="1"/>
  <c r="CZ59" i="1" s="1"/>
  <c r="CZ23" i="1" s="1"/>
  <c r="DA49" i="1"/>
  <c r="CZ37" i="1"/>
  <c r="CZ38" i="1"/>
  <c r="CZ35" i="1"/>
  <c r="CZ28" i="1"/>
  <c r="CZ113" i="1"/>
  <c r="CZ114" i="1" s="1"/>
  <c r="DA52" i="1" l="1"/>
  <c r="DA53" i="1" s="1"/>
  <c r="DA54" i="1" s="1"/>
  <c r="CZ172" i="1"/>
  <c r="CZ173" i="1" s="1"/>
  <c r="CZ174" i="1" s="1"/>
  <c r="DA85" i="1"/>
  <c r="DA86" i="1" s="1"/>
  <c r="DA87" i="1" s="1"/>
  <c r="DA88" i="1" s="1"/>
  <c r="CZ178" i="1"/>
  <c r="CZ117" i="1"/>
  <c r="DA92" i="1" s="1"/>
  <c r="DA93" i="1" s="1"/>
  <c r="CZ29" i="1"/>
  <c r="CZ118" i="1"/>
  <c r="CZ119" i="1" s="1"/>
  <c r="CZ120" i="1" s="1"/>
  <c r="CZ30" i="1" s="1"/>
  <c r="CZ144" i="1"/>
  <c r="CZ123" i="1"/>
  <c r="CZ124" i="1" s="1"/>
  <c r="CZ125" i="1" s="1"/>
  <c r="CZ4" i="1" s="1"/>
  <c r="CZ36" i="1" l="1"/>
  <c r="CZ34" i="1"/>
  <c r="CZ179" i="1"/>
  <c r="CZ70" i="1"/>
  <c r="CZ71" i="1"/>
  <c r="DA65" i="1" s="1"/>
  <c r="DA17" i="1"/>
  <c r="DA95" i="1"/>
  <c r="DA96" i="1"/>
  <c r="DA18" i="1" s="1"/>
  <c r="CZ244" i="1"/>
  <c r="CZ148" i="1"/>
  <c r="CZ149" i="1"/>
  <c r="CZ150" i="1"/>
  <c r="CZ151" i="1"/>
  <c r="CZ146" i="1"/>
  <c r="CZ147" i="1"/>
  <c r="CZ248" i="1" s="1"/>
  <c r="DA74" i="1" l="1"/>
  <c r="DA72" i="1"/>
  <c r="DA66" i="1"/>
  <c r="CZ137" i="1"/>
  <c r="CZ138" i="1" s="1"/>
  <c r="CZ139" i="1" s="1"/>
  <c r="CZ3" i="1" s="1"/>
  <c r="CZ246" i="1"/>
  <c r="CZ182" i="1"/>
  <c r="CZ183" i="1"/>
  <c r="CZ181" i="1"/>
  <c r="CZ184" i="1"/>
  <c r="CZ180" i="1"/>
  <c r="DA64" i="1" s="1"/>
  <c r="DA75" i="1" l="1"/>
  <c r="DA67" i="1"/>
  <c r="DA73" i="1"/>
  <c r="DA6" i="1" s="1"/>
  <c r="DB43" i="1"/>
  <c r="DB44" i="1" s="1"/>
  <c r="DA7" i="1"/>
  <c r="DA8" i="1" l="1"/>
  <c r="DA78" i="1"/>
  <c r="DA81" i="1" s="1"/>
  <c r="DA82" i="1" s="1"/>
  <c r="DA13" i="1" s="1"/>
  <c r="DA89" i="1"/>
  <c r="DA14" i="1" s="1"/>
  <c r="DA12" i="1"/>
  <c r="DA145" i="1"/>
  <c r="DA166" i="1"/>
  <c r="DA164" i="1"/>
  <c r="DA99" i="1" l="1"/>
  <c r="DA109" i="1"/>
  <c r="DA79" i="1"/>
  <c r="DA80" i="1" s="1"/>
  <c r="DA9" i="1" s="1"/>
  <c r="DA10" i="1"/>
  <c r="DA130" i="1"/>
  <c r="DA131" i="1" s="1"/>
  <c r="DA132" i="1" s="1"/>
  <c r="DA133" i="1" s="1"/>
  <c r="CZ165" i="1"/>
  <c r="CZ240" i="1" l="1"/>
  <c r="CZ154" i="1"/>
  <c r="CZ156" i="1"/>
  <c r="CZ157" i="1"/>
  <c r="CZ155" i="1"/>
  <c r="DA26" i="1"/>
  <c r="DA110" i="1"/>
  <c r="DA100" i="1"/>
  <c r="DA20" i="1"/>
  <c r="DA27" i="1" l="1"/>
  <c r="DA111" i="1"/>
  <c r="DA21" i="1"/>
  <c r="DA101" i="1"/>
  <c r="DA102" i="1" l="1"/>
  <c r="DA104" i="1"/>
  <c r="DA105" i="1" s="1"/>
  <c r="DA106" i="1" l="1"/>
  <c r="DA103" i="1"/>
  <c r="DA176" i="1"/>
  <c r="DA170" i="1"/>
  <c r="DA177" i="1" l="1"/>
  <c r="DA143" i="1"/>
  <c r="DB46" i="1"/>
  <c r="DB50" i="1"/>
  <c r="DB48" i="1"/>
  <c r="DA171" i="1"/>
  <c r="DA24" i="1"/>
  <c r="DA33" i="1" s="1"/>
  <c r="DB94" i="1"/>
  <c r="DA115" i="1"/>
  <c r="DA116" i="1" s="1"/>
  <c r="DA31" i="1" s="1"/>
  <c r="DA207" i="1"/>
  <c r="DA209" i="1"/>
  <c r="DA208" i="1"/>
  <c r="DA134" i="1"/>
  <c r="DA135" i="1" s="1"/>
  <c r="DA136" i="1" s="1"/>
  <c r="DA112" i="1"/>
  <c r="DA22" i="1"/>
  <c r="DA28" i="1" l="1"/>
  <c r="DA113" i="1"/>
  <c r="DA114" i="1" s="1"/>
  <c r="DA35" i="1"/>
  <c r="DA38" i="1"/>
  <c r="DA37" i="1"/>
  <c r="DB51" i="1"/>
  <c r="DB47" i="1"/>
  <c r="DA57" i="1"/>
  <c r="DA58" i="1" s="1"/>
  <c r="DA59" i="1" s="1"/>
  <c r="DA23" i="1" s="1"/>
  <c r="DB16" i="1"/>
  <c r="DB49" i="1"/>
  <c r="DB52" i="1" l="1"/>
  <c r="DB53" i="1" s="1"/>
  <c r="DB54" i="1" s="1"/>
  <c r="DA172" i="1"/>
  <c r="DA173" i="1" s="1"/>
  <c r="DA174" i="1" s="1"/>
  <c r="DB85" i="1"/>
  <c r="DB86" i="1" s="1"/>
  <c r="DB87" i="1" s="1"/>
  <c r="DB88" i="1" s="1"/>
  <c r="DA178" i="1"/>
  <c r="DA117" i="1"/>
  <c r="DB92" i="1" s="1"/>
  <c r="DB93" i="1" s="1"/>
  <c r="DA29" i="1"/>
  <c r="DA118" i="1"/>
  <c r="DA119" i="1" s="1"/>
  <c r="DA120" i="1" s="1"/>
  <c r="DA30" i="1" s="1"/>
  <c r="DA144" i="1"/>
  <c r="DA123" i="1"/>
  <c r="DA124" i="1" s="1"/>
  <c r="DA125" i="1" s="1"/>
  <c r="DA4" i="1" s="1"/>
  <c r="DA36" i="1" l="1"/>
  <c r="DA34" i="1"/>
  <c r="DA179" i="1"/>
  <c r="DB17" i="1"/>
  <c r="DB95" i="1"/>
  <c r="DB96" i="1"/>
  <c r="DB18" i="1" s="1"/>
  <c r="DA71" i="1"/>
  <c r="DB65" i="1" s="1"/>
  <c r="DB72" i="1" s="1"/>
  <c r="DA70" i="1"/>
  <c r="DA244" i="1"/>
  <c r="DA151" i="1"/>
  <c r="DA150" i="1"/>
  <c r="DA148" i="1"/>
  <c r="DA149" i="1"/>
  <c r="DA146" i="1"/>
  <c r="DA147" i="1"/>
  <c r="DB66" i="1" l="1"/>
  <c r="DB74" i="1"/>
  <c r="DA137" i="1"/>
  <c r="DA138" i="1" s="1"/>
  <c r="DA139" i="1" s="1"/>
  <c r="DA3" i="1" s="1"/>
  <c r="DA248" i="1"/>
  <c r="DA246" i="1"/>
  <c r="DA181" i="1"/>
  <c r="DA182" i="1"/>
  <c r="DA183" i="1"/>
  <c r="DA184" i="1"/>
  <c r="DA180" i="1"/>
  <c r="DB75" i="1" l="1"/>
  <c r="DB67" i="1"/>
  <c r="DB73" i="1"/>
  <c r="DB6" i="1" s="1"/>
  <c r="DB64" i="1"/>
  <c r="DB8" i="1" l="1"/>
  <c r="DB78" i="1"/>
  <c r="DB81" i="1" s="1"/>
  <c r="DB82" i="1" s="1"/>
  <c r="DB13" i="1" s="1"/>
  <c r="DC43" i="1"/>
  <c r="DC44" i="1" s="1"/>
  <c r="DB7" i="1"/>
  <c r="DB89" i="1"/>
  <c r="DB14" i="1" s="1"/>
  <c r="DB145" i="1"/>
  <c r="DB12" i="1"/>
  <c r="DB166" i="1"/>
  <c r="DB164" i="1"/>
  <c r="DB99" i="1" l="1"/>
  <c r="DB130" i="1"/>
  <c r="DB131" i="1" s="1"/>
  <c r="DA165" i="1"/>
  <c r="DB109" i="1"/>
  <c r="DB79" i="1"/>
  <c r="DB80" i="1" s="1"/>
  <c r="DB9" i="1" s="1"/>
  <c r="DB10" i="1"/>
  <c r="DB132" i="1" l="1"/>
  <c r="DB133" i="1" s="1"/>
  <c r="DB26" i="1"/>
  <c r="DB110" i="1"/>
  <c r="DA240" i="1"/>
  <c r="DA154" i="1"/>
  <c r="DA156" i="1"/>
  <c r="DA157" i="1"/>
  <c r="DA155" i="1"/>
  <c r="DB100" i="1"/>
  <c r="DB20" i="1"/>
  <c r="DB21" i="1" l="1"/>
  <c r="DB101" i="1"/>
  <c r="DB27" i="1"/>
  <c r="DB111" i="1"/>
  <c r="DB102" i="1" l="1"/>
  <c r="DB104" i="1"/>
  <c r="DB105" i="1" s="1"/>
  <c r="DB106" i="1" l="1"/>
  <c r="DB103" i="1"/>
  <c r="DB170" i="1"/>
  <c r="DB176" i="1"/>
  <c r="DB22" i="1" l="1"/>
  <c r="DB177" i="1"/>
  <c r="DB143" i="1"/>
  <c r="DC46" i="1"/>
  <c r="DC50" i="1"/>
  <c r="DC48" i="1"/>
  <c r="DB171" i="1"/>
  <c r="DB24" i="1"/>
  <c r="DB33" i="1" s="1"/>
  <c r="DC94" i="1"/>
  <c r="DB115" i="1"/>
  <c r="DB116" i="1" s="1"/>
  <c r="DB31" i="1" s="1"/>
  <c r="DB209" i="1"/>
  <c r="DB208" i="1"/>
  <c r="DB207" i="1"/>
  <c r="DB134" i="1"/>
  <c r="DB135" i="1" s="1"/>
  <c r="DB136" i="1" s="1"/>
  <c r="DB112" i="1"/>
  <c r="DC16" i="1" l="1"/>
  <c r="DC49" i="1"/>
  <c r="DB38" i="1"/>
  <c r="DB35" i="1"/>
  <c r="DB37" i="1"/>
  <c r="DC51" i="1"/>
  <c r="DB28" i="1"/>
  <c r="DB113" i="1"/>
  <c r="DB114" i="1" s="1"/>
  <c r="DC47" i="1"/>
  <c r="DB57" i="1"/>
  <c r="DB58" i="1" s="1"/>
  <c r="DB59" i="1" s="1"/>
  <c r="DB23" i="1" s="1"/>
  <c r="DC52" i="1" l="1"/>
  <c r="DC53" i="1" s="1"/>
  <c r="DC54" i="1" s="1"/>
  <c r="DB178" i="1"/>
  <c r="DB117" i="1"/>
  <c r="DC92" i="1" s="1"/>
  <c r="DC93" i="1" s="1"/>
  <c r="DB172" i="1"/>
  <c r="DB173" i="1" s="1"/>
  <c r="DB174" i="1" s="1"/>
  <c r="DC85" i="1"/>
  <c r="DC86" i="1" s="1"/>
  <c r="DC87" i="1" s="1"/>
  <c r="DC88" i="1" s="1"/>
  <c r="DB29" i="1"/>
  <c r="DB118" i="1"/>
  <c r="DB119" i="1" s="1"/>
  <c r="DB120" i="1" s="1"/>
  <c r="DB30" i="1" s="1"/>
  <c r="DB144" i="1"/>
  <c r="DB123" i="1"/>
  <c r="DB124" i="1" s="1"/>
  <c r="DB125" i="1" s="1"/>
  <c r="DB4" i="1" s="1"/>
  <c r="DB36" i="1" l="1"/>
  <c r="DB34" i="1"/>
  <c r="DC17" i="1"/>
  <c r="DC95" i="1"/>
  <c r="DC96" i="1"/>
  <c r="DC18" i="1" s="1"/>
  <c r="DB244" i="1"/>
  <c r="DB148" i="1"/>
  <c r="DB149" i="1"/>
  <c r="DB150" i="1"/>
  <c r="DB151" i="1"/>
  <c r="DB146" i="1"/>
  <c r="DB147" i="1"/>
  <c r="DB248" i="1" s="1"/>
  <c r="DB70" i="1"/>
  <c r="DB71" i="1"/>
  <c r="DC65" i="1" s="1"/>
  <c r="DB179" i="1"/>
  <c r="DB246" i="1" l="1"/>
  <c r="DB183" i="1"/>
  <c r="DB182" i="1"/>
  <c r="DB181" i="1"/>
  <c r="DB184" i="1"/>
  <c r="DB180" i="1"/>
  <c r="DC72" i="1"/>
  <c r="DC66" i="1"/>
  <c r="DB137" i="1"/>
  <c r="DB138" i="1" s="1"/>
  <c r="DB139" i="1" s="1"/>
  <c r="DB3" i="1" s="1"/>
  <c r="DC74" i="1"/>
  <c r="DC75" i="1" l="1"/>
  <c r="DC67" i="1"/>
  <c r="DC73" i="1"/>
  <c r="DC6" i="1" s="1"/>
  <c r="DC64" i="1"/>
  <c r="DC8" i="1" l="1"/>
  <c r="DC78" i="1"/>
  <c r="DC81" i="1" s="1"/>
  <c r="DC82" i="1" s="1"/>
  <c r="DC13" i="1" s="1"/>
  <c r="DD43" i="1"/>
  <c r="DD44" i="1" s="1"/>
  <c r="DC7" i="1"/>
  <c r="DC89" i="1"/>
  <c r="DC14" i="1" s="1"/>
  <c r="DC145" i="1"/>
  <c r="DC12" i="1"/>
  <c r="DC166" i="1"/>
  <c r="DC164" i="1"/>
  <c r="DC99" i="1" l="1"/>
  <c r="DC20" i="1" s="1"/>
  <c r="DC109" i="1"/>
  <c r="DC26" i="1" s="1"/>
  <c r="DC130" i="1"/>
  <c r="DC131" i="1" s="1"/>
  <c r="DC132" i="1" s="1"/>
  <c r="DC133" i="1" s="1"/>
  <c r="DB165" i="1"/>
  <c r="DC79" i="1"/>
  <c r="DC80" i="1" s="1"/>
  <c r="DC9" i="1" s="1"/>
  <c r="DC10" i="1"/>
  <c r="DC110" i="1" l="1"/>
  <c r="DC100" i="1"/>
  <c r="DB240" i="1"/>
  <c r="DB156" i="1"/>
  <c r="DB154" i="1"/>
  <c r="DB155" i="1"/>
  <c r="DB157" i="1"/>
  <c r="DC21" i="1" l="1"/>
  <c r="DC101" i="1"/>
  <c r="DC27" i="1"/>
  <c r="DC111" i="1"/>
  <c r="DC102" i="1" l="1"/>
  <c r="DC104" i="1"/>
  <c r="DC105" i="1" s="1"/>
  <c r="DC106" i="1" l="1"/>
  <c r="DC103" i="1"/>
  <c r="DC170" i="1"/>
  <c r="DC176" i="1"/>
  <c r="DC22" i="1" l="1"/>
  <c r="DD48" i="1"/>
  <c r="DC171" i="1"/>
  <c r="DC177" i="1"/>
  <c r="DC143" i="1"/>
  <c r="DD46" i="1"/>
  <c r="DD50" i="1"/>
  <c r="DC24" i="1"/>
  <c r="DC33" i="1" s="1"/>
  <c r="DD94" i="1"/>
  <c r="DC115" i="1"/>
  <c r="DC116" i="1" s="1"/>
  <c r="DC31" i="1" s="1"/>
  <c r="DC209" i="1"/>
  <c r="DC208" i="1"/>
  <c r="DC207" i="1"/>
  <c r="DC134" i="1"/>
  <c r="DC135" i="1" s="1"/>
  <c r="DC136" i="1" s="1"/>
  <c r="DC112" i="1"/>
  <c r="DD51" i="1" l="1"/>
  <c r="DD47" i="1"/>
  <c r="DC57" i="1"/>
  <c r="DC58" i="1" s="1"/>
  <c r="DC59" i="1" s="1"/>
  <c r="DC23" i="1" s="1"/>
  <c r="DD49" i="1"/>
  <c r="DD16" i="1"/>
  <c r="DC37" i="1"/>
  <c r="DC35" i="1"/>
  <c r="DC38" i="1"/>
  <c r="DC28" i="1"/>
  <c r="DC113" i="1"/>
  <c r="DC114" i="1" s="1"/>
  <c r="DD52" i="1" l="1"/>
  <c r="DD53" i="1" s="1"/>
  <c r="DD54" i="1" s="1"/>
  <c r="DC178" i="1"/>
  <c r="DC117" i="1"/>
  <c r="DD92" i="1" s="1"/>
  <c r="DD93" i="1" s="1"/>
  <c r="DC172" i="1"/>
  <c r="DC173" i="1" s="1"/>
  <c r="DC174" i="1" s="1"/>
  <c r="DD85" i="1"/>
  <c r="DD86" i="1" s="1"/>
  <c r="DD87" i="1" s="1"/>
  <c r="DD88" i="1" s="1"/>
  <c r="DC29" i="1"/>
  <c r="DC118" i="1"/>
  <c r="DC119" i="1" s="1"/>
  <c r="DC120" i="1" s="1"/>
  <c r="DC30" i="1" s="1"/>
  <c r="DC144" i="1"/>
  <c r="DC123" i="1"/>
  <c r="DC124" i="1" s="1"/>
  <c r="DC125" i="1" s="1"/>
  <c r="DC4" i="1" s="1"/>
  <c r="DC36" i="1" l="1"/>
  <c r="DC34" i="1"/>
  <c r="DD17" i="1"/>
  <c r="DD96" i="1"/>
  <c r="DD18" i="1" s="1"/>
  <c r="DD95" i="1"/>
  <c r="DC244" i="1"/>
  <c r="DC151" i="1"/>
  <c r="DC148" i="1"/>
  <c r="DC149" i="1"/>
  <c r="DC150" i="1"/>
  <c r="DC146" i="1"/>
  <c r="DC147" i="1"/>
  <c r="DC248" i="1" s="1"/>
  <c r="DC70" i="1"/>
  <c r="DC71" i="1"/>
  <c r="DD65" i="1" s="1"/>
  <c r="DC179" i="1"/>
  <c r="DD74" i="1" l="1"/>
  <c r="DC182" i="1"/>
  <c r="DC246" i="1"/>
  <c r="DC183" i="1"/>
  <c r="DC181" i="1"/>
  <c r="DC184" i="1"/>
  <c r="DC180" i="1"/>
  <c r="DD72" i="1"/>
  <c r="DD66" i="1"/>
  <c r="DC137" i="1"/>
  <c r="DC138" i="1" s="1"/>
  <c r="DC139" i="1" s="1"/>
  <c r="DC3" i="1" s="1"/>
  <c r="DD75" i="1" l="1"/>
  <c r="DD67" i="1"/>
  <c r="DD73" i="1"/>
  <c r="DD6" i="1" s="1"/>
  <c r="DD64" i="1"/>
  <c r="DE43" i="1" l="1"/>
  <c r="DE44" i="1" s="1"/>
  <c r="DD7" i="1"/>
  <c r="DD8" i="1"/>
  <c r="DD78" i="1"/>
  <c r="DD81" i="1" s="1"/>
  <c r="DD89" i="1"/>
  <c r="DD14" i="1" s="1"/>
  <c r="DD145" i="1"/>
  <c r="DD12" i="1"/>
  <c r="DD166" i="1"/>
  <c r="DD164" i="1"/>
  <c r="DD79" i="1" l="1"/>
  <c r="DD80" i="1" s="1"/>
  <c r="DD9" i="1" s="1"/>
  <c r="DD10" i="1"/>
  <c r="DD109" i="1"/>
  <c r="DD130" i="1"/>
  <c r="DD131" i="1" s="1"/>
  <c r="DC165" i="1"/>
  <c r="DD82" i="1"/>
  <c r="DD13" i="1" s="1"/>
  <c r="DD99" i="1"/>
  <c r="DD100" i="1" l="1"/>
  <c r="DD20" i="1"/>
  <c r="DD132" i="1"/>
  <c r="DD133" i="1" s="1"/>
  <c r="DD26" i="1"/>
  <c r="DD110" i="1"/>
  <c r="DC240" i="1"/>
  <c r="DC154" i="1"/>
  <c r="DC156" i="1"/>
  <c r="DC157" i="1"/>
  <c r="DC155" i="1"/>
  <c r="DD21" i="1" l="1"/>
  <c r="DD101" i="1"/>
  <c r="DD27" i="1"/>
  <c r="DD111" i="1"/>
  <c r="DD102" i="1" l="1"/>
  <c r="DD104" i="1"/>
  <c r="DD105" i="1" s="1"/>
  <c r="DD106" i="1" l="1"/>
  <c r="DD103" i="1"/>
  <c r="DD176" i="1"/>
  <c r="DD170" i="1"/>
  <c r="DE48" i="1" l="1"/>
  <c r="DD171" i="1"/>
  <c r="DD177" i="1"/>
  <c r="DD143" i="1"/>
  <c r="DE46" i="1"/>
  <c r="DE50" i="1"/>
  <c r="DD24" i="1"/>
  <c r="DD33" i="1" s="1"/>
  <c r="DE94" i="1"/>
  <c r="DD115" i="1"/>
  <c r="DD116" i="1" s="1"/>
  <c r="DD31" i="1" s="1"/>
  <c r="DD207" i="1"/>
  <c r="DD209" i="1"/>
  <c r="DD208" i="1"/>
  <c r="DD134" i="1"/>
  <c r="DD135" i="1" s="1"/>
  <c r="DD136" i="1" s="1"/>
  <c r="DD112" i="1"/>
  <c r="DD22" i="1"/>
  <c r="DD35" i="1" l="1"/>
  <c r="DD37" i="1"/>
  <c r="DD38" i="1"/>
  <c r="DE51" i="1"/>
  <c r="DD28" i="1"/>
  <c r="DD113" i="1"/>
  <c r="DD114" i="1" s="1"/>
  <c r="DE16" i="1"/>
  <c r="DE47" i="1"/>
  <c r="DD57" i="1"/>
  <c r="DD58" i="1" s="1"/>
  <c r="DD59" i="1" s="1"/>
  <c r="DD23" i="1" s="1"/>
  <c r="DE49" i="1"/>
  <c r="DE52" i="1" l="1"/>
  <c r="DE53" i="1" s="1"/>
  <c r="DE54" i="1" s="1"/>
  <c r="DD117" i="1"/>
  <c r="DE92" i="1" s="1"/>
  <c r="DE93" i="1" s="1"/>
  <c r="DD172" i="1"/>
  <c r="DD173" i="1" s="1"/>
  <c r="DD174" i="1" s="1"/>
  <c r="DD178" i="1"/>
  <c r="DE85" i="1"/>
  <c r="DE86" i="1" s="1"/>
  <c r="DE87" i="1" s="1"/>
  <c r="DE88" i="1" s="1"/>
  <c r="DD29" i="1"/>
  <c r="DD118" i="1"/>
  <c r="DD119" i="1" s="1"/>
  <c r="DD120" i="1" s="1"/>
  <c r="DD30" i="1" s="1"/>
  <c r="DD144" i="1"/>
  <c r="DD123" i="1"/>
  <c r="DD124" i="1" s="1"/>
  <c r="DD125" i="1" s="1"/>
  <c r="DD4" i="1" s="1"/>
  <c r="DD36" i="1" l="1"/>
  <c r="DD34" i="1"/>
  <c r="DD244" i="1"/>
  <c r="DD148" i="1"/>
  <c r="DD149" i="1"/>
  <c r="DD150" i="1"/>
  <c r="DD151" i="1"/>
  <c r="DD146" i="1"/>
  <c r="DD147" i="1"/>
  <c r="DD70" i="1"/>
  <c r="DD71" i="1"/>
  <c r="DE65" i="1" s="1"/>
  <c r="DD179" i="1"/>
  <c r="DE17" i="1"/>
  <c r="DE96" i="1"/>
  <c r="DE18" i="1" s="1"/>
  <c r="DE95" i="1"/>
  <c r="DD246" i="1" l="1"/>
  <c r="DD182" i="1"/>
  <c r="DD183" i="1"/>
  <c r="DD181" i="1"/>
  <c r="DD184" i="1"/>
  <c r="DD180" i="1"/>
  <c r="DE74" i="1"/>
  <c r="DE66" i="1"/>
  <c r="DE72" i="1"/>
  <c r="DD137" i="1"/>
  <c r="DD138" i="1" s="1"/>
  <c r="DD139" i="1" s="1"/>
  <c r="DD3" i="1" s="1"/>
  <c r="DD248" i="1"/>
  <c r="DE64" i="1"/>
  <c r="DF43" i="1" l="1"/>
  <c r="DF44" i="1" s="1"/>
  <c r="DE7" i="1"/>
  <c r="DE75" i="1"/>
  <c r="DE67" i="1"/>
  <c r="DE73" i="1"/>
  <c r="DE6" i="1" s="1"/>
  <c r="DE89" i="1" l="1"/>
  <c r="DE14" i="1" s="1"/>
  <c r="DE145" i="1"/>
  <c r="DE12" i="1"/>
  <c r="DE166" i="1"/>
  <c r="DE164" i="1"/>
  <c r="DE8" i="1"/>
  <c r="DE78" i="1"/>
  <c r="DE81" i="1" s="1"/>
  <c r="DE79" i="1" l="1"/>
  <c r="DE80" i="1" s="1"/>
  <c r="DE9" i="1" s="1"/>
  <c r="DE10" i="1"/>
  <c r="DE130" i="1"/>
  <c r="DE131" i="1" s="1"/>
  <c r="DD165" i="1"/>
  <c r="DE99" i="1"/>
  <c r="DE82" i="1"/>
  <c r="DE13" i="1" s="1"/>
  <c r="DE109" i="1"/>
  <c r="DE132" i="1" l="1"/>
  <c r="DE133" i="1" s="1"/>
  <c r="DE26" i="1"/>
  <c r="DE110" i="1"/>
  <c r="DE100" i="1"/>
  <c r="DE20" i="1"/>
  <c r="DD240" i="1"/>
  <c r="DD154" i="1"/>
  <c r="DD156" i="1"/>
  <c r="DD157" i="1"/>
  <c r="DD155" i="1"/>
  <c r="DE21" i="1" l="1"/>
  <c r="DE101" i="1"/>
  <c r="DE27" i="1"/>
  <c r="DE111" i="1"/>
  <c r="DE102" i="1" l="1"/>
  <c r="DE104" i="1"/>
  <c r="DE105" i="1" s="1"/>
  <c r="DE106" i="1" l="1"/>
  <c r="DE112" i="1" s="1"/>
  <c r="DE103" i="1"/>
  <c r="DE170" i="1"/>
  <c r="DE176" i="1"/>
  <c r="DE28" i="1" l="1"/>
  <c r="DE113" i="1"/>
  <c r="DE114" i="1" s="1"/>
  <c r="DE123" i="1" s="1"/>
  <c r="DE124" i="1" s="1"/>
  <c r="DE125" i="1" s="1"/>
  <c r="DE4" i="1" s="1"/>
  <c r="DE22" i="1"/>
  <c r="DF48" i="1"/>
  <c r="DE171" i="1"/>
  <c r="DE177" i="1"/>
  <c r="DE143" i="1"/>
  <c r="DF46" i="1"/>
  <c r="DF50" i="1"/>
  <c r="DE24" i="1"/>
  <c r="DE33" i="1" s="1"/>
  <c r="DF94" i="1"/>
  <c r="DE115" i="1"/>
  <c r="DE116" i="1" s="1"/>
  <c r="DE209" i="1"/>
  <c r="DE208" i="1"/>
  <c r="DE207" i="1"/>
  <c r="DE134" i="1"/>
  <c r="DE135" i="1" s="1"/>
  <c r="DE136" i="1" s="1"/>
  <c r="DE178" i="1" l="1"/>
  <c r="DE144" i="1"/>
  <c r="DE244" i="1" s="1"/>
  <c r="DE172" i="1"/>
  <c r="DE173" i="1" s="1"/>
  <c r="DE174" i="1" s="1"/>
  <c r="DE71" i="1" s="1"/>
  <c r="DF65" i="1" s="1"/>
  <c r="DE118" i="1"/>
  <c r="DE119" i="1" s="1"/>
  <c r="DE120" i="1" s="1"/>
  <c r="DE30" i="1" s="1"/>
  <c r="DE29" i="1"/>
  <c r="DF85" i="1"/>
  <c r="DF86" i="1" s="1"/>
  <c r="DF87" i="1" s="1"/>
  <c r="DF88" i="1" s="1"/>
  <c r="DE31" i="1"/>
  <c r="DE117" i="1"/>
  <c r="DF92" i="1" s="1"/>
  <c r="DF93" i="1" s="1"/>
  <c r="DF17" i="1" s="1"/>
  <c r="DF51" i="1"/>
  <c r="DF16" i="1"/>
  <c r="DF47" i="1"/>
  <c r="DE57" i="1"/>
  <c r="DE58" i="1" s="1"/>
  <c r="DE59" i="1" s="1"/>
  <c r="DE23" i="1" s="1"/>
  <c r="DF49" i="1"/>
  <c r="DE37" i="1"/>
  <c r="DE35" i="1"/>
  <c r="DE38" i="1"/>
  <c r="DE179" i="1"/>
  <c r="DE146" i="1" l="1"/>
  <c r="DE149" i="1"/>
  <c r="DE148" i="1"/>
  <c r="DE147" i="1"/>
  <c r="DE151" i="1"/>
  <c r="DE150" i="1"/>
  <c r="DE70" i="1"/>
  <c r="DF95" i="1"/>
  <c r="DE36" i="1"/>
  <c r="DE34" i="1"/>
  <c r="DF96" i="1"/>
  <c r="DF18" i="1" s="1"/>
  <c r="DE137" i="1"/>
  <c r="DE138" i="1" s="1"/>
  <c r="DE139" i="1" s="1"/>
  <c r="DE3" i="1" s="1"/>
  <c r="DE246" i="1"/>
  <c r="DE181" i="1"/>
  <c r="DE182" i="1"/>
  <c r="DE183" i="1"/>
  <c r="DE184" i="1"/>
  <c r="DE180" i="1"/>
  <c r="DF52" i="1"/>
  <c r="DF53" i="1" s="1"/>
  <c r="DF54" i="1" s="1"/>
  <c r="DE248" i="1"/>
  <c r="DF64" i="1" l="1"/>
  <c r="DF7" i="1" s="1"/>
  <c r="DF66" i="1"/>
  <c r="DF67" i="1" s="1"/>
  <c r="DF74" i="1"/>
  <c r="DF75" i="1" s="1"/>
  <c r="DF72" i="1"/>
  <c r="DF73" i="1" s="1"/>
  <c r="DF6" i="1" s="1"/>
  <c r="DG43" i="1" l="1"/>
  <c r="DG44" i="1" s="1"/>
  <c r="DF89" i="1"/>
  <c r="DF14" i="1" s="1"/>
  <c r="DF145" i="1"/>
  <c r="DF12" i="1"/>
  <c r="DF166" i="1"/>
  <c r="DF164" i="1"/>
  <c r="DF8" i="1"/>
  <c r="DF78" i="1"/>
  <c r="DF81" i="1" s="1"/>
  <c r="DF99" i="1" l="1"/>
  <c r="DF20" i="1" s="1"/>
  <c r="DF109" i="1"/>
  <c r="DF26" i="1" s="1"/>
  <c r="DF79" i="1"/>
  <c r="DF80" i="1" s="1"/>
  <c r="DF9" i="1" s="1"/>
  <c r="DF10" i="1"/>
  <c r="DF130" i="1"/>
  <c r="DF131" i="1" s="1"/>
  <c r="DE165" i="1"/>
  <c r="DF82" i="1"/>
  <c r="DF13" i="1" s="1"/>
  <c r="DF132" i="1" l="1"/>
  <c r="DF133" i="1" s="1"/>
  <c r="DF100" i="1"/>
  <c r="DF21" i="1" s="1"/>
  <c r="DF110" i="1"/>
  <c r="DF27" i="1" s="1"/>
  <c r="DE240" i="1"/>
  <c r="DE154" i="1"/>
  <c r="DE156" i="1"/>
  <c r="DE157" i="1"/>
  <c r="DE155" i="1"/>
  <c r="DF111" i="1" l="1"/>
  <c r="DF101" i="1"/>
  <c r="DF102" i="1" s="1"/>
  <c r="DF104" i="1" l="1"/>
  <c r="DF105" i="1" s="1"/>
  <c r="DF106" i="1" s="1"/>
  <c r="DF112" i="1" s="1"/>
  <c r="DF170" i="1"/>
  <c r="DF176" i="1"/>
  <c r="DF103" i="1" l="1"/>
  <c r="DF22" i="1" s="1"/>
  <c r="DF28" i="1"/>
  <c r="DF113" i="1"/>
  <c r="DF114" i="1" s="1"/>
  <c r="DF177" i="1"/>
  <c r="DF143" i="1"/>
  <c r="DG46" i="1"/>
  <c r="DG50" i="1"/>
  <c r="DG48" i="1"/>
  <c r="DF171" i="1"/>
  <c r="DF24" i="1"/>
  <c r="DF33" i="1" s="1"/>
  <c r="DG94" i="1"/>
  <c r="DF115" i="1"/>
  <c r="DF116" i="1" s="1"/>
  <c r="DF207" i="1"/>
  <c r="DF208" i="1"/>
  <c r="DF209" i="1"/>
  <c r="DF134" i="1"/>
  <c r="DF135" i="1" s="1"/>
  <c r="DF136" i="1" s="1"/>
  <c r="DF172" i="1" l="1"/>
  <c r="DF173" i="1" s="1"/>
  <c r="DF174" i="1" s="1"/>
  <c r="DF70" i="1" s="1"/>
  <c r="DF123" i="1"/>
  <c r="DF124" i="1" s="1"/>
  <c r="DF125" i="1" s="1"/>
  <c r="DF4" i="1" s="1"/>
  <c r="DF144" i="1"/>
  <c r="DF244" i="1" s="1"/>
  <c r="DF178" i="1"/>
  <c r="DF179" i="1" s="1"/>
  <c r="DG85" i="1"/>
  <c r="DG86" i="1" s="1"/>
  <c r="DG87" i="1" s="1"/>
  <c r="DG88" i="1" s="1"/>
  <c r="DF29" i="1"/>
  <c r="DF118" i="1"/>
  <c r="DF119" i="1" s="1"/>
  <c r="DF120" i="1" s="1"/>
  <c r="DF30" i="1" s="1"/>
  <c r="DF31" i="1"/>
  <c r="DF117" i="1"/>
  <c r="DG92" i="1" s="1"/>
  <c r="DG93" i="1" s="1"/>
  <c r="DG17" i="1" s="1"/>
  <c r="DG16" i="1"/>
  <c r="DG49" i="1"/>
  <c r="DF37" i="1"/>
  <c r="DF35" i="1"/>
  <c r="DF38" i="1"/>
  <c r="DG51" i="1"/>
  <c r="DG47" i="1"/>
  <c r="DF57" i="1"/>
  <c r="DF58" i="1" s="1"/>
  <c r="DF59" i="1" s="1"/>
  <c r="DF23" i="1" s="1"/>
  <c r="DF150" i="1" l="1"/>
  <c r="DF71" i="1"/>
  <c r="DG65" i="1" s="1"/>
  <c r="DF148" i="1"/>
  <c r="DF146" i="1"/>
  <c r="DF147" i="1"/>
  <c r="DF248" i="1" s="1"/>
  <c r="DF149" i="1"/>
  <c r="DF151" i="1"/>
  <c r="DF36" i="1"/>
  <c r="DF34" i="1"/>
  <c r="DG95" i="1"/>
  <c r="DF246" i="1"/>
  <c r="DF183" i="1"/>
  <c r="DF182" i="1"/>
  <c r="DF181" i="1"/>
  <c r="DF184" i="1"/>
  <c r="DF180" i="1"/>
  <c r="DG52" i="1"/>
  <c r="DG53" i="1" s="1"/>
  <c r="DG54" i="1" s="1"/>
  <c r="DG96" i="1"/>
  <c r="DG18" i="1" s="1"/>
  <c r="DF137" i="1" l="1"/>
  <c r="DF138" i="1" s="1"/>
  <c r="DF139" i="1" s="1"/>
  <c r="DF3" i="1" s="1"/>
  <c r="DG72" i="1"/>
  <c r="DG66" i="1"/>
  <c r="DG67" i="1" s="1"/>
  <c r="DG74" i="1"/>
  <c r="DG75" i="1" s="1"/>
  <c r="DG73" i="1"/>
  <c r="DG6" i="1" s="1"/>
  <c r="DG64" i="1"/>
  <c r="DG89" i="1" l="1"/>
  <c r="DG14" i="1" s="1"/>
  <c r="DG12" i="1"/>
  <c r="DG145" i="1"/>
  <c r="DG166" i="1"/>
  <c r="DG164" i="1"/>
  <c r="DH43" i="1"/>
  <c r="DH44" i="1" s="1"/>
  <c r="DG7" i="1"/>
  <c r="DG8" i="1"/>
  <c r="DG78" i="1"/>
  <c r="DG81" i="1" s="1"/>
  <c r="DG99" i="1" l="1"/>
  <c r="DG79" i="1"/>
  <c r="DG80" i="1" s="1"/>
  <c r="DG9" i="1" s="1"/>
  <c r="DG10" i="1"/>
  <c r="DG130" i="1"/>
  <c r="DG131" i="1" s="1"/>
  <c r="DF165" i="1"/>
  <c r="DG109" i="1"/>
  <c r="DG82" i="1"/>
  <c r="DG13" i="1" s="1"/>
  <c r="DG132" i="1" l="1"/>
  <c r="DG133" i="1" s="1"/>
  <c r="DG20" i="1"/>
  <c r="DG26" i="1"/>
  <c r="DG110" i="1"/>
  <c r="DG100" i="1"/>
  <c r="DF240" i="1"/>
  <c r="DF157" i="1"/>
  <c r="DF156" i="1"/>
  <c r="DF154" i="1"/>
  <c r="DF155" i="1"/>
  <c r="DG21" i="1" l="1"/>
  <c r="DG101" i="1"/>
  <c r="DG27" i="1"/>
  <c r="DG111" i="1"/>
  <c r="DG102" i="1" l="1"/>
  <c r="DG104" i="1"/>
  <c r="DG105" i="1" s="1"/>
  <c r="DG106" i="1" l="1"/>
  <c r="DG112" i="1" s="1"/>
  <c r="DG103" i="1"/>
  <c r="DG176" i="1"/>
  <c r="DG170" i="1"/>
  <c r="DG28" i="1" l="1"/>
  <c r="DG113" i="1"/>
  <c r="DG114" i="1" s="1"/>
  <c r="DG123" i="1" s="1"/>
  <c r="DG124" i="1" s="1"/>
  <c r="DG125" i="1" s="1"/>
  <c r="DG4" i="1" s="1"/>
  <c r="DG22" i="1"/>
  <c r="DG177" i="1"/>
  <c r="DG143" i="1"/>
  <c r="DH46" i="1"/>
  <c r="DH50" i="1"/>
  <c r="DH48" i="1"/>
  <c r="DG171" i="1"/>
  <c r="DG24" i="1"/>
  <c r="DG33" i="1" s="1"/>
  <c r="DH94" i="1"/>
  <c r="DG115" i="1"/>
  <c r="DG116" i="1" s="1"/>
  <c r="DG208" i="1"/>
  <c r="DG209" i="1"/>
  <c r="DG207" i="1"/>
  <c r="DG134" i="1"/>
  <c r="DG135" i="1" s="1"/>
  <c r="DG136" i="1" s="1"/>
  <c r="DG172" i="1" l="1"/>
  <c r="DG173" i="1" s="1"/>
  <c r="DG174" i="1" s="1"/>
  <c r="DG70" i="1" s="1"/>
  <c r="DG178" i="1"/>
  <c r="DG144" i="1"/>
  <c r="DG151" i="1" s="1"/>
  <c r="DG29" i="1"/>
  <c r="DG118" i="1"/>
  <c r="DG119" i="1" s="1"/>
  <c r="DG120" i="1" s="1"/>
  <c r="DG30" i="1" s="1"/>
  <c r="DH85" i="1"/>
  <c r="DH86" i="1" s="1"/>
  <c r="DH87" i="1" s="1"/>
  <c r="DH88" i="1" s="1"/>
  <c r="DG31" i="1"/>
  <c r="DG117" i="1"/>
  <c r="DH92" i="1" s="1"/>
  <c r="DH93" i="1" s="1"/>
  <c r="DH17" i="1" s="1"/>
  <c r="DG244" i="1"/>
  <c r="DH16" i="1"/>
  <c r="DH49" i="1"/>
  <c r="DG179" i="1"/>
  <c r="DG37" i="1"/>
  <c r="DG35" i="1"/>
  <c r="DH51" i="1"/>
  <c r="DH47" i="1"/>
  <c r="DG57" i="1"/>
  <c r="DG58" i="1" s="1"/>
  <c r="DG59" i="1" s="1"/>
  <c r="DG23" i="1" s="1"/>
  <c r="DG36" i="1" l="1"/>
  <c r="DG34" i="1"/>
  <c r="DG147" i="1"/>
  <c r="DG248" i="1" s="1"/>
  <c r="DG148" i="1"/>
  <c r="DG38" i="1"/>
  <c r="DG150" i="1"/>
  <c r="DG71" i="1"/>
  <c r="DH65" i="1" s="1"/>
  <c r="DG149" i="1"/>
  <c r="DG146" i="1"/>
  <c r="DH95" i="1"/>
  <c r="DG182" i="1"/>
  <c r="DG183" i="1"/>
  <c r="DG246" i="1"/>
  <c r="DG181" i="1"/>
  <c r="DG184" i="1"/>
  <c r="DG180" i="1"/>
  <c r="DH52" i="1"/>
  <c r="DH53" i="1" s="1"/>
  <c r="DH54" i="1" s="1"/>
  <c r="DH96" i="1"/>
  <c r="DH18" i="1" s="1"/>
  <c r="DG137" i="1" l="1"/>
  <c r="DG138" i="1" s="1"/>
  <c r="DG139" i="1" s="1"/>
  <c r="DG3" i="1" s="1"/>
  <c r="DH66" i="1"/>
  <c r="DH67" i="1" s="1"/>
  <c r="DH72" i="1"/>
  <c r="DH73" i="1" s="1"/>
  <c r="DH6" i="1" s="1"/>
  <c r="DH74" i="1"/>
  <c r="DH75" i="1" s="1"/>
  <c r="DH64" i="1"/>
  <c r="DH89" i="1" l="1"/>
  <c r="DH14" i="1" s="1"/>
  <c r="DH145" i="1"/>
  <c r="DH12" i="1"/>
  <c r="DH166" i="1"/>
  <c r="DH164" i="1"/>
  <c r="DI43" i="1"/>
  <c r="DI44" i="1" s="1"/>
  <c r="DH7" i="1"/>
  <c r="DH8" i="1"/>
  <c r="DH78" i="1"/>
  <c r="DH81" i="1" s="1"/>
  <c r="DH79" i="1" l="1"/>
  <c r="DH80" i="1" s="1"/>
  <c r="DH9" i="1" s="1"/>
  <c r="DH10" i="1"/>
  <c r="DH99" i="1"/>
  <c r="DH130" i="1"/>
  <c r="DH131" i="1" s="1"/>
  <c r="DG165" i="1"/>
  <c r="DH109" i="1"/>
  <c r="DH82" i="1"/>
  <c r="DH13" i="1" s="1"/>
  <c r="DH132" i="1" l="1"/>
  <c r="DH133" i="1" s="1"/>
  <c r="DH26" i="1"/>
  <c r="DH110" i="1"/>
  <c r="DH100" i="1"/>
  <c r="DH20" i="1"/>
  <c r="DG240" i="1"/>
  <c r="DG154" i="1"/>
  <c r="DG156" i="1"/>
  <c r="DG157" i="1"/>
  <c r="DG155" i="1"/>
  <c r="DH21" i="1" l="1"/>
  <c r="DH101" i="1"/>
  <c r="DH27" i="1"/>
  <c r="DH111" i="1"/>
  <c r="DH102" i="1" l="1"/>
  <c r="DH104" i="1"/>
  <c r="DH105" i="1" s="1"/>
  <c r="DH106" i="1" l="1"/>
  <c r="DH112" i="1" s="1"/>
  <c r="DH103" i="1"/>
  <c r="DH176" i="1"/>
  <c r="DH170" i="1"/>
  <c r="DH28" i="1" l="1"/>
  <c r="DH113" i="1"/>
  <c r="DH114" i="1" s="1"/>
  <c r="DI48" i="1"/>
  <c r="DH171" i="1"/>
  <c r="DH172" i="1" s="1"/>
  <c r="DH173" i="1" s="1"/>
  <c r="DH174" i="1" s="1"/>
  <c r="DH177" i="1"/>
  <c r="DH143" i="1"/>
  <c r="DH144" i="1" s="1"/>
  <c r="DI46" i="1"/>
  <c r="DI50" i="1"/>
  <c r="DH24" i="1"/>
  <c r="DH33" i="1" s="1"/>
  <c r="DI94" i="1"/>
  <c r="DH115" i="1"/>
  <c r="DH116" i="1" s="1"/>
  <c r="DH207" i="1"/>
  <c r="DH209" i="1"/>
  <c r="DH208" i="1"/>
  <c r="DH134" i="1"/>
  <c r="DH135" i="1" s="1"/>
  <c r="DH136" i="1" s="1"/>
  <c r="DH123" i="1"/>
  <c r="DH124" i="1" s="1"/>
  <c r="DH125" i="1" s="1"/>
  <c r="DH4" i="1" s="1"/>
  <c r="DH22" i="1"/>
  <c r="DH29" i="1" l="1"/>
  <c r="DH118" i="1"/>
  <c r="DH119" i="1" s="1"/>
  <c r="DH120" i="1" s="1"/>
  <c r="DH30" i="1" s="1"/>
  <c r="DI85" i="1"/>
  <c r="DI86" i="1" s="1"/>
  <c r="DI87" i="1" s="1"/>
  <c r="DI88" i="1" s="1"/>
  <c r="DH178" i="1"/>
  <c r="DH179" i="1" s="1"/>
  <c r="DH244" i="1"/>
  <c r="DH149" i="1"/>
  <c r="DH150" i="1"/>
  <c r="DH151" i="1"/>
  <c r="DH148" i="1"/>
  <c r="DH146" i="1"/>
  <c r="DH147" i="1"/>
  <c r="DH248" i="1" s="1"/>
  <c r="DH31" i="1"/>
  <c r="DH117" i="1"/>
  <c r="DI92" i="1" s="1"/>
  <c r="DI93" i="1" s="1"/>
  <c r="DI17" i="1" s="1"/>
  <c r="DI51" i="1"/>
  <c r="DH70" i="1"/>
  <c r="DH71" i="1"/>
  <c r="DI65" i="1" s="1"/>
  <c r="DI16" i="1"/>
  <c r="DH35" i="1"/>
  <c r="DH37" i="1"/>
  <c r="DH38" i="1"/>
  <c r="DI47" i="1"/>
  <c r="DH57" i="1"/>
  <c r="DH58" i="1" s="1"/>
  <c r="DH59" i="1" s="1"/>
  <c r="DH23" i="1" s="1"/>
  <c r="DI49" i="1"/>
  <c r="DH36" i="1" l="1"/>
  <c r="DH34" i="1"/>
  <c r="DI95" i="1"/>
  <c r="DI96" i="1"/>
  <c r="DI18" i="1" s="1"/>
  <c r="DH137" i="1"/>
  <c r="DH138" i="1" s="1"/>
  <c r="DH139" i="1" s="1"/>
  <c r="DH3" i="1" s="1"/>
  <c r="DI52" i="1"/>
  <c r="DI53" i="1" s="1"/>
  <c r="DI54" i="1" s="1"/>
  <c r="DH246" i="1"/>
  <c r="DH182" i="1"/>
  <c r="DH183" i="1"/>
  <c r="DH181" i="1"/>
  <c r="DH184" i="1"/>
  <c r="DH180" i="1"/>
  <c r="DI72" i="1" l="1"/>
  <c r="DI73" i="1" s="1"/>
  <c r="DI6" i="1" s="1"/>
  <c r="DI66" i="1"/>
  <c r="DI67" i="1" s="1"/>
  <c r="DI74" i="1"/>
  <c r="DI75" i="1" s="1"/>
  <c r="DI64" i="1"/>
  <c r="DI8" i="1" l="1"/>
  <c r="DI78" i="1"/>
  <c r="DI81" i="1" s="1"/>
  <c r="DI82" i="1" s="1"/>
  <c r="DI13" i="1" s="1"/>
  <c r="DJ43" i="1"/>
  <c r="DJ44" i="1" s="1"/>
  <c r="DI7" i="1"/>
  <c r="DI89" i="1"/>
  <c r="DI14" i="1" s="1"/>
  <c r="DI145" i="1"/>
  <c r="DI12" i="1"/>
  <c r="DI166" i="1"/>
  <c r="DI164" i="1"/>
  <c r="DI130" i="1" l="1"/>
  <c r="DI131" i="1" s="1"/>
  <c r="DH165" i="1"/>
  <c r="DI99" i="1"/>
  <c r="DI109" i="1"/>
  <c r="DI79" i="1"/>
  <c r="DI80" i="1" s="1"/>
  <c r="DI9" i="1" s="1"/>
  <c r="DI10" i="1"/>
  <c r="DI132" i="1" l="1"/>
  <c r="DI133" i="1" s="1"/>
  <c r="DI26" i="1"/>
  <c r="DI110" i="1"/>
  <c r="DI100" i="1"/>
  <c r="DI20" i="1"/>
  <c r="DH240" i="1"/>
  <c r="DH154" i="1"/>
  <c r="DH156" i="1"/>
  <c r="DH157" i="1"/>
  <c r="DH155" i="1"/>
  <c r="DI21" i="1" l="1"/>
  <c r="DI101" i="1"/>
  <c r="DI27" i="1"/>
  <c r="DI111" i="1"/>
  <c r="DI102" i="1" l="1"/>
  <c r="DI104" i="1"/>
  <c r="DI105" i="1" s="1"/>
  <c r="DI106" i="1" l="1"/>
  <c r="DI112" i="1" s="1"/>
  <c r="DI103" i="1"/>
  <c r="DI170" i="1"/>
  <c r="DI176" i="1"/>
  <c r="DI28" i="1" l="1"/>
  <c r="DI113" i="1"/>
  <c r="DI114" i="1" s="1"/>
  <c r="DI123" i="1" s="1"/>
  <c r="DI124" i="1" s="1"/>
  <c r="DI125" i="1" s="1"/>
  <c r="DI4" i="1" s="1"/>
  <c r="DI22" i="1"/>
  <c r="DJ48" i="1"/>
  <c r="DI171" i="1"/>
  <c r="DI177" i="1"/>
  <c r="DI178" i="1" s="1"/>
  <c r="DI143" i="1"/>
  <c r="DJ46" i="1"/>
  <c r="DJ50" i="1"/>
  <c r="DI24" i="1"/>
  <c r="DI33" i="1" s="1"/>
  <c r="DJ94" i="1"/>
  <c r="DI115" i="1"/>
  <c r="DI116" i="1" s="1"/>
  <c r="DI209" i="1"/>
  <c r="DI208" i="1"/>
  <c r="DI207" i="1"/>
  <c r="DI134" i="1"/>
  <c r="DI135" i="1" s="1"/>
  <c r="DI136" i="1" s="1"/>
  <c r="DI144" i="1" l="1"/>
  <c r="DI150" i="1" s="1"/>
  <c r="DI172" i="1"/>
  <c r="DI173" i="1" s="1"/>
  <c r="DI174" i="1" s="1"/>
  <c r="DI70" i="1" s="1"/>
  <c r="DI29" i="1"/>
  <c r="DI118" i="1"/>
  <c r="DI119" i="1" s="1"/>
  <c r="DI120" i="1" s="1"/>
  <c r="DI30" i="1" s="1"/>
  <c r="DJ85" i="1"/>
  <c r="DJ86" i="1" s="1"/>
  <c r="DJ87" i="1" s="1"/>
  <c r="DJ88" i="1" s="1"/>
  <c r="DI31" i="1"/>
  <c r="DI117" i="1"/>
  <c r="DJ92" i="1" s="1"/>
  <c r="DJ93" i="1" s="1"/>
  <c r="DJ17" i="1" s="1"/>
  <c r="DJ51" i="1"/>
  <c r="DJ47" i="1"/>
  <c r="DI57" i="1"/>
  <c r="DI58" i="1" s="1"/>
  <c r="DI59" i="1" s="1"/>
  <c r="DI23" i="1" s="1"/>
  <c r="DJ49" i="1"/>
  <c r="DJ16" i="1"/>
  <c r="DI37" i="1"/>
  <c r="DI35" i="1"/>
  <c r="DI244" i="1"/>
  <c r="DI179" i="1"/>
  <c r="DI36" i="1" l="1"/>
  <c r="DI34" i="1"/>
  <c r="DI149" i="1"/>
  <c r="DI148" i="1"/>
  <c r="DI147" i="1"/>
  <c r="DI248" i="1" s="1"/>
  <c r="DI146" i="1"/>
  <c r="DI151" i="1"/>
  <c r="DI71" i="1"/>
  <c r="DJ65" i="1" s="1"/>
  <c r="DJ96" i="1"/>
  <c r="DJ18" i="1" s="1"/>
  <c r="DJ52" i="1"/>
  <c r="DJ53" i="1" s="1"/>
  <c r="DJ54" i="1" s="1"/>
  <c r="DJ95" i="1"/>
  <c r="DI38" i="1"/>
  <c r="DI137" i="1"/>
  <c r="DI138" i="1" s="1"/>
  <c r="DI139" i="1" s="1"/>
  <c r="DI3" i="1" s="1"/>
  <c r="DI246" i="1"/>
  <c r="DI181" i="1"/>
  <c r="DI182" i="1"/>
  <c r="DI183" i="1"/>
  <c r="DI184" i="1"/>
  <c r="DI180" i="1"/>
  <c r="DJ72" i="1" l="1"/>
  <c r="DJ73" i="1" s="1"/>
  <c r="DJ6" i="1" s="1"/>
  <c r="DJ74" i="1"/>
  <c r="DJ75" i="1" s="1"/>
  <c r="DJ66" i="1"/>
  <c r="DJ67" i="1" s="1"/>
  <c r="DJ64" i="1"/>
  <c r="DJ8" i="1" l="1"/>
  <c r="DJ78" i="1"/>
  <c r="DJ81" i="1" s="1"/>
  <c r="DJ82" i="1" s="1"/>
  <c r="DJ13" i="1" s="1"/>
  <c r="DK43" i="1"/>
  <c r="DK44" i="1" s="1"/>
  <c r="DJ7" i="1"/>
  <c r="DJ89" i="1"/>
  <c r="DJ14" i="1" s="1"/>
  <c r="DJ145" i="1"/>
  <c r="DJ12" i="1"/>
  <c r="DJ166" i="1"/>
  <c r="DJ164" i="1"/>
  <c r="DJ109" i="1" l="1"/>
  <c r="DJ26" i="1" s="1"/>
  <c r="DJ130" i="1"/>
  <c r="DJ131" i="1" s="1"/>
  <c r="DI165" i="1"/>
  <c r="DJ99" i="1"/>
  <c r="DJ79" i="1"/>
  <c r="DJ80" i="1" s="1"/>
  <c r="DJ9" i="1" s="1"/>
  <c r="DJ10" i="1"/>
  <c r="DJ132" i="1" l="1"/>
  <c r="DJ133" i="1" s="1"/>
  <c r="DJ110" i="1"/>
  <c r="DJ100" i="1"/>
  <c r="DJ20" i="1"/>
  <c r="DI240" i="1"/>
  <c r="DI154" i="1"/>
  <c r="DI156" i="1"/>
  <c r="DI157" i="1"/>
  <c r="DI155" i="1"/>
  <c r="DJ27" i="1"/>
  <c r="DJ111" i="1"/>
  <c r="DJ21" i="1" l="1"/>
  <c r="DJ101" i="1"/>
  <c r="DJ102" i="1" l="1"/>
  <c r="DJ104" i="1"/>
  <c r="DJ105" i="1" s="1"/>
  <c r="DJ170" i="1" l="1"/>
  <c r="DJ176" i="1"/>
  <c r="DJ106" i="1"/>
  <c r="DJ112" i="1" s="1"/>
  <c r="DJ103" i="1"/>
  <c r="DJ28" i="1" l="1"/>
  <c r="DJ113" i="1"/>
  <c r="DJ114" i="1" s="1"/>
  <c r="DK48" i="1"/>
  <c r="DJ171" i="1"/>
  <c r="DJ172" i="1" s="1"/>
  <c r="DJ173" i="1" s="1"/>
  <c r="DJ174" i="1" s="1"/>
  <c r="DJ177" i="1"/>
  <c r="DJ143" i="1"/>
  <c r="DJ144" i="1" s="1"/>
  <c r="DK46" i="1"/>
  <c r="DK50" i="1"/>
  <c r="DJ24" i="1"/>
  <c r="DJ33" i="1" s="1"/>
  <c r="DK94" i="1"/>
  <c r="DJ115" i="1"/>
  <c r="DJ116" i="1" s="1"/>
  <c r="DJ207" i="1"/>
  <c r="DJ209" i="1"/>
  <c r="DJ208" i="1"/>
  <c r="DJ134" i="1"/>
  <c r="DJ135" i="1" s="1"/>
  <c r="DJ136" i="1" s="1"/>
  <c r="DJ123" i="1"/>
  <c r="DJ124" i="1" s="1"/>
  <c r="DJ125" i="1" s="1"/>
  <c r="DJ4" i="1" s="1"/>
  <c r="DJ22" i="1"/>
  <c r="DJ29" i="1" l="1"/>
  <c r="DJ118" i="1"/>
  <c r="DJ119" i="1" s="1"/>
  <c r="DJ120" i="1" s="1"/>
  <c r="DJ30" i="1" s="1"/>
  <c r="DK85" i="1"/>
  <c r="DK86" i="1" s="1"/>
  <c r="DK87" i="1" s="1"/>
  <c r="DK88" i="1" s="1"/>
  <c r="DJ178" i="1"/>
  <c r="DJ179" i="1" s="1"/>
  <c r="DJ37" i="1"/>
  <c r="DJ35" i="1"/>
  <c r="DJ244" i="1"/>
  <c r="DJ151" i="1"/>
  <c r="DJ148" i="1"/>
  <c r="DJ149" i="1"/>
  <c r="DJ150" i="1"/>
  <c r="DJ146" i="1"/>
  <c r="DJ147" i="1"/>
  <c r="DJ248" i="1" s="1"/>
  <c r="DJ31" i="1"/>
  <c r="DJ117" i="1"/>
  <c r="DK92" i="1" s="1"/>
  <c r="DK93" i="1" s="1"/>
  <c r="DK17" i="1" s="1"/>
  <c r="DK51" i="1"/>
  <c r="DJ70" i="1"/>
  <c r="DJ71" i="1"/>
  <c r="DK65" i="1" s="1"/>
  <c r="DK16" i="1"/>
  <c r="DK47" i="1"/>
  <c r="DJ57" i="1"/>
  <c r="DJ58" i="1" s="1"/>
  <c r="DJ59" i="1" s="1"/>
  <c r="DJ23" i="1" s="1"/>
  <c r="DK49" i="1"/>
  <c r="DJ36" i="1" l="1"/>
  <c r="DJ34" i="1"/>
  <c r="DK95" i="1"/>
  <c r="DK96" i="1"/>
  <c r="DK18" i="1" s="1"/>
  <c r="DJ38" i="1"/>
  <c r="DJ137" i="1"/>
  <c r="DJ138" i="1" s="1"/>
  <c r="DJ139" i="1" s="1"/>
  <c r="DJ3" i="1" s="1"/>
  <c r="DK52" i="1"/>
  <c r="DK53" i="1" s="1"/>
  <c r="DK54" i="1" s="1"/>
  <c r="DJ246" i="1"/>
  <c r="DJ183" i="1"/>
  <c r="DJ182" i="1"/>
  <c r="DJ181" i="1"/>
  <c r="DJ184" i="1"/>
  <c r="DJ180" i="1"/>
  <c r="DK64" i="1" l="1"/>
  <c r="DK66" i="1"/>
  <c r="DK67" i="1" s="1"/>
  <c r="DK74" i="1"/>
  <c r="DK75" i="1" s="1"/>
  <c r="DK72" i="1"/>
  <c r="DK73" i="1" s="1"/>
  <c r="DK6" i="1" s="1"/>
  <c r="DK89" i="1" l="1"/>
  <c r="DK14" i="1" s="1"/>
  <c r="DK145" i="1"/>
  <c r="DK12" i="1"/>
  <c r="DK166" i="1"/>
  <c r="DK164" i="1"/>
  <c r="DK8" i="1"/>
  <c r="DK78" i="1"/>
  <c r="DK81" i="1" s="1"/>
  <c r="DK82" i="1" s="1"/>
  <c r="DK13" i="1" s="1"/>
  <c r="DL43" i="1"/>
  <c r="DL44" i="1" s="1"/>
  <c r="DK7" i="1"/>
  <c r="DK99" i="1" l="1"/>
  <c r="DK20" i="1" s="1"/>
  <c r="DK130" i="1"/>
  <c r="DK131" i="1" s="1"/>
  <c r="DK34" i="1"/>
  <c r="DK33" i="1"/>
  <c r="DJ165" i="1"/>
  <c r="DK109" i="1"/>
  <c r="DK79" i="1"/>
  <c r="DK80" i="1" s="1"/>
  <c r="DK9" i="1" s="1"/>
  <c r="DK10" i="1"/>
  <c r="DK132" i="1" l="1"/>
  <c r="DK133" i="1" s="1"/>
  <c r="DK100" i="1"/>
  <c r="DK21" i="1" s="1"/>
  <c r="DK26" i="1"/>
  <c r="DK110" i="1"/>
  <c r="DJ240" i="1"/>
  <c r="DJ155" i="1"/>
  <c r="DJ157" i="1"/>
  <c r="DJ156" i="1"/>
  <c r="DJ154" i="1"/>
  <c r="DK101" i="1" l="1"/>
  <c r="DK102" i="1" s="1"/>
  <c r="DK27" i="1"/>
  <c r="DK111" i="1"/>
  <c r="DK104" i="1" l="1"/>
  <c r="DK105" i="1" s="1"/>
  <c r="DK106" i="1" s="1"/>
  <c r="DK112" i="1" s="1"/>
  <c r="DK28" i="1" s="1"/>
  <c r="DK170" i="1"/>
  <c r="DK176" i="1"/>
  <c r="DK103" i="1" l="1"/>
  <c r="DK22" i="1" s="1"/>
  <c r="DK113" i="1"/>
  <c r="DK114" i="1" s="1"/>
  <c r="DK177" i="1"/>
  <c r="DK143" i="1"/>
  <c r="DL46" i="1"/>
  <c r="DL50" i="1"/>
  <c r="DL48" i="1"/>
  <c r="DK171" i="1"/>
  <c r="DK172" i="1" s="1"/>
  <c r="DK173" i="1" s="1"/>
  <c r="DK174" i="1" s="1"/>
  <c r="DK24" i="1"/>
  <c r="DL94" i="1"/>
  <c r="DK115" i="1"/>
  <c r="DK116" i="1" s="1"/>
  <c r="DK208" i="1"/>
  <c r="DK207" i="1"/>
  <c r="DK209" i="1"/>
  <c r="DK134" i="1"/>
  <c r="DK135" i="1" s="1"/>
  <c r="DK136" i="1" s="1"/>
  <c r="DK123" i="1" l="1"/>
  <c r="DK124" i="1" s="1"/>
  <c r="DK125" i="1" s="1"/>
  <c r="DK4" i="1" s="1"/>
  <c r="DK144" i="1"/>
  <c r="DK244" i="1" s="1"/>
  <c r="DK178" i="1"/>
  <c r="DK179" i="1" s="1"/>
  <c r="DK118" i="1"/>
  <c r="DK119" i="1" s="1"/>
  <c r="DK120" i="1" s="1"/>
  <c r="DK30" i="1" s="1"/>
  <c r="DK36" i="1" s="1"/>
  <c r="DL85" i="1"/>
  <c r="DL86" i="1" s="1"/>
  <c r="DL87" i="1" s="1"/>
  <c r="DL88" i="1" s="1"/>
  <c r="DK29" i="1"/>
  <c r="DK31" i="1"/>
  <c r="DK117" i="1"/>
  <c r="DL92" i="1" s="1"/>
  <c r="DL93" i="1" s="1"/>
  <c r="DL17" i="1" s="1"/>
  <c r="DK70" i="1"/>
  <c r="DK71" i="1"/>
  <c r="DL65" i="1" s="1"/>
  <c r="DK148" i="1"/>
  <c r="DK146" i="1"/>
  <c r="DL16" i="1"/>
  <c r="DL49" i="1"/>
  <c r="DK37" i="1"/>
  <c r="DK35" i="1"/>
  <c r="DL51" i="1"/>
  <c r="DL47" i="1"/>
  <c r="DK57" i="1"/>
  <c r="DK58" i="1" s="1"/>
  <c r="DK59" i="1" s="1"/>
  <c r="DK23" i="1" s="1"/>
  <c r="DK38" i="1" l="1"/>
  <c r="DK149" i="1"/>
  <c r="DK147" i="1"/>
  <c r="DK248" i="1" s="1"/>
  <c r="DK151" i="1"/>
  <c r="DK150" i="1"/>
  <c r="DL52" i="1"/>
  <c r="DL53" i="1" s="1"/>
  <c r="DL54" i="1" s="1"/>
  <c r="DL74" i="1" s="1"/>
  <c r="DL96" i="1"/>
  <c r="DL18" i="1" s="1"/>
  <c r="DL95" i="1"/>
  <c r="DK182" i="1"/>
  <c r="DK183" i="1"/>
  <c r="DK181" i="1"/>
  <c r="DK246" i="1"/>
  <c r="DK184" i="1"/>
  <c r="DK180" i="1"/>
  <c r="DL66" i="1" l="1"/>
  <c r="DL67" i="1" s="1"/>
  <c r="DK137" i="1"/>
  <c r="DK138" i="1" s="1"/>
  <c r="DK139" i="1" s="1"/>
  <c r="DK3" i="1" s="1"/>
  <c r="DL72" i="1"/>
  <c r="DL73" i="1" s="1"/>
  <c r="DL6" i="1" s="1"/>
  <c r="DL75" i="1"/>
  <c r="DL64" i="1"/>
  <c r="DL89" i="1" l="1"/>
  <c r="DL14" i="1" s="1"/>
  <c r="DL145" i="1"/>
  <c r="DL12" i="1"/>
  <c r="DL166" i="1"/>
  <c r="DL164" i="1"/>
  <c r="DM43" i="1"/>
  <c r="DM44" i="1" s="1"/>
  <c r="DL7" i="1"/>
  <c r="DL8" i="1"/>
  <c r="DL78" i="1"/>
  <c r="DL81" i="1" s="1"/>
  <c r="DL109" i="1" l="1"/>
  <c r="DL26" i="1" s="1"/>
  <c r="DL79" i="1"/>
  <c r="DL80" i="1" s="1"/>
  <c r="DL9" i="1" s="1"/>
  <c r="DL10" i="1"/>
  <c r="DL99" i="1"/>
  <c r="DL130" i="1"/>
  <c r="DL131" i="1" s="1"/>
  <c r="DL33" i="1"/>
  <c r="DL34" i="1"/>
  <c r="DK165" i="1"/>
  <c r="DL82" i="1"/>
  <c r="DL13" i="1" s="1"/>
  <c r="DL110" i="1" l="1"/>
  <c r="DL27" i="1" s="1"/>
  <c r="DL132" i="1"/>
  <c r="DL133" i="1" s="1"/>
  <c r="DL100" i="1"/>
  <c r="DL20" i="1"/>
  <c r="DK240" i="1"/>
  <c r="DK154" i="1"/>
  <c r="DK156" i="1"/>
  <c r="DK157" i="1"/>
  <c r="DK155" i="1"/>
  <c r="DL111" i="1" l="1"/>
  <c r="DL21" i="1"/>
  <c r="DL101" i="1"/>
  <c r="DL102" i="1" l="1"/>
  <c r="DL104" i="1"/>
  <c r="DL105" i="1" s="1"/>
  <c r="DL106" i="1" l="1"/>
  <c r="DL112" i="1" s="1"/>
  <c r="DL103" i="1"/>
  <c r="DL176" i="1"/>
  <c r="DL170" i="1"/>
  <c r="DL28" i="1" l="1"/>
  <c r="DL113" i="1"/>
  <c r="DL114" i="1" s="1"/>
  <c r="DL123" i="1" s="1"/>
  <c r="DL124" i="1" s="1"/>
  <c r="DL125" i="1" s="1"/>
  <c r="DL4" i="1" s="1"/>
  <c r="DL22" i="1"/>
  <c r="DL177" i="1"/>
  <c r="DL143" i="1"/>
  <c r="DM46" i="1"/>
  <c r="DM50" i="1"/>
  <c r="DM48" i="1"/>
  <c r="DL171" i="1"/>
  <c r="DL24" i="1"/>
  <c r="DM94" i="1"/>
  <c r="DL115" i="1"/>
  <c r="DL116" i="1" s="1"/>
  <c r="DL207" i="1"/>
  <c r="DL209" i="1"/>
  <c r="DL208" i="1"/>
  <c r="DL134" i="1"/>
  <c r="DL135" i="1" s="1"/>
  <c r="DL136" i="1" s="1"/>
  <c r="DL172" i="1" l="1"/>
  <c r="DL173" i="1" s="1"/>
  <c r="DL174" i="1" s="1"/>
  <c r="DL70" i="1" s="1"/>
  <c r="DL144" i="1"/>
  <c r="DM85" i="1"/>
  <c r="DM86" i="1" s="1"/>
  <c r="DM87" i="1" s="1"/>
  <c r="DM88" i="1" s="1"/>
  <c r="DL118" i="1"/>
  <c r="DL119" i="1" s="1"/>
  <c r="DL120" i="1" s="1"/>
  <c r="DL30" i="1" s="1"/>
  <c r="DL36" i="1" s="1"/>
  <c r="DL29" i="1"/>
  <c r="DL178" i="1"/>
  <c r="DL31" i="1"/>
  <c r="DL117" i="1"/>
  <c r="DM92" i="1" s="1"/>
  <c r="DM93" i="1" s="1"/>
  <c r="DM17" i="1" s="1"/>
  <c r="DL244" i="1"/>
  <c r="DL149" i="1"/>
  <c r="DL150" i="1"/>
  <c r="DL151" i="1"/>
  <c r="DL148" i="1"/>
  <c r="DL146" i="1"/>
  <c r="DL147" i="1"/>
  <c r="DM16" i="1"/>
  <c r="DM49" i="1"/>
  <c r="DL179" i="1"/>
  <c r="DL35" i="1"/>
  <c r="DL37" i="1"/>
  <c r="DM51" i="1"/>
  <c r="DM47" i="1"/>
  <c r="DL57" i="1"/>
  <c r="DL58" i="1" s="1"/>
  <c r="DL59" i="1" s="1"/>
  <c r="DL23" i="1" s="1"/>
  <c r="DL38" i="1" l="1"/>
  <c r="DL71" i="1"/>
  <c r="DM65" i="1" s="1"/>
  <c r="DL248" i="1"/>
  <c r="DM96" i="1"/>
  <c r="DM18" i="1" s="1"/>
  <c r="DM95" i="1"/>
  <c r="DL137" i="1"/>
  <c r="DL138" i="1" s="1"/>
  <c r="DL139" i="1" s="1"/>
  <c r="DL3" i="1" s="1"/>
  <c r="DL246" i="1"/>
  <c r="DL182" i="1"/>
  <c r="DL183" i="1"/>
  <c r="DL181" i="1"/>
  <c r="DL184" i="1"/>
  <c r="DL180" i="1"/>
  <c r="DM64" i="1" s="1"/>
  <c r="DM52" i="1"/>
  <c r="DM53" i="1" s="1"/>
  <c r="DM54" i="1" s="1"/>
  <c r="DN43" i="1" l="1"/>
  <c r="DN44" i="1" s="1"/>
  <c r="DM7" i="1"/>
  <c r="DM74" i="1"/>
  <c r="DM75" i="1" s="1"/>
  <c r="DM66" i="1"/>
  <c r="DM67" i="1" s="1"/>
  <c r="DM72" i="1"/>
  <c r="DM73" i="1" s="1"/>
  <c r="DM6" i="1" s="1"/>
  <c r="DM8" i="1" l="1"/>
  <c r="DM78" i="1"/>
  <c r="DM81" i="1" s="1"/>
  <c r="DM82" i="1" s="1"/>
  <c r="DM13" i="1" s="1"/>
  <c r="DM89" i="1"/>
  <c r="DM14" i="1" s="1"/>
  <c r="DM145" i="1"/>
  <c r="DM12" i="1"/>
  <c r="DM166" i="1"/>
  <c r="DM164" i="1"/>
  <c r="DM130" i="1" l="1"/>
  <c r="DM131" i="1" s="1"/>
  <c r="DM33" i="1"/>
  <c r="DM34" i="1"/>
  <c r="DL165" i="1"/>
  <c r="DM109" i="1"/>
  <c r="DM79" i="1"/>
  <c r="DM80" i="1" s="1"/>
  <c r="DM9" i="1" s="1"/>
  <c r="DM10" i="1"/>
  <c r="DM99" i="1"/>
  <c r="DM100" i="1" l="1"/>
  <c r="DM20" i="1"/>
  <c r="DM26" i="1"/>
  <c r="DM110" i="1"/>
  <c r="DL240" i="1"/>
  <c r="DL154" i="1"/>
  <c r="DL156" i="1"/>
  <c r="DL157" i="1"/>
  <c r="DL155" i="1"/>
  <c r="DM132" i="1"/>
  <c r="DM133" i="1" s="1"/>
  <c r="DM27" i="1" l="1"/>
  <c r="DM111" i="1"/>
  <c r="DM21" i="1"/>
  <c r="DM101" i="1"/>
  <c r="DM102" i="1" l="1"/>
  <c r="DM104" i="1"/>
  <c r="DM105" i="1" s="1"/>
  <c r="DM106" i="1" l="1"/>
  <c r="DM112" i="1" s="1"/>
  <c r="DM103" i="1"/>
  <c r="DM176" i="1"/>
  <c r="DM170" i="1"/>
  <c r="DM28" i="1" l="1"/>
  <c r="DM113" i="1"/>
  <c r="DM114" i="1" s="1"/>
  <c r="DN48" i="1"/>
  <c r="DM171" i="1"/>
  <c r="DM172" i="1" s="1"/>
  <c r="DM173" i="1" s="1"/>
  <c r="DM174" i="1" s="1"/>
  <c r="DM177" i="1"/>
  <c r="DM143" i="1"/>
  <c r="DM144" i="1" s="1"/>
  <c r="DN46" i="1"/>
  <c r="DN50" i="1"/>
  <c r="DM24" i="1"/>
  <c r="DN94" i="1"/>
  <c r="DM115" i="1"/>
  <c r="DM116" i="1" s="1"/>
  <c r="DM207" i="1"/>
  <c r="DM209" i="1"/>
  <c r="DM208" i="1"/>
  <c r="DM134" i="1"/>
  <c r="DM135" i="1" s="1"/>
  <c r="DM136" i="1" s="1"/>
  <c r="DM123" i="1"/>
  <c r="DM124" i="1" s="1"/>
  <c r="DM125" i="1" s="1"/>
  <c r="DM4" i="1" s="1"/>
  <c r="DM22" i="1"/>
  <c r="DM118" i="1" l="1"/>
  <c r="DM119" i="1" s="1"/>
  <c r="DM120" i="1" s="1"/>
  <c r="DM30" i="1" s="1"/>
  <c r="DM36" i="1" s="1"/>
  <c r="DN85" i="1"/>
  <c r="DN86" i="1" s="1"/>
  <c r="DN87" i="1" s="1"/>
  <c r="DN88" i="1" s="1"/>
  <c r="DM29" i="1"/>
  <c r="DM178" i="1"/>
  <c r="DM179" i="1" s="1"/>
  <c r="DM37" i="1"/>
  <c r="DM35" i="1"/>
  <c r="DM244" i="1"/>
  <c r="DM149" i="1"/>
  <c r="DM151" i="1"/>
  <c r="DM148" i="1"/>
  <c r="DM150" i="1"/>
  <c r="DM146" i="1"/>
  <c r="DM147" i="1"/>
  <c r="DM248" i="1" s="1"/>
  <c r="DM31" i="1"/>
  <c r="DM117" i="1"/>
  <c r="DN92" i="1" s="1"/>
  <c r="DN93" i="1" s="1"/>
  <c r="DN17" i="1" s="1"/>
  <c r="DN51" i="1"/>
  <c r="DM70" i="1"/>
  <c r="DM71" i="1"/>
  <c r="DN65" i="1" s="1"/>
  <c r="DN16" i="1"/>
  <c r="DN47" i="1"/>
  <c r="DM57" i="1"/>
  <c r="DM58" i="1" s="1"/>
  <c r="DM59" i="1" s="1"/>
  <c r="DM23" i="1" s="1"/>
  <c r="DN49" i="1"/>
  <c r="DM38" i="1" l="1"/>
  <c r="DN96" i="1"/>
  <c r="DN18" i="1" s="1"/>
  <c r="DN95" i="1"/>
  <c r="DM137" i="1"/>
  <c r="DM138" i="1" s="1"/>
  <c r="DM139" i="1" s="1"/>
  <c r="DM3" i="1" s="1"/>
  <c r="DN52" i="1"/>
  <c r="DN53" i="1" s="1"/>
  <c r="DN54" i="1" s="1"/>
  <c r="DM246" i="1"/>
  <c r="DM181" i="1"/>
  <c r="DM182" i="1"/>
  <c r="DM183" i="1"/>
  <c r="DM184" i="1"/>
  <c r="DM180" i="1"/>
  <c r="DN74" i="1" l="1"/>
  <c r="DN75" i="1" s="1"/>
  <c r="DN72" i="1"/>
  <c r="DN73" i="1" s="1"/>
  <c r="DN6" i="1" s="1"/>
  <c r="DN66" i="1"/>
  <c r="DN67" i="1" s="1"/>
  <c r="DN64" i="1"/>
  <c r="DO43" i="1" l="1"/>
  <c r="DO44" i="1" s="1"/>
  <c r="DN7" i="1"/>
  <c r="DN8" i="1"/>
  <c r="DN78" i="1"/>
  <c r="DN81" i="1" s="1"/>
  <c r="DN82" i="1" s="1"/>
  <c r="DN13" i="1" s="1"/>
  <c r="DN89" i="1"/>
  <c r="DN14" i="1" s="1"/>
  <c r="DN145" i="1"/>
  <c r="DN12" i="1"/>
  <c r="DN166" i="1"/>
  <c r="DN164" i="1"/>
  <c r="DN130" i="1" l="1"/>
  <c r="DN131" i="1" s="1"/>
  <c r="DN33" i="1"/>
  <c r="DN34" i="1"/>
  <c r="DM165" i="1"/>
  <c r="DN99" i="1"/>
  <c r="DN109" i="1"/>
  <c r="DN79" i="1"/>
  <c r="DN80" i="1" s="1"/>
  <c r="DN9" i="1" s="1"/>
  <c r="DN10" i="1"/>
  <c r="DN100" i="1" l="1"/>
  <c r="DN20" i="1"/>
  <c r="DM240" i="1"/>
  <c r="DM154" i="1"/>
  <c r="DM156" i="1"/>
  <c r="DM157" i="1"/>
  <c r="DM155" i="1"/>
  <c r="DN132" i="1"/>
  <c r="DN133" i="1" s="1"/>
  <c r="DN26" i="1"/>
  <c r="DN110" i="1"/>
  <c r="DN27" i="1" l="1"/>
  <c r="DN111" i="1"/>
  <c r="DN21" i="1"/>
  <c r="DN101" i="1"/>
  <c r="DN102" i="1" l="1"/>
  <c r="DN104" i="1"/>
  <c r="DN105" i="1" s="1"/>
  <c r="DN106" i="1" l="1"/>
  <c r="DN112" i="1" s="1"/>
  <c r="DN103" i="1"/>
  <c r="DN170" i="1"/>
  <c r="DN176" i="1"/>
  <c r="DN28" i="1" l="1"/>
  <c r="DN113" i="1"/>
  <c r="DN114" i="1" s="1"/>
  <c r="DN123" i="1" s="1"/>
  <c r="DN124" i="1" s="1"/>
  <c r="DN125" i="1" s="1"/>
  <c r="DN4" i="1" s="1"/>
  <c r="DN22" i="1"/>
  <c r="DO48" i="1"/>
  <c r="DN171" i="1"/>
  <c r="DN177" i="1"/>
  <c r="DN178" i="1" s="1"/>
  <c r="DN143" i="1"/>
  <c r="DO46" i="1"/>
  <c r="DO50" i="1"/>
  <c r="DN24" i="1"/>
  <c r="DO94" i="1"/>
  <c r="DN115" i="1"/>
  <c r="DN116" i="1" s="1"/>
  <c r="DN208" i="1"/>
  <c r="DN209" i="1"/>
  <c r="DN207" i="1"/>
  <c r="DN134" i="1"/>
  <c r="DN135" i="1" s="1"/>
  <c r="DN136" i="1" s="1"/>
  <c r="DN144" i="1" l="1"/>
  <c r="DN244" i="1" s="1"/>
  <c r="DN172" i="1"/>
  <c r="DN173" i="1" s="1"/>
  <c r="DN174" i="1" s="1"/>
  <c r="DN70" i="1" s="1"/>
  <c r="DN29" i="1"/>
  <c r="DN118" i="1"/>
  <c r="DN119" i="1" s="1"/>
  <c r="DN120" i="1" s="1"/>
  <c r="DN30" i="1" s="1"/>
  <c r="DN36" i="1" s="1"/>
  <c r="DO85" i="1"/>
  <c r="DO86" i="1" s="1"/>
  <c r="DO87" i="1" s="1"/>
  <c r="DO88" i="1" s="1"/>
  <c r="DN31" i="1"/>
  <c r="DN117" i="1"/>
  <c r="DO92" i="1" s="1"/>
  <c r="DO93" i="1" s="1"/>
  <c r="DO17" i="1" s="1"/>
  <c r="DO51" i="1"/>
  <c r="DO47" i="1"/>
  <c r="DN57" i="1"/>
  <c r="DN58" i="1" s="1"/>
  <c r="DN59" i="1" s="1"/>
  <c r="DN23" i="1" s="1"/>
  <c r="DO49" i="1"/>
  <c r="DO16" i="1"/>
  <c r="DN37" i="1"/>
  <c r="DN35" i="1"/>
  <c r="DN179" i="1"/>
  <c r="DN71" i="1" l="1"/>
  <c r="DO65" i="1" s="1"/>
  <c r="DN38" i="1"/>
  <c r="DO95" i="1"/>
  <c r="DN149" i="1"/>
  <c r="DN146" i="1"/>
  <c r="DN151" i="1"/>
  <c r="DN147" i="1"/>
  <c r="DN137" i="1" s="1"/>
  <c r="DN138" i="1" s="1"/>
  <c r="DN139" i="1" s="1"/>
  <c r="DN3" i="1" s="1"/>
  <c r="DN148" i="1"/>
  <c r="DN150" i="1"/>
  <c r="DO96" i="1"/>
  <c r="DO18" i="1" s="1"/>
  <c r="DO52" i="1"/>
  <c r="DO53" i="1" s="1"/>
  <c r="DO54" i="1" s="1"/>
  <c r="DO72" i="1" s="1"/>
  <c r="DN246" i="1"/>
  <c r="DN183" i="1"/>
  <c r="DN181" i="1"/>
  <c r="DN182" i="1"/>
  <c r="DN184" i="1"/>
  <c r="DN180" i="1"/>
  <c r="DN248" i="1" l="1"/>
  <c r="DO64" i="1"/>
  <c r="DP43" i="1" s="1"/>
  <c r="DP44" i="1" s="1"/>
  <c r="DO74" i="1"/>
  <c r="DO75" i="1" s="1"/>
  <c r="DO66" i="1"/>
  <c r="DO67" i="1" s="1"/>
  <c r="DO73" i="1"/>
  <c r="DO6" i="1" s="1"/>
  <c r="DO7" i="1" l="1"/>
  <c r="DO8" i="1"/>
  <c r="DO78" i="1"/>
  <c r="DO81" i="1" s="1"/>
  <c r="DO82" i="1" s="1"/>
  <c r="DO13" i="1" s="1"/>
  <c r="DO89" i="1"/>
  <c r="DO14" i="1" s="1"/>
  <c r="DO12" i="1"/>
  <c r="DO145" i="1"/>
  <c r="DO166" i="1"/>
  <c r="DO164" i="1"/>
  <c r="DO109" i="1" l="1"/>
  <c r="DO26" i="1" s="1"/>
  <c r="DO130" i="1"/>
  <c r="DO131" i="1" s="1"/>
  <c r="DO34" i="1"/>
  <c r="DO33" i="1"/>
  <c r="DN165" i="1"/>
  <c r="DO99" i="1"/>
  <c r="DO79" i="1"/>
  <c r="DO80" i="1" s="1"/>
  <c r="DO9" i="1" s="1"/>
  <c r="DO10" i="1"/>
  <c r="DO132" i="1" l="1"/>
  <c r="DO133" i="1" s="1"/>
  <c r="DO100" i="1"/>
  <c r="DO20" i="1"/>
  <c r="DN240" i="1"/>
  <c r="DN154" i="1"/>
  <c r="DN155" i="1"/>
  <c r="DN157" i="1"/>
  <c r="DN156" i="1"/>
  <c r="DO110" i="1"/>
  <c r="DO27" i="1" l="1"/>
  <c r="DO111" i="1"/>
  <c r="DO21" i="1"/>
  <c r="DO101" i="1"/>
  <c r="DO102" i="1" l="1"/>
  <c r="DO104" i="1"/>
  <c r="DO105" i="1" s="1"/>
  <c r="DO106" i="1" l="1"/>
  <c r="DO112" i="1" s="1"/>
  <c r="DO103" i="1"/>
  <c r="DO170" i="1"/>
  <c r="DO176" i="1"/>
  <c r="DO28" i="1" l="1"/>
  <c r="DO113" i="1"/>
  <c r="DO114" i="1" s="1"/>
  <c r="DO123" i="1" s="1"/>
  <c r="DO124" i="1" s="1"/>
  <c r="DO125" i="1" s="1"/>
  <c r="DO4" i="1" s="1"/>
  <c r="DO22" i="1"/>
  <c r="DO177" i="1"/>
  <c r="DO143" i="1"/>
  <c r="DP46" i="1"/>
  <c r="DP50" i="1"/>
  <c r="DP48" i="1"/>
  <c r="DO171" i="1"/>
  <c r="DO24" i="1"/>
  <c r="DP94" i="1"/>
  <c r="DO115" i="1"/>
  <c r="DO116" i="1" s="1"/>
  <c r="DO208" i="1"/>
  <c r="DO209" i="1"/>
  <c r="DO207" i="1"/>
  <c r="DO134" i="1"/>
  <c r="DO135" i="1" s="1"/>
  <c r="DO136" i="1" s="1"/>
  <c r="DO172" i="1" l="1"/>
  <c r="DO173" i="1" s="1"/>
  <c r="DO174" i="1" s="1"/>
  <c r="DO71" i="1" s="1"/>
  <c r="DP65" i="1" s="1"/>
  <c r="DO144" i="1"/>
  <c r="DO149" i="1" s="1"/>
  <c r="DO118" i="1"/>
  <c r="DO119" i="1" s="1"/>
  <c r="DO120" i="1" s="1"/>
  <c r="DO30" i="1" s="1"/>
  <c r="DO36" i="1" s="1"/>
  <c r="DP85" i="1"/>
  <c r="DP86" i="1" s="1"/>
  <c r="DP87" i="1" s="1"/>
  <c r="DP88" i="1" s="1"/>
  <c r="DO29" i="1"/>
  <c r="DO178" i="1"/>
  <c r="DO179" i="1" s="1"/>
  <c r="DO31" i="1"/>
  <c r="DO117" i="1"/>
  <c r="DP92" i="1" s="1"/>
  <c r="DP93" i="1" s="1"/>
  <c r="DP17" i="1" s="1"/>
  <c r="DO150" i="1"/>
  <c r="DO148" i="1"/>
  <c r="DO146" i="1"/>
  <c r="DP16" i="1"/>
  <c r="DP49" i="1"/>
  <c r="DO35" i="1"/>
  <c r="DO37" i="1"/>
  <c r="DP51" i="1"/>
  <c r="DP47" i="1"/>
  <c r="DO57" i="1"/>
  <c r="DO58" i="1" s="1"/>
  <c r="DO59" i="1" s="1"/>
  <c r="DO23" i="1" s="1"/>
  <c r="DO70" i="1" l="1"/>
  <c r="DO244" i="1"/>
  <c r="DO151" i="1"/>
  <c r="DO147" i="1"/>
  <c r="DO248" i="1" s="1"/>
  <c r="DO38" i="1"/>
  <c r="DP95" i="1"/>
  <c r="DO246" i="1"/>
  <c r="DO182" i="1"/>
  <c r="DO183" i="1"/>
  <c r="DO181" i="1"/>
  <c r="DO184" i="1"/>
  <c r="DO180" i="1"/>
  <c r="DP52" i="1"/>
  <c r="DP53" i="1" s="1"/>
  <c r="DP54" i="1" s="1"/>
  <c r="DP96" i="1"/>
  <c r="DP18" i="1" s="1"/>
  <c r="DO137" i="1" l="1"/>
  <c r="DO138" i="1" s="1"/>
  <c r="DO139" i="1" s="1"/>
  <c r="DO3" i="1" s="1"/>
  <c r="DP66" i="1"/>
  <c r="DP74" i="1"/>
  <c r="DP75" i="1" s="1"/>
  <c r="DP72" i="1"/>
  <c r="DP73" i="1" s="1"/>
  <c r="DP6" i="1" s="1"/>
  <c r="DP64" i="1"/>
  <c r="DP89" i="1" l="1"/>
  <c r="DP14" i="1" s="1"/>
  <c r="DP145" i="1"/>
  <c r="DP12" i="1"/>
  <c r="DP166" i="1"/>
  <c r="DP164" i="1"/>
  <c r="DQ43" i="1"/>
  <c r="DQ44" i="1" s="1"/>
  <c r="DP7" i="1"/>
  <c r="DP67" i="1"/>
  <c r="DP99" i="1" l="1"/>
  <c r="DP20" i="1" s="1"/>
  <c r="DP130" i="1"/>
  <c r="DP131" i="1" s="1"/>
  <c r="DP33" i="1"/>
  <c r="DP34" i="1"/>
  <c r="DO165" i="1"/>
  <c r="DP109" i="1"/>
  <c r="DP8" i="1"/>
  <c r="DP78" i="1"/>
  <c r="DP81" i="1" s="1"/>
  <c r="DP132" i="1" l="1"/>
  <c r="DP133" i="1" s="1"/>
  <c r="DP79" i="1"/>
  <c r="DP10" i="1"/>
  <c r="DP82" i="1"/>
  <c r="DP13" i="1" s="1"/>
  <c r="DP26" i="1"/>
  <c r="DP110" i="1"/>
  <c r="DO240" i="1"/>
  <c r="DO154" i="1"/>
  <c r="DO156" i="1"/>
  <c r="DO157" i="1"/>
  <c r="DO155" i="1"/>
  <c r="DP27" i="1" l="1"/>
  <c r="DP111" i="1"/>
  <c r="DP80" i="1"/>
  <c r="DP9" i="1" s="1"/>
  <c r="DP100" i="1"/>
  <c r="DP21" i="1" l="1"/>
  <c r="DP101" i="1"/>
  <c r="DP102" i="1" l="1"/>
  <c r="DP104" i="1"/>
  <c r="DP105" i="1" s="1"/>
  <c r="DP106" i="1" l="1"/>
  <c r="DP112" i="1" s="1"/>
  <c r="DP103" i="1"/>
  <c r="DP176" i="1"/>
  <c r="DP170" i="1"/>
  <c r="DP28" i="1" l="1"/>
  <c r="DP113" i="1"/>
  <c r="DP114" i="1" s="1"/>
  <c r="DP123" i="1" s="1"/>
  <c r="DP124" i="1" s="1"/>
  <c r="DP125" i="1" s="1"/>
  <c r="DP4" i="1" s="1"/>
  <c r="DP177" i="1"/>
  <c r="DP143" i="1"/>
  <c r="DQ46" i="1"/>
  <c r="DQ50" i="1"/>
  <c r="DQ48" i="1"/>
  <c r="DP171" i="1"/>
  <c r="DP24" i="1"/>
  <c r="DQ94" i="1"/>
  <c r="DP115" i="1"/>
  <c r="DP116" i="1" s="1"/>
  <c r="DP207" i="1"/>
  <c r="DP209" i="1"/>
  <c r="DP208" i="1"/>
  <c r="DP134" i="1"/>
  <c r="DP135" i="1" s="1"/>
  <c r="DP136" i="1" s="1"/>
  <c r="DP22" i="1"/>
  <c r="DP178" i="1" l="1"/>
  <c r="DP179" i="1" s="1"/>
  <c r="DP172" i="1"/>
  <c r="DP173" i="1" s="1"/>
  <c r="DP174" i="1" s="1"/>
  <c r="DP70" i="1" s="1"/>
  <c r="DP144" i="1"/>
  <c r="DP150" i="1" s="1"/>
  <c r="DQ85" i="1"/>
  <c r="DQ86" i="1" s="1"/>
  <c r="DQ87" i="1" s="1"/>
  <c r="DQ88" i="1" s="1"/>
  <c r="DP29" i="1"/>
  <c r="DP118" i="1"/>
  <c r="DP119" i="1" s="1"/>
  <c r="DP120" i="1" s="1"/>
  <c r="DP30" i="1" s="1"/>
  <c r="DP36" i="1" s="1"/>
  <c r="DP35" i="1"/>
  <c r="DP37" i="1"/>
  <c r="DQ51" i="1"/>
  <c r="DQ47" i="1"/>
  <c r="DP57" i="1"/>
  <c r="DP58" i="1" s="1"/>
  <c r="DP59" i="1" s="1"/>
  <c r="DP23" i="1" s="1"/>
  <c r="DP31" i="1"/>
  <c r="DP117" i="1"/>
  <c r="DQ92" i="1" s="1"/>
  <c r="DQ93" i="1" s="1"/>
  <c r="DQ17" i="1" s="1"/>
  <c r="DP71" i="1"/>
  <c r="DQ65" i="1" s="1"/>
  <c r="DQ16" i="1"/>
  <c r="DQ49" i="1"/>
  <c r="DP148" i="1" l="1"/>
  <c r="DP244" i="1"/>
  <c r="DP147" i="1"/>
  <c r="DP248" i="1" s="1"/>
  <c r="DP146" i="1"/>
  <c r="DP149" i="1"/>
  <c r="DP151" i="1"/>
  <c r="DQ96" i="1"/>
  <c r="DQ18" i="1" s="1"/>
  <c r="DQ95" i="1"/>
  <c r="DP38" i="1"/>
  <c r="DQ52" i="1"/>
  <c r="DQ53" i="1" s="1"/>
  <c r="DQ54" i="1" s="1"/>
  <c r="DP246" i="1"/>
  <c r="DP182" i="1"/>
  <c r="DP183" i="1"/>
  <c r="DP181" i="1"/>
  <c r="DP184" i="1"/>
  <c r="DP180" i="1"/>
  <c r="DQ64" i="1" l="1"/>
  <c r="DR43" i="1" s="1"/>
  <c r="DR44" i="1" s="1"/>
  <c r="DP137" i="1"/>
  <c r="DP138" i="1" s="1"/>
  <c r="DP139" i="1" s="1"/>
  <c r="DP3" i="1" s="1"/>
  <c r="DQ74" i="1"/>
  <c r="DQ75" i="1" s="1"/>
  <c r="DQ66" i="1"/>
  <c r="DQ72" i="1"/>
  <c r="DQ73" i="1" s="1"/>
  <c r="DQ6" i="1" s="1"/>
  <c r="DQ7" i="1" l="1"/>
  <c r="DQ89" i="1"/>
  <c r="DQ14" i="1" s="1"/>
  <c r="DQ145" i="1"/>
  <c r="DQ12" i="1"/>
  <c r="DQ166" i="1"/>
  <c r="DQ164" i="1"/>
  <c r="DQ67" i="1"/>
  <c r="DQ99" i="1" l="1"/>
  <c r="DQ20" i="1" s="1"/>
  <c r="DQ109" i="1"/>
  <c r="DQ26" i="1" s="1"/>
  <c r="DQ8" i="1"/>
  <c r="DQ78" i="1"/>
  <c r="DQ81" i="1" s="1"/>
  <c r="DQ130" i="1"/>
  <c r="DQ131" i="1" s="1"/>
  <c r="DQ132" i="1" s="1"/>
  <c r="DQ133" i="1" s="1"/>
  <c r="DQ33" i="1"/>
  <c r="DQ34" i="1"/>
  <c r="DP165" i="1"/>
  <c r="DP240" i="1" l="1"/>
  <c r="DP154" i="1"/>
  <c r="DP156" i="1"/>
  <c r="DP157" i="1"/>
  <c r="DP155" i="1"/>
  <c r="DQ79" i="1"/>
  <c r="DQ10" i="1"/>
  <c r="DQ82" i="1"/>
  <c r="DQ13" i="1" s="1"/>
  <c r="DQ80" i="1" l="1"/>
  <c r="DQ9" i="1" s="1"/>
  <c r="DQ100" i="1"/>
  <c r="DQ110" i="1"/>
  <c r="DQ27" i="1" l="1"/>
  <c r="DQ111" i="1"/>
  <c r="DQ21" i="1"/>
  <c r="DQ101" i="1"/>
  <c r="DQ102" i="1" l="1"/>
  <c r="DQ104" i="1"/>
  <c r="DQ105" i="1" s="1"/>
  <c r="DQ106" i="1" l="1"/>
  <c r="DQ112" i="1" s="1"/>
  <c r="DQ103" i="1"/>
  <c r="DQ176" i="1"/>
  <c r="DQ170" i="1"/>
  <c r="DQ28" i="1" l="1"/>
  <c r="DQ113" i="1"/>
  <c r="DQ114" i="1" s="1"/>
  <c r="DR48" i="1"/>
  <c r="DQ171" i="1"/>
  <c r="DQ177" i="1"/>
  <c r="DQ143" i="1"/>
  <c r="DQ144" i="1" s="1"/>
  <c r="DR46" i="1"/>
  <c r="DR50" i="1"/>
  <c r="DQ24" i="1"/>
  <c r="DR94" i="1"/>
  <c r="DQ115" i="1"/>
  <c r="DQ116" i="1" s="1"/>
  <c r="DQ209" i="1"/>
  <c r="DQ208" i="1"/>
  <c r="DQ207" i="1"/>
  <c r="DQ134" i="1"/>
  <c r="DQ135" i="1" s="1"/>
  <c r="DQ136" i="1" s="1"/>
  <c r="DQ123" i="1"/>
  <c r="DQ124" i="1" s="1"/>
  <c r="DQ125" i="1" s="1"/>
  <c r="DQ4" i="1" s="1"/>
  <c r="DQ22" i="1"/>
  <c r="DQ172" i="1" l="1"/>
  <c r="DQ173" i="1" s="1"/>
  <c r="DQ174" i="1" s="1"/>
  <c r="DQ70" i="1" s="1"/>
  <c r="DR85" i="1"/>
  <c r="DR86" i="1" s="1"/>
  <c r="DR87" i="1" s="1"/>
  <c r="DR88" i="1" s="1"/>
  <c r="DQ118" i="1"/>
  <c r="DQ119" i="1" s="1"/>
  <c r="DQ120" i="1" s="1"/>
  <c r="DQ30" i="1" s="1"/>
  <c r="DQ36" i="1" s="1"/>
  <c r="DQ29" i="1"/>
  <c r="DQ178" i="1"/>
  <c r="DQ179" i="1" s="1"/>
  <c r="DQ35" i="1"/>
  <c r="DQ37" i="1"/>
  <c r="DQ244" i="1"/>
  <c r="DQ151" i="1"/>
  <c r="DQ148" i="1"/>
  <c r="DQ150" i="1"/>
  <c r="DQ149" i="1"/>
  <c r="DQ146" i="1"/>
  <c r="DQ147" i="1"/>
  <c r="DQ31" i="1"/>
  <c r="DQ117" i="1"/>
  <c r="DR92" i="1" s="1"/>
  <c r="DR93" i="1" s="1"/>
  <c r="DR17" i="1" s="1"/>
  <c r="DR51" i="1"/>
  <c r="DR16" i="1"/>
  <c r="DR47" i="1"/>
  <c r="DQ57" i="1"/>
  <c r="DQ58" i="1" s="1"/>
  <c r="DQ59" i="1" s="1"/>
  <c r="DQ23" i="1" s="1"/>
  <c r="DR49" i="1"/>
  <c r="DQ71" i="1" l="1"/>
  <c r="DR65" i="1" s="1"/>
  <c r="DQ248" i="1"/>
  <c r="DQ38" i="1"/>
  <c r="DR96" i="1"/>
  <c r="DR18" i="1" s="1"/>
  <c r="DR95" i="1"/>
  <c r="DQ137" i="1"/>
  <c r="DQ138" i="1" s="1"/>
  <c r="DQ139" i="1" s="1"/>
  <c r="DQ3" i="1" s="1"/>
  <c r="DR52" i="1"/>
  <c r="DR53" i="1" s="1"/>
  <c r="DR54" i="1" s="1"/>
  <c r="DQ246" i="1"/>
  <c r="DQ181" i="1"/>
  <c r="DQ182" i="1"/>
  <c r="DQ183" i="1"/>
  <c r="DQ184" i="1"/>
  <c r="DQ180" i="1"/>
  <c r="DR72" i="1" l="1"/>
  <c r="DR73" i="1" s="1"/>
  <c r="DR6" i="1" s="1"/>
  <c r="DR74" i="1"/>
  <c r="DR75" i="1" s="1"/>
  <c r="DR66" i="1"/>
  <c r="DR67" i="1" s="1"/>
  <c r="DR64" i="1"/>
  <c r="DR89" i="1" l="1"/>
  <c r="DR14" i="1" s="1"/>
  <c r="DR145" i="1"/>
  <c r="DR12" i="1"/>
  <c r="DR166" i="1"/>
  <c r="DR164" i="1"/>
  <c r="DR8" i="1"/>
  <c r="DR78" i="1"/>
  <c r="DR81" i="1" s="1"/>
  <c r="DS43" i="1"/>
  <c r="DS44" i="1" s="1"/>
  <c r="DR7" i="1"/>
  <c r="DR130" i="1" l="1"/>
  <c r="DR131" i="1" s="1"/>
  <c r="DR33" i="1"/>
  <c r="DR34" i="1"/>
  <c r="DQ165" i="1"/>
  <c r="DR99" i="1"/>
  <c r="DR79" i="1"/>
  <c r="DR80" i="1" s="1"/>
  <c r="DR9" i="1" s="1"/>
  <c r="DR10" i="1"/>
  <c r="DR82" i="1"/>
  <c r="DR13" i="1" s="1"/>
  <c r="DR109" i="1"/>
  <c r="DR26" i="1" l="1"/>
  <c r="DR110" i="1"/>
  <c r="DR100" i="1"/>
  <c r="DR20" i="1"/>
  <c r="DR132" i="1"/>
  <c r="DR133" i="1" s="1"/>
  <c r="DQ240" i="1"/>
  <c r="DQ154" i="1"/>
  <c r="DQ156" i="1"/>
  <c r="DQ157" i="1"/>
  <c r="DQ155" i="1"/>
  <c r="DR21" i="1" l="1"/>
  <c r="DR101" i="1"/>
  <c r="DR27" i="1"/>
  <c r="DR111" i="1"/>
  <c r="DR102" i="1" l="1"/>
  <c r="DR104" i="1"/>
  <c r="DR105" i="1" s="1"/>
  <c r="DR106" i="1" l="1"/>
  <c r="DR112" i="1" s="1"/>
  <c r="DR103" i="1"/>
  <c r="DR170" i="1"/>
  <c r="DR176" i="1"/>
  <c r="DR28" i="1" l="1"/>
  <c r="DR113" i="1"/>
  <c r="DR114" i="1" s="1"/>
  <c r="DR123" i="1" s="1"/>
  <c r="DR124" i="1" s="1"/>
  <c r="DR125" i="1" s="1"/>
  <c r="DR4" i="1" s="1"/>
  <c r="DR22" i="1"/>
  <c r="DS48" i="1"/>
  <c r="DR171" i="1"/>
  <c r="DR177" i="1"/>
  <c r="DR178" i="1" s="1"/>
  <c r="DR143" i="1"/>
  <c r="DS46" i="1"/>
  <c r="DS50" i="1"/>
  <c r="DR24" i="1"/>
  <c r="DS94" i="1"/>
  <c r="DR115" i="1"/>
  <c r="DR116" i="1" s="1"/>
  <c r="DR209" i="1"/>
  <c r="DR208" i="1"/>
  <c r="DR207" i="1"/>
  <c r="DR134" i="1"/>
  <c r="DR135" i="1" s="1"/>
  <c r="DR136" i="1" s="1"/>
  <c r="DR144" i="1" l="1"/>
  <c r="DR151" i="1" s="1"/>
  <c r="DR172" i="1"/>
  <c r="DR173" i="1" s="1"/>
  <c r="DR174" i="1" s="1"/>
  <c r="DR70" i="1" s="1"/>
  <c r="DR118" i="1"/>
  <c r="DR119" i="1" s="1"/>
  <c r="DR120" i="1" s="1"/>
  <c r="DR30" i="1" s="1"/>
  <c r="DR36" i="1" s="1"/>
  <c r="DR29" i="1"/>
  <c r="DS85" i="1"/>
  <c r="DS86" i="1" s="1"/>
  <c r="DS87" i="1" s="1"/>
  <c r="DS88" i="1" s="1"/>
  <c r="DR31" i="1"/>
  <c r="DR117" i="1"/>
  <c r="DS92" i="1" s="1"/>
  <c r="DS93" i="1" s="1"/>
  <c r="DS17" i="1" s="1"/>
  <c r="DS51" i="1"/>
  <c r="DS16" i="1"/>
  <c r="DS47" i="1"/>
  <c r="DR57" i="1"/>
  <c r="DR58" i="1" s="1"/>
  <c r="DR59" i="1" s="1"/>
  <c r="DR23" i="1" s="1"/>
  <c r="DS49" i="1"/>
  <c r="DR35" i="1"/>
  <c r="DR37" i="1"/>
  <c r="DR244" i="1"/>
  <c r="DR179" i="1"/>
  <c r="DR147" i="1" l="1"/>
  <c r="DR137" i="1" s="1"/>
  <c r="DR138" i="1" s="1"/>
  <c r="DR139" i="1" s="1"/>
  <c r="DR3" i="1" s="1"/>
  <c r="DR149" i="1"/>
  <c r="DR148" i="1"/>
  <c r="DR150" i="1"/>
  <c r="DR146" i="1"/>
  <c r="DR71" i="1"/>
  <c r="DS65" i="1" s="1"/>
  <c r="DR38" i="1"/>
  <c r="DS96" i="1"/>
  <c r="DS18" i="1" s="1"/>
  <c r="DS95" i="1"/>
  <c r="DS52" i="1"/>
  <c r="DS53" i="1" s="1"/>
  <c r="DS54" i="1" s="1"/>
  <c r="DR246" i="1"/>
  <c r="DR183" i="1"/>
  <c r="DR182" i="1"/>
  <c r="DR181" i="1"/>
  <c r="DR184" i="1"/>
  <c r="DR180" i="1"/>
  <c r="DR248" i="1" l="1"/>
  <c r="DS66" i="1"/>
  <c r="DS67" i="1" s="1"/>
  <c r="DS74" i="1"/>
  <c r="DS75" i="1" s="1"/>
  <c r="DS72" i="1"/>
  <c r="DS73" i="1" s="1"/>
  <c r="DS6" i="1" s="1"/>
  <c r="DS64" i="1"/>
  <c r="DS89" i="1" l="1"/>
  <c r="DS14" i="1" s="1"/>
  <c r="DS145" i="1"/>
  <c r="DS12" i="1"/>
  <c r="DS166" i="1"/>
  <c r="DS164" i="1"/>
  <c r="DS8" i="1"/>
  <c r="DS78" i="1"/>
  <c r="DS81" i="1" s="1"/>
  <c r="DT43" i="1"/>
  <c r="DT44" i="1" s="1"/>
  <c r="DS7" i="1"/>
  <c r="DS99" i="1" l="1"/>
  <c r="DS79" i="1"/>
  <c r="DS80" i="1" s="1"/>
  <c r="DS9" i="1" s="1"/>
  <c r="DS10" i="1"/>
  <c r="DS130" i="1"/>
  <c r="DS131" i="1" s="1"/>
  <c r="DS33" i="1"/>
  <c r="DS34" i="1"/>
  <c r="DR165" i="1"/>
  <c r="DS109" i="1"/>
  <c r="DS82" i="1"/>
  <c r="DS13" i="1" s="1"/>
  <c r="DS100" i="1" l="1"/>
  <c r="DS21" i="1" s="1"/>
  <c r="DS20" i="1"/>
  <c r="DS132" i="1"/>
  <c r="DS133" i="1" s="1"/>
  <c r="DS26" i="1"/>
  <c r="DS110" i="1"/>
  <c r="DR240" i="1"/>
  <c r="DR156" i="1"/>
  <c r="DR154" i="1"/>
  <c r="DR155" i="1"/>
  <c r="DR157" i="1"/>
  <c r="DS101" i="1" l="1"/>
  <c r="DS102" i="1" s="1"/>
  <c r="DS27" i="1"/>
  <c r="DS111" i="1"/>
  <c r="DS104" i="1" l="1"/>
  <c r="DS105" i="1" s="1"/>
  <c r="DS106" i="1" s="1"/>
  <c r="DS112" i="1" s="1"/>
  <c r="DS28" i="1" s="1"/>
  <c r="DS170" i="1"/>
  <c r="DS176" i="1"/>
  <c r="DS103" i="1" l="1"/>
  <c r="DS22" i="1" s="1"/>
  <c r="DS113" i="1"/>
  <c r="DS114" i="1" s="1"/>
  <c r="DS177" i="1"/>
  <c r="DS143" i="1"/>
  <c r="DT46" i="1"/>
  <c r="DT50" i="1"/>
  <c r="DT48" i="1"/>
  <c r="DS171" i="1"/>
  <c r="DS172" i="1" s="1"/>
  <c r="DS173" i="1" s="1"/>
  <c r="DS174" i="1" s="1"/>
  <c r="DS24" i="1"/>
  <c r="DT94" i="1"/>
  <c r="DS115" i="1"/>
  <c r="DS116" i="1" s="1"/>
  <c r="DS209" i="1"/>
  <c r="DS208" i="1"/>
  <c r="DS207" i="1"/>
  <c r="DS134" i="1"/>
  <c r="DS135" i="1" s="1"/>
  <c r="DS136" i="1" s="1"/>
  <c r="DS123" i="1" l="1"/>
  <c r="DS124" i="1" s="1"/>
  <c r="DS125" i="1" s="1"/>
  <c r="DS4" i="1" s="1"/>
  <c r="DS144" i="1"/>
  <c r="DS149" i="1" s="1"/>
  <c r="DS178" i="1"/>
  <c r="DS179" i="1" s="1"/>
  <c r="DS29" i="1"/>
  <c r="DS118" i="1"/>
  <c r="DS119" i="1" s="1"/>
  <c r="DS120" i="1" s="1"/>
  <c r="DS30" i="1" s="1"/>
  <c r="DS36" i="1" s="1"/>
  <c r="DT85" i="1"/>
  <c r="DT86" i="1" s="1"/>
  <c r="DT87" i="1" s="1"/>
  <c r="DT88" i="1" s="1"/>
  <c r="DS31" i="1"/>
  <c r="DS117" i="1"/>
  <c r="DT92" i="1" s="1"/>
  <c r="DT93" i="1" s="1"/>
  <c r="DT17" i="1" s="1"/>
  <c r="DS70" i="1"/>
  <c r="DS71" i="1"/>
  <c r="DT65" i="1" s="1"/>
  <c r="DT49" i="1"/>
  <c r="DT16" i="1"/>
  <c r="DT51" i="1"/>
  <c r="DS37" i="1"/>
  <c r="DS35" i="1"/>
  <c r="DT47" i="1"/>
  <c r="DS57" i="1"/>
  <c r="DS58" i="1" s="1"/>
  <c r="DS59" i="1" s="1"/>
  <c r="DS23" i="1" s="1"/>
  <c r="DS146" i="1" l="1"/>
  <c r="DS148" i="1"/>
  <c r="DS151" i="1"/>
  <c r="DT95" i="1"/>
  <c r="DT52" i="1"/>
  <c r="DT53" i="1" s="1"/>
  <c r="DT54" i="1" s="1"/>
  <c r="DT66" i="1" s="1"/>
  <c r="DS38" i="1"/>
  <c r="DS150" i="1"/>
  <c r="DS244" i="1"/>
  <c r="DT96" i="1"/>
  <c r="DT18" i="1" s="1"/>
  <c r="DS147" i="1"/>
  <c r="DS137" i="1" s="1"/>
  <c r="DS138" i="1" s="1"/>
  <c r="DS139" i="1" s="1"/>
  <c r="DS3" i="1" s="1"/>
  <c r="DS182" i="1"/>
  <c r="DS246" i="1"/>
  <c r="DS183" i="1"/>
  <c r="DS181" i="1"/>
  <c r="DS184" i="1"/>
  <c r="DS180" i="1"/>
  <c r="DT74" i="1" l="1"/>
  <c r="DT75" i="1" s="1"/>
  <c r="DS248" i="1"/>
  <c r="DT72" i="1"/>
  <c r="DT73" i="1" s="1"/>
  <c r="DT6" i="1" s="1"/>
  <c r="DT67" i="1"/>
  <c r="DT64" i="1"/>
  <c r="DT89" i="1" l="1"/>
  <c r="DT14" i="1" s="1"/>
  <c r="DT145" i="1"/>
  <c r="DT12" i="1"/>
  <c r="DT166" i="1"/>
  <c r="DT164" i="1"/>
  <c r="DU43" i="1"/>
  <c r="DU44" i="1" s="1"/>
  <c r="DT7" i="1"/>
  <c r="DT8" i="1"/>
  <c r="DT78" i="1"/>
  <c r="DT81" i="1" s="1"/>
  <c r="DT99" i="1" l="1"/>
  <c r="DT20" i="1" s="1"/>
  <c r="DT109" i="1"/>
  <c r="DT79" i="1"/>
  <c r="DT80" i="1" s="1"/>
  <c r="DT9" i="1" s="1"/>
  <c r="DT10" i="1"/>
  <c r="DT130" i="1"/>
  <c r="DT131" i="1" s="1"/>
  <c r="DT132" i="1" s="1"/>
  <c r="DT133" i="1" s="1"/>
  <c r="DT33" i="1"/>
  <c r="DT34" i="1"/>
  <c r="DS165" i="1"/>
  <c r="DT82" i="1"/>
  <c r="DT13" i="1" s="1"/>
  <c r="DT110" i="1" l="1"/>
  <c r="DT111" i="1" s="1"/>
  <c r="DT26" i="1"/>
  <c r="DT100" i="1"/>
  <c r="DT21" i="1" s="1"/>
  <c r="DS240" i="1"/>
  <c r="DS154" i="1"/>
  <c r="DS156" i="1"/>
  <c r="DS157" i="1"/>
  <c r="DS155" i="1"/>
  <c r="DT27" i="1" l="1"/>
  <c r="DT101" i="1"/>
  <c r="DT102" i="1" s="1"/>
  <c r="DT104" i="1" l="1"/>
  <c r="DT105" i="1" s="1"/>
  <c r="DT106" i="1" s="1"/>
  <c r="DT112" i="1" s="1"/>
  <c r="DT176" i="1"/>
  <c r="DT170" i="1"/>
  <c r="DT103" i="1" l="1"/>
  <c r="DT22" i="1" s="1"/>
  <c r="DT28" i="1"/>
  <c r="DT113" i="1"/>
  <c r="DT114" i="1" s="1"/>
  <c r="DT177" i="1"/>
  <c r="DT143" i="1"/>
  <c r="DU46" i="1"/>
  <c r="DU50" i="1"/>
  <c r="DU48" i="1"/>
  <c r="DT171" i="1"/>
  <c r="DT24" i="1"/>
  <c r="DU94" i="1"/>
  <c r="DT115" i="1"/>
  <c r="DT116" i="1" s="1"/>
  <c r="DT208" i="1"/>
  <c r="DT207" i="1"/>
  <c r="DT209" i="1"/>
  <c r="DT134" i="1"/>
  <c r="DT135" i="1" s="1"/>
  <c r="DT136" i="1" s="1"/>
  <c r="DT172" i="1" l="1"/>
  <c r="DT173" i="1" s="1"/>
  <c r="DT174" i="1" s="1"/>
  <c r="DT71" i="1" s="1"/>
  <c r="DU65" i="1" s="1"/>
  <c r="DT144" i="1"/>
  <c r="DT123" i="1"/>
  <c r="DT124" i="1" s="1"/>
  <c r="DT125" i="1" s="1"/>
  <c r="DT4" i="1" s="1"/>
  <c r="DT178" i="1"/>
  <c r="DT179" i="1" s="1"/>
  <c r="DU85" i="1"/>
  <c r="DU86" i="1" s="1"/>
  <c r="DU87" i="1" s="1"/>
  <c r="DU88" i="1" s="1"/>
  <c r="DT29" i="1"/>
  <c r="DT118" i="1"/>
  <c r="DT119" i="1" s="1"/>
  <c r="DT120" i="1" s="1"/>
  <c r="DT30" i="1" s="1"/>
  <c r="DT36" i="1" s="1"/>
  <c r="DU47" i="1"/>
  <c r="DT57" i="1"/>
  <c r="DT58" i="1" s="1"/>
  <c r="DT59" i="1" s="1"/>
  <c r="DT23" i="1" s="1"/>
  <c r="DT31" i="1"/>
  <c r="DT117" i="1"/>
  <c r="DU92" i="1" s="1"/>
  <c r="DU93" i="1" s="1"/>
  <c r="DU17" i="1" s="1"/>
  <c r="DT244" i="1"/>
  <c r="DT148" i="1"/>
  <c r="DT149" i="1"/>
  <c r="DT150" i="1"/>
  <c r="DT151" i="1"/>
  <c r="DT146" i="1"/>
  <c r="DT147" i="1"/>
  <c r="DU16" i="1"/>
  <c r="DU49" i="1"/>
  <c r="DT35" i="1"/>
  <c r="DT37" i="1"/>
  <c r="DU51" i="1"/>
  <c r="DT38" i="1" l="1"/>
  <c r="DT70" i="1"/>
  <c r="DU95" i="1"/>
  <c r="DU96" i="1"/>
  <c r="DU18" i="1" s="1"/>
  <c r="DT137" i="1"/>
  <c r="DT138" i="1" s="1"/>
  <c r="DT139" i="1" s="1"/>
  <c r="DT3" i="1" s="1"/>
  <c r="DT246" i="1"/>
  <c r="DT182" i="1"/>
  <c r="DT183" i="1"/>
  <c r="DT181" i="1"/>
  <c r="DT184" i="1"/>
  <c r="DT180" i="1"/>
  <c r="DU64" i="1" s="1"/>
  <c r="DT248" i="1"/>
  <c r="DU52" i="1"/>
  <c r="DU53" i="1" s="1"/>
  <c r="DU54" i="1" s="1"/>
  <c r="DV43" i="1" l="1"/>
  <c r="DV44" i="1" s="1"/>
  <c r="DU7" i="1"/>
  <c r="DU74" i="1"/>
  <c r="DU75" i="1" s="1"/>
  <c r="DU66" i="1"/>
  <c r="DU67" i="1" s="1"/>
  <c r="DU72" i="1"/>
  <c r="DU73" i="1" s="1"/>
  <c r="DU6" i="1" s="1"/>
  <c r="DU8" i="1" l="1"/>
  <c r="DU78" i="1"/>
  <c r="DU81" i="1" s="1"/>
  <c r="DU82" i="1" s="1"/>
  <c r="DU13" i="1" s="1"/>
  <c r="DU89" i="1"/>
  <c r="DU14" i="1" s="1"/>
  <c r="DU145" i="1"/>
  <c r="DU12" i="1"/>
  <c r="DU166" i="1"/>
  <c r="DU164" i="1"/>
  <c r="DU130" i="1" l="1"/>
  <c r="DU131" i="1" s="1"/>
  <c r="DU33" i="1"/>
  <c r="DU34" i="1"/>
  <c r="DT165" i="1"/>
  <c r="DU109" i="1"/>
  <c r="DU79" i="1"/>
  <c r="DU80" i="1" s="1"/>
  <c r="DU9" i="1" s="1"/>
  <c r="DU10" i="1"/>
  <c r="DU99" i="1"/>
  <c r="DU100" i="1" l="1"/>
  <c r="DU20" i="1"/>
  <c r="DU26" i="1"/>
  <c r="DU110" i="1"/>
  <c r="DT240" i="1"/>
  <c r="DT154" i="1"/>
  <c r="DT156" i="1"/>
  <c r="DT157" i="1"/>
  <c r="DT155" i="1"/>
  <c r="DU132" i="1"/>
  <c r="DU133" i="1" s="1"/>
  <c r="DU27" i="1" l="1"/>
  <c r="DU111" i="1"/>
  <c r="DU21" i="1"/>
  <c r="DU101" i="1"/>
  <c r="DU102" i="1" l="1"/>
  <c r="DU104" i="1"/>
  <c r="DU105" i="1" s="1"/>
  <c r="DU106" i="1" l="1"/>
  <c r="DU112" i="1" s="1"/>
  <c r="DU103" i="1"/>
  <c r="DU176" i="1"/>
  <c r="DU170" i="1"/>
  <c r="DU28" i="1" l="1"/>
  <c r="DU113" i="1"/>
  <c r="DU114" i="1" s="1"/>
  <c r="DU123" i="1" s="1"/>
  <c r="DU124" i="1" s="1"/>
  <c r="DU125" i="1" s="1"/>
  <c r="DU4" i="1" s="1"/>
  <c r="DV48" i="1"/>
  <c r="DU171" i="1"/>
  <c r="DU177" i="1"/>
  <c r="DU143" i="1"/>
  <c r="DU144" i="1" s="1"/>
  <c r="DV46" i="1"/>
  <c r="DV50" i="1"/>
  <c r="DU24" i="1"/>
  <c r="DV94" i="1"/>
  <c r="DU115" i="1"/>
  <c r="DU116" i="1" s="1"/>
  <c r="DU207" i="1"/>
  <c r="DU209" i="1"/>
  <c r="DU208" i="1"/>
  <c r="DU134" i="1"/>
  <c r="DU135" i="1" s="1"/>
  <c r="DU136" i="1" s="1"/>
  <c r="DU22" i="1"/>
  <c r="DU172" i="1" l="1"/>
  <c r="DU173" i="1" s="1"/>
  <c r="DU174" i="1" s="1"/>
  <c r="DU70" i="1" s="1"/>
  <c r="DU178" i="1"/>
  <c r="DU179" i="1" s="1"/>
  <c r="DV85" i="1"/>
  <c r="DV86" i="1" s="1"/>
  <c r="DV87" i="1" s="1"/>
  <c r="DV88" i="1" s="1"/>
  <c r="DU118" i="1"/>
  <c r="DU119" i="1" s="1"/>
  <c r="DU120" i="1" s="1"/>
  <c r="DU30" i="1" s="1"/>
  <c r="DU36" i="1" s="1"/>
  <c r="DU29" i="1"/>
  <c r="DU37" i="1"/>
  <c r="DU35" i="1"/>
  <c r="DU151" i="1"/>
  <c r="DU244" i="1"/>
  <c r="DU149" i="1"/>
  <c r="DU148" i="1"/>
  <c r="DU150" i="1"/>
  <c r="DU146" i="1"/>
  <c r="DU147" i="1"/>
  <c r="DU31" i="1"/>
  <c r="DU117" i="1"/>
  <c r="DV92" i="1" s="1"/>
  <c r="DV93" i="1" s="1"/>
  <c r="DV17" i="1" s="1"/>
  <c r="DV51" i="1"/>
  <c r="DV16" i="1"/>
  <c r="DV47" i="1"/>
  <c r="DU57" i="1"/>
  <c r="DU58" i="1" s="1"/>
  <c r="DU59" i="1" s="1"/>
  <c r="DU23" i="1" s="1"/>
  <c r="DV49" i="1"/>
  <c r="DU71" i="1" l="1"/>
  <c r="DV65" i="1" s="1"/>
  <c r="DU248" i="1"/>
  <c r="DV95" i="1"/>
  <c r="DU38" i="1"/>
  <c r="DV96" i="1"/>
  <c r="DV18" i="1" s="1"/>
  <c r="DU246" i="1"/>
  <c r="DU181" i="1"/>
  <c r="DU182" i="1"/>
  <c r="DU183" i="1"/>
  <c r="DU184" i="1"/>
  <c r="DU180" i="1"/>
  <c r="DU137" i="1"/>
  <c r="DU138" i="1" s="1"/>
  <c r="DU139" i="1" s="1"/>
  <c r="DU3" i="1" s="1"/>
  <c r="DV52" i="1"/>
  <c r="DV53" i="1" s="1"/>
  <c r="DV54" i="1" s="1"/>
  <c r="DV66" i="1" l="1"/>
  <c r="DV67" i="1" s="1"/>
  <c r="DV72" i="1"/>
  <c r="DV73" i="1" s="1"/>
  <c r="DV6" i="1" s="1"/>
  <c r="DV74" i="1"/>
  <c r="DV75" i="1" s="1"/>
  <c r="DV64" i="1"/>
  <c r="DV8" i="1" l="1"/>
  <c r="DV78" i="1"/>
  <c r="DV81" i="1" s="1"/>
  <c r="DV82" i="1" s="1"/>
  <c r="DV13" i="1" s="1"/>
  <c r="DW43" i="1"/>
  <c r="DW44" i="1" s="1"/>
  <c r="DV7" i="1"/>
  <c r="DV89" i="1"/>
  <c r="DV14" i="1" s="1"/>
  <c r="DV145" i="1"/>
  <c r="DV12" i="1"/>
  <c r="DV166" i="1"/>
  <c r="DV164" i="1"/>
  <c r="DV109" i="1" l="1"/>
  <c r="DV26" i="1" s="1"/>
  <c r="DV130" i="1"/>
  <c r="DV131" i="1" s="1"/>
  <c r="DV34" i="1"/>
  <c r="DV33" i="1"/>
  <c r="DU165" i="1"/>
  <c r="DV99" i="1"/>
  <c r="DV79" i="1"/>
  <c r="DV80" i="1" s="1"/>
  <c r="DV9" i="1" s="1"/>
  <c r="DV10" i="1"/>
  <c r="DV132" i="1" l="1"/>
  <c r="DV133" i="1" s="1"/>
  <c r="DV100" i="1"/>
  <c r="DV20" i="1"/>
  <c r="DV110" i="1"/>
  <c r="DU240" i="1"/>
  <c r="DU154" i="1"/>
  <c r="DU156" i="1"/>
  <c r="DU157" i="1"/>
  <c r="DU155" i="1"/>
  <c r="DV27" i="1" l="1"/>
  <c r="DV111" i="1"/>
  <c r="DV21" i="1"/>
  <c r="DV101" i="1"/>
  <c r="DV102" i="1" l="1"/>
  <c r="DV104" i="1"/>
  <c r="DV105" i="1" s="1"/>
  <c r="DV106" i="1" l="1"/>
  <c r="DV112" i="1" s="1"/>
  <c r="DV103" i="1"/>
  <c r="DV170" i="1"/>
  <c r="DV176" i="1"/>
  <c r="DV28" i="1" l="1"/>
  <c r="DV113" i="1"/>
  <c r="DV114" i="1" s="1"/>
  <c r="DV123" i="1" s="1"/>
  <c r="DV124" i="1" s="1"/>
  <c r="DV125" i="1" s="1"/>
  <c r="DV4" i="1" s="1"/>
  <c r="DV22" i="1"/>
  <c r="DW48" i="1"/>
  <c r="DV171" i="1"/>
  <c r="DV177" i="1"/>
  <c r="DV178" i="1" s="1"/>
  <c r="DV143" i="1"/>
  <c r="DW46" i="1"/>
  <c r="DW50" i="1"/>
  <c r="DV24" i="1"/>
  <c r="DW94" i="1"/>
  <c r="DV115" i="1"/>
  <c r="DV116" i="1" s="1"/>
  <c r="DV208" i="1"/>
  <c r="DV209" i="1"/>
  <c r="DV207" i="1"/>
  <c r="DV134" i="1"/>
  <c r="DV135" i="1" s="1"/>
  <c r="DV136" i="1" s="1"/>
  <c r="DV144" i="1" l="1"/>
  <c r="DV244" i="1" s="1"/>
  <c r="DV172" i="1"/>
  <c r="DV173" i="1" s="1"/>
  <c r="DV174" i="1" s="1"/>
  <c r="DV70" i="1" s="1"/>
  <c r="DW85" i="1"/>
  <c r="DW86" i="1" s="1"/>
  <c r="DW87" i="1" s="1"/>
  <c r="DW88" i="1" s="1"/>
  <c r="DV29" i="1"/>
  <c r="DV118" i="1"/>
  <c r="DV119" i="1" s="1"/>
  <c r="DV120" i="1" s="1"/>
  <c r="DV30" i="1" s="1"/>
  <c r="DV36" i="1" s="1"/>
  <c r="DV31" i="1"/>
  <c r="DV117" i="1"/>
  <c r="DW92" i="1" s="1"/>
  <c r="DW93" i="1" s="1"/>
  <c r="DW17" i="1" s="1"/>
  <c r="DW51" i="1"/>
  <c r="DW16" i="1"/>
  <c r="DW47" i="1"/>
  <c r="DV57" i="1"/>
  <c r="DV58" i="1" s="1"/>
  <c r="DV59" i="1" s="1"/>
  <c r="DV23" i="1" s="1"/>
  <c r="DW49" i="1"/>
  <c r="DV37" i="1"/>
  <c r="DV35" i="1"/>
  <c r="DV148" i="1"/>
  <c r="DV179" i="1"/>
  <c r="DV147" i="1" l="1"/>
  <c r="DV137" i="1" s="1"/>
  <c r="DV138" i="1" s="1"/>
  <c r="DV139" i="1" s="1"/>
  <c r="DV3" i="1" s="1"/>
  <c r="DV149" i="1"/>
  <c r="DV151" i="1"/>
  <c r="DV146" i="1"/>
  <c r="DV150" i="1"/>
  <c r="DV38" i="1"/>
  <c r="DV71" i="1"/>
  <c r="DW65" i="1" s="1"/>
  <c r="DW96" i="1"/>
  <c r="DW18" i="1" s="1"/>
  <c r="DW95" i="1"/>
  <c r="DW52" i="1"/>
  <c r="DW53" i="1" s="1"/>
  <c r="DW54" i="1" s="1"/>
  <c r="DV246" i="1"/>
  <c r="DV183" i="1"/>
  <c r="DV182" i="1"/>
  <c r="DV181" i="1"/>
  <c r="DV184" i="1"/>
  <c r="DV180" i="1"/>
  <c r="DV248" i="1" l="1"/>
  <c r="DW64" i="1"/>
  <c r="DW7" i="1" s="1"/>
  <c r="DW72" i="1"/>
  <c r="DW73" i="1" s="1"/>
  <c r="DW6" i="1" s="1"/>
  <c r="DW74" i="1"/>
  <c r="DW75" i="1" s="1"/>
  <c r="DW66" i="1"/>
  <c r="DW67" i="1" s="1"/>
  <c r="DX43" i="1" l="1"/>
  <c r="DX44" i="1" s="1"/>
  <c r="DW89" i="1"/>
  <c r="DW14" i="1" s="1"/>
  <c r="DW12" i="1"/>
  <c r="DW145" i="1"/>
  <c r="DW166" i="1"/>
  <c r="DW164" i="1"/>
  <c r="DW8" i="1"/>
  <c r="DW78" i="1"/>
  <c r="DW81" i="1" s="1"/>
  <c r="DW99" i="1" l="1"/>
  <c r="DW79" i="1"/>
  <c r="DW80" i="1" s="1"/>
  <c r="DW9" i="1" s="1"/>
  <c r="DW10" i="1"/>
  <c r="DW130" i="1"/>
  <c r="DW131" i="1" s="1"/>
  <c r="DW33" i="1"/>
  <c r="DW34" i="1"/>
  <c r="DV165" i="1"/>
  <c r="DW109" i="1"/>
  <c r="DW82" i="1"/>
  <c r="DW13" i="1" s="1"/>
  <c r="DW100" i="1" l="1"/>
  <c r="DW21" i="1" s="1"/>
  <c r="DW132" i="1"/>
  <c r="DW133" i="1" s="1"/>
  <c r="DW20" i="1"/>
  <c r="DV240" i="1"/>
  <c r="DV157" i="1"/>
  <c r="DV156" i="1"/>
  <c r="DV154" i="1"/>
  <c r="DV155" i="1"/>
  <c r="DW26" i="1"/>
  <c r="DW110" i="1"/>
  <c r="DW101" i="1" l="1"/>
  <c r="DW102" i="1" s="1"/>
  <c r="DW27" i="1"/>
  <c r="DW111" i="1"/>
  <c r="DW104" i="1" l="1"/>
  <c r="DW105" i="1" s="1"/>
  <c r="DW106" i="1" s="1"/>
  <c r="DW112" i="1" s="1"/>
  <c r="DW28" i="1" s="1"/>
  <c r="DW170" i="1"/>
  <c r="DW176" i="1"/>
  <c r="DW103" i="1" l="1"/>
  <c r="DW22" i="1" s="1"/>
  <c r="DW113" i="1"/>
  <c r="DW114" i="1" s="1"/>
  <c r="DW177" i="1"/>
  <c r="DW143" i="1"/>
  <c r="DX46" i="1"/>
  <c r="DX50" i="1"/>
  <c r="DX48" i="1"/>
  <c r="DW171" i="1"/>
  <c r="DW24" i="1"/>
  <c r="DX94" i="1"/>
  <c r="DW115" i="1"/>
  <c r="DW116" i="1" s="1"/>
  <c r="DW208" i="1"/>
  <c r="DW209" i="1"/>
  <c r="DW207" i="1"/>
  <c r="DW134" i="1"/>
  <c r="DW135" i="1" s="1"/>
  <c r="DW136" i="1" s="1"/>
  <c r="DW123" i="1" l="1"/>
  <c r="DW124" i="1" s="1"/>
  <c r="DW125" i="1" s="1"/>
  <c r="DW4" i="1" s="1"/>
  <c r="DW172" i="1"/>
  <c r="DW173" i="1" s="1"/>
  <c r="DW174" i="1" s="1"/>
  <c r="DW71" i="1" s="1"/>
  <c r="DX65" i="1" s="1"/>
  <c r="DW144" i="1"/>
  <c r="DW150" i="1" s="1"/>
  <c r="DW178" i="1"/>
  <c r="DW179" i="1" s="1"/>
  <c r="DX85" i="1"/>
  <c r="DX86" i="1" s="1"/>
  <c r="DX87" i="1" s="1"/>
  <c r="DX88" i="1" s="1"/>
  <c r="DW29" i="1"/>
  <c r="DW118" i="1"/>
  <c r="DW119" i="1" s="1"/>
  <c r="DW120" i="1" s="1"/>
  <c r="DW30" i="1" s="1"/>
  <c r="DW36" i="1" s="1"/>
  <c r="DW31" i="1"/>
  <c r="DW117" i="1"/>
  <c r="DX92" i="1" s="1"/>
  <c r="DX93" i="1" s="1"/>
  <c r="DX17" i="1" s="1"/>
  <c r="DX16" i="1"/>
  <c r="DX49" i="1"/>
  <c r="DW35" i="1"/>
  <c r="DW37" i="1"/>
  <c r="DX51" i="1"/>
  <c r="DX47" i="1"/>
  <c r="DW57" i="1"/>
  <c r="DW58" i="1" s="1"/>
  <c r="DW59" i="1" s="1"/>
  <c r="DW23" i="1" s="1"/>
  <c r="DW151" i="1" l="1"/>
  <c r="DW147" i="1"/>
  <c r="DW244" i="1"/>
  <c r="DW146" i="1"/>
  <c r="DW149" i="1"/>
  <c r="DW148" i="1"/>
  <c r="DX96" i="1"/>
  <c r="DX18" i="1" s="1"/>
  <c r="DW70" i="1"/>
  <c r="DW38" i="1"/>
  <c r="DX52" i="1"/>
  <c r="DX53" i="1" s="1"/>
  <c r="DX54" i="1" s="1"/>
  <c r="DX95" i="1"/>
  <c r="DW248" i="1"/>
  <c r="DW182" i="1"/>
  <c r="DW183" i="1"/>
  <c r="DW246" i="1"/>
  <c r="DW181" i="1"/>
  <c r="DW184" i="1"/>
  <c r="DW180" i="1"/>
  <c r="DX64" i="1" s="1"/>
  <c r="DW137" i="1"/>
  <c r="DW138" i="1" s="1"/>
  <c r="DW139" i="1" s="1"/>
  <c r="DW3" i="1" s="1"/>
  <c r="DX74" i="1" l="1"/>
  <c r="DX75" i="1" s="1"/>
  <c r="DX66" i="1"/>
  <c r="DX67" i="1" s="1"/>
  <c r="DX72" i="1"/>
  <c r="DX73" i="1" s="1"/>
  <c r="DX6" i="1" s="1"/>
  <c r="DY43" i="1"/>
  <c r="DY44" i="1" s="1"/>
  <c r="DX7" i="1"/>
  <c r="DX89" i="1" l="1"/>
  <c r="DX14" i="1" s="1"/>
  <c r="DX145" i="1"/>
  <c r="DX12" i="1"/>
  <c r="DX166" i="1"/>
  <c r="DX164" i="1"/>
  <c r="DX8" i="1"/>
  <c r="DX78" i="1"/>
  <c r="DX81" i="1" s="1"/>
  <c r="DX109" i="1" l="1"/>
  <c r="DX26" i="1" s="1"/>
  <c r="DX79" i="1"/>
  <c r="DX80" i="1" s="1"/>
  <c r="DX9" i="1" s="1"/>
  <c r="DX10" i="1"/>
  <c r="DX99" i="1"/>
  <c r="DX130" i="1"/>
  <c r="DX131" i="1" s="1"/>
  <c r="DX34" i="1"/>
  <c r="DX33" i="1"/>
  <c r="DW165" i="1"/>
  <c r="DX82" i="1"/>
  <c r="DX13" i="1" s="1"/>
  <c r="DX132" i="1" l="1"/>
  <c r="DX133" i="1" s="1"/>
  <c r="DX110" i="1"/>
  <c r="DX27" i="1" s="1"/>
  <c r="DX100" i="1"/>
  <c r="DX20" i="1"/>
  <c r="DW240" i="1"/>
  <c r="DW154" i="1"/>
  <c r="DW156" i="1"/>
  <c r="DW157" i="1"/>
  <c r="DW155" i="1"/>
  <c r="DX111" i="1" l="1"/>
  <c r="DX21" i="1"/>
  <c r="DX101" i="1"/>
  <c r="DX102" i="1" l="1"/>
  <c r="DX104" i="1"/>
  <c r="DX105" i="1" s="1"/>
  <c r="DX106" i="1" l="1"/>
  <c r="DX112" i="1" s="1"/>
  <c r="DX103" i="1"/>
  <c r="DX176" i="1"/>
  <c r="DX170" i="1"/>
  <c r="DX28" i="1" l="1"/>
  <c r="DX113" i="1"/>
  <c r="DX114" i="1" s="1"/>
  <c r="DX177" i="1"/>
  <c r="DX143" i="1"/>
  <c r="DY46" i="1"/>
  <c r="DY50" i="1"/>
  <c r="DY48" i="1"/>
  <c r="DX171" i="1"/>
  <c r="DX172" i="1" s="1"/>
  <c r="DX173" i="1" s="1"/>
  <c r="DX174" i="1" s="1"/>
  <c r="DX24" i="1"/>
  <c r="DY94" i="1"/>
  <c r="DX115" i="1"/>
  <c r="DX116" i="1" s="1"/>
  <c r="DX207" i="1"/>
  <c r="DX209" i="1"/>
  <c r="DX208" i="1"/>
  <c r="DX134" i="1"/>
  <c r="DX135" i="1" s="1"/>
  <c r="DX136" i="1" s="1"/>
  <c r="DX123" i="1"/>
  <c r="DX124" i="1" s="1"/>
  <c r="DX125" i="1" s="1"/>
  <c r="DX4" i="1" s="1"/>
  <c r="DX22" i="1"/>
  <c r="DX178" i="1" l="1"/>
  <c r="DX144" i="1"/>
  <c r="DX244" i="1" s="1"/>
  <c r="DY85" i="1"/>
  <c r="DY86" i="1" s="1"/>
  <c r="DY87" i="1" s="1"/>
  <c r="DY88" i="1" s="1"/>
  <c r="DX29" i="1"/>
  <c r="DX118" i="1"/>
  <c r="DX119" i="1" s="1"/>
  <c r="DX120" i="1" s="1"/>
  <c r="DX30" i="1" s="1"/>
  <c r="DX36" i="1" s="1"/>
  <c r="DY51" i="1"/>
  <c r="DY47" i="1"/>
  <c r="DX57" i="1"/>
  <c r="DX58" i="1" s="1"/>
  <c r="DX59" i="1" s="1"/>
  <c r="DX23" i="1" s="1"/>
  <c r="DX71" i="1"/>
  <c r="DY65" i="1" s="1"/>
  <c r="DX70" i="1"/>
  <c r="DX35" i="1"/>
  <c r="DX37" i="1"/>
  <c r="DX31" i="1"/>
  <c r="DX117" i="1"/>
  <c r="DY92" i="1" s="1"/>
  <c r="DY93" i="1" s="1"/>
  <c r="DY17" i="1" s="1"/>
  <c r="DY16" i="1"/>
  <c r="DY49" i="1"/>
  <c r="DX179" i="1"/>
  <c r="DX147" i="1" l="1"/>
  <c r="DX248" i="1" s="1"/>
  <c r="DX149" i="1"/>
  <c r="DX150" i="1"/>
  <c r="DX146" i="1"/>
  <c r="DX151" i="1"/>
  <c r="DX148" i="1"/>
  <c r="DX38" i="1"/>
  <c r="DY96" i="1"/>
  <c r="DY18" i="1" s="1"/>
  <c r="DY95" i="1"/>
  <c r="DY52" i="1"/>
  <c r="DY53" i="1" s="1"/>
  <c r="DY54" i="1" s="1"/>
  <c r="DX246" i="1"/>
  <c r="DX182" i="1"/>
  <c r="DX183" i="1"/>
  <c r="DX181" i="1"/>
  <c r="DX184" i="1"/>
  <c r="DX180" i="1"/>
  <c r="DX137" i="1"/>
  <c r="DX138" i="1" s="1"/>
  <c r="DX139" i="1" s="1"/>
  <c r="DX3" i="1" s="1"/>
  <c r="DY66" i="1" l="1"/>
  <c r="DY72" i="1"/>
  <c r="DY73" i="1" s="1"/>
  <c r="DY6" i="1" s="1"/>
  <c r="DY74" i="1"/>
  <c r="DY75" i="1" s="1"/>
  <c r="DY64" i="1"/>
  <c r="DY89" i="1" l="1"/>
  <c r="DY14" i="1" s="1"/>
  <c r="DY12" i="1"/>
  <c r="DY145" i="1"/>
  <c r="DY166" i="1"/>
  <c r="DY164" i="1"/>
  <c r="DZ43" i="1"/>
  <c r="DZ44" i="1" s="1"/>
  <c r="DY7" i="1"/>
  <c r="DY67" i="1"/>
  <c r="DY99" i="1" l="1"/>
  <c r="DY20" i="1" s="1"/>
  <c r="DY109" i="1"/>
  <c r="DY26" i="1" s="1"/>
  <c r="DY8" i="1"/>
  <c r="DY78" i="1"/>
  <c r="DY81" i="1" s="1"/>
  <c r="DY130" i="1"/>
  <c r="DY131" i="1" s="1"/>
  <c r="DY132" i="1" s="1"/>
  <c r="DY133" i="1" s="1"/>
  <c r="DY33" i="1"/>
  <c r="DY34" i="1"/>
  <c r="DX165" i="1"/>
  <c r="DY79" i="1" l="1"/>
  <c r="DY10" i="1"/>
  <c r="DY82" i="1"/>
  <c r="DY13" i="1" s="1"/>
  <c r="DX240" i="1"/>
  <c r="DX154" i="1"/>
  <c r="DX156" i="1"/>
  <c r="DX157" i="1"/>
  <c r="DX155" i="1"/>
  <c r="DY80" i="1" l="1"/>
  <c r="DY9" i="1" s="1"/>
  <c r="DY110" i="1"/>
  <c r="DY100" i="1"/>
  <c r="DY21" i="1" l="1"/>
  <c r="DY101" i="1"/>
  <c r="DY27" i="1"/>
  <c r="DY111" i="1"/>
  <c r="DY102" i="1" l="1"/>
  <c r="DY104" i="1"/>
  <c r="DY105" i="1" s="1"/>
  <c r="DY106" i="1" l="1"/>
  <c r="DY112" i="1" s="1"/>
  <c r="DY103" i="1"/>
  <c r="DY176" i="1"/>
  <c r="DY170" i="1"/>
  <c r="DY28" i="1" l="1"/>
  <c r="DY113" i="1"/>
  <c r="DY114" i="1" s="1"/>
  <c r="DZ48" i="1"/>
  <c r="DY171" i="1"/>
  <c r="DY172" i="1" s="1"/>
  <c r="DY173" i="1" s="1"/>
  <c r="DY174" i="1" s="1"/>
  <c r="DY177" i="1"/>
  <c r="DY143" i="1"/>
  <c r="DZ46" i="1"/>
  <c r="DZ50" i="1"/>
  <c r="DY24" i="1"/>
  <c r="DZ94" i="1"/>
  <c r="DY115" i="1"/>
  <c r="DY116" i="1" s="1"/>
  <c r="DY209" i="1"/>
  <c r="DY208" i="1"/>
  <c r="DY207" i="1"/>
  <c r="DY134" i="1"/>
  <c r="DY135" i="1" s="1"/>
  <c r="DY136" i="1" s="1"/>
  <c r="DY123" i="1"/>
  <c r="DY124" i="1" s="1"/>
  <c r="DY125" i="1" s="1"/>
  <c r="DY4" i="1" s="1"/>
  <c r="DY22" i="1"/>
  <c r="DY144" i="1" l="1"/>
  <c r="DY150" i="1" s="1"/>
  <c r="DY178" i="1"/>
  <c r="DY179" i="1" s="1"/>
  <c r="DZ85" i="1"/>
  <c r="DZ86" i="1" s="1"/>
  <c r="DZ87" i="1" s="1"/>
  <c r="DZ88" i="1" s="1"/>
  <c r="DY29" i="1"/>
  <c r="DY118" i="1"/>
  <c r="DY119" i="1" s="1"/>
  <c r="DY120" i="1" s="1"/>
  <c r="DY30" i="1" s="1"/>
  <c r="DY36" i="1" s="1"/>
  <c r="DY35" i="1"/>
  <c r="DY37" i="1"/>
  <c r="DY31" i="1"/>
  <c r="DY117" i="1"/>
  <c r="DZ92" i="1" s="1"/>
  <c r="DZ93" i="1" s="1"/>
  <c r="DZ17" i="1" s="1"/>
  <c r="DZ51" i="1"/>
  <c r="DY70" i="1"/>
  <c r="DY71" i="1"/>
  <c r="DZ65" i="1" s="1"/>
  <c r="DZ16" i="1"/>
  <c r="DZ47" i="1"/>
  <c r="DY57" i="1"/>
  <c r="DY58" i="1" s="1"/>
  <c r="DY59" i="1" s="1"/>
  <c r="DY23" i="1" s="1"/>
  <c r="DZ49" i="1"/>
  <c r="DY148" i="1" l="1"/>
  <c r="DY151" i="1"/>
  <c r="DY146" i="1"/>
  <c r="DY149" i="1"/>
  <c r="DY244" i="1"/>
  <c r="DY147" i="1"/>
  <c r="DY248" i="1" s="1"/>
  <c r="DY38" i="1"/>
  <c r="DZ96" i="1"/>
  <c r="DZ18" i="1" s="1"/>
  <c r="DZ95" i="1"/>
  <c r="DY137" i="1"/>
  <c r="DY138" i="1" s="1"/>
  <c r="DY139" i="1" s="1"/>
  <c r="DY3" i="1" s="1"/>
  <c r="DY246" i="1"/>
  <c r="DY181" i="1"/>
  <c r="DY182" i="1"/>
  <c r="DY183" i="1"/>
  <c r="DY184" i="1"/>
  <c r="DY180" i="1"/>
  <c r="DZ52" i="1"/>
  <c r="DZ53" i="1" s="1"/>
  <c r="DZ54" i="1" s="1"/>
  <c r="DZ74" i="1" l="1"/>
  <c r="DZ75" i="1" s="1"/>
  <c r="DZ66" i="1"/>
  <c r="DZ67" i="1" s="1"/>
  <c r="DZ72" i="1"/>
  <c r="DZ73" i="1" s="1"/>
  <c r="DZ6" i="1" s="1"/>
  <c r="DZ64" i="1"/>
  <c r="DZ8" i="1" l="1"/>
  <c r="DZ78" i="1"/>
  <c r="DZ81" i="1" s="1"/>
  <c r="DZ82" i="1" s="1"/>
  <c r="DZ13" i="1" s="1"/>
  <c r="EA43" i="1"/>
  <c r="EA44" i="1" s="1"/>
  <c r="DZ7" i="1"/>
  <c r="DZ89" i="1"/>
  <c r="DZ14" i="1" s="1"/>
  <c r="DZ145" i="1"/>
  <c r="DZ12" i="1"/>
  <c r="DZ166" i="1"/>
  <c r="DZ164" i="1"/>
  <c r="DZ99" i="1" l="1"/>
  <c r="DZ20" i="1" s="1"/>
  <c r="DZ109" i="1"/>
  <c r="DZ26" i="1" s="1"/>
  <c r="DZ79" i="1"/>
  <c r="DZ80" i="1" s="1"/>
  <c r="DZ9" i="1" s="1"/>
  <c r="DZ10" i="1"/>
  <c r="DZ130" i="1"/>
  <c r="DZ131" i="1" s="1"/>
  <c r="DZ34" i="1"/>
  <c r="DZ33" i="1"/>
  <c r="DY165" i="1"/>
  <c r="DZ132" i="1" l="1"/>
  <c r="DZ133" i="1" s="1"/>
  <c r="DZ110" i="1"/>
  <c r="DZ27" i="1" s="1"/>
  <c r="DY240" i="1"/>
  <c r="DY154" i="1"/>
  <c r="DY156" i="1"/>
  <c r="DY157" i="1"/>
  <c r="DY155" i="1"/>
  <c r="DZ100" i="1"/>
  <c r="DZ111" i="1" l="1"/>
  <c r="DZ21" i="1"/>
  <c r="DZ101" i="1"/>
  <c r="DZ102" i="1" l="1"/>
  <c r="DZ104" i="1"/>
  <c r="DZ105" i="1" s="1"/>
  <c r="DZ106" i="1" l="1"/>
  <c r="DZ112" i="1" s="1"/>
  <c r="DZ103" i="1"/>
  <c r="DZ170" i="1"/>
  <c r="DZ176" i="1"/>
  <c r="DZ28" i="1" l="1"/>
  <c r="DZ113" i="1"/>
  <c r="DZ114" i="1" s="1"/>
  <c r="DZ123" i="1" s="1"/>
  <c r="DZ124" i="1" s="1"/>
  <c r="DZ125" i="1" s="1"/>
  <c r="DZ4" i="1" s="1"/>
  <c r="DZ22" i="1"/>
  <c r="EA48" i="1"/>
  <c r="DZ171" i="1"/>
  <c r="DZ177" i="1"/>
  <c r="DZ178" i="1" s="1"/>
  <c r="DZ143" i="1"/>
  <c r="EA46" i="1"/>
  <c r="EA50" i="1"/>
  <c r="DZ24" i="1"/>
  <c r="EA94" i="1"/>
  <c r="DZ115" i="1"/>
  <c r="DZ116" i="1" s="1"/>
  <c r="DZ209" i="1"/>
  <c r="DZ208" i="1"/>
  <c r="DZ207" i="1"/>
  <c r="DZ134" i="1"/>
  <c r="DZ135" i="1" s="1"/>
  <c r="DZ136" i="1" s="1"/>
  <c r="DZ144" i="1" l="1"/>
  <c r="DZ150" i="1" s="1"/>
  <c r="DZ172" i="1"/>
  <c r="DZ173" i="1" s="1"/>
  <c r="DZ174" i="1" s="1"/>
  <c r="DZ70" i="1" s="1"/>
  <c r="DZ29" i="1"/>
  <c r="DZ118" i="1"/>
  <c r="DZ119" i="1" s="1"/>
  <c r="DZ120" i="1" s="1"/>
  <c r="DZ30" i="1" s="1"/>
  <c r="DZ36" i="1" s="1"/>
  <c r="EA85" i="1"/>
  <c r="EA86" i="1" s="1"/>
  <c r="EA87" i="1" s="1"/>
  <c r="EA88" i="1" s="1"/>
  <c r="DZ71" i="1"/>
  <c r="EA65" i="1" s="1"/>
  <c r="EA16" i="1"/>
  <c r="EA47" i="1"/>
  <c r="DZ57" i="1"/>
  <c r="DZ58" i="1" s="1"/>
  <c r="DZ59" i="1" s="1"/>
  <c r="DZ23" i="1" s="1"/>
  <c r="EA49" i="1"/>
  <c r="DZ31" i="1"/>
  <c r="DZ117" i="1"/>
  <c r="EA92" i="1" s="1"/>
  <c r="EA93" i="1" s="1"/>
  <c r="EA17" i="1" s="1"/>
  <c r="EA51" i="1"/>
  <c r="DZ37" i="1"/>
  <c r="DZ35" i="1"/>
  <c r="DZ179" i="1"/>
  <c r="DZ147" i="1" l="1"/>
  <c r="DZ137" i="1" s="1"/>
  <c r="DZ138" i="1" s="1"/>
  <c r="DZ139" i="1" s="1"/>
  <c r="DZ3" i="1" s="1"/>
  <c r="DZ149" i="1"/>
  <c r="DZ146" i="1"/>
  <c r="DZ148" i="1"/>
  <c r="DZ151" i="1"/>
  <c r="DZ244" i="1"/>
  <c r="DZ38" i="1"/>
  <c r="EA96" i="1"/>
  <c r="EA18" i="1" s="1"/>
  <c r="EA95" i="1"/>
  <c r="EA52" i="1"/>
  <c r="EA53" i="1" s="1"/>
  <c r="EA54" i="1" s="1"/>
  <c r="DZ246" i="1"/>
  <c r="DZ183" i="1"/>
  <c r="DZ182" i="1"/>
  <c r="DZ181" i="1"/>
  <c r="DZ184" i="1"/>
  <c r="DZ180" i="1"/>
  <c r="DZ248" i="1" l="1"/>
  <c r="EA64" i="1"/>
  <c r="EA66" i="1"/>
  <c r="EA72" i="1"/>
  <c r="EA73" i="1" s="1"/>
  <c r="EA6" i="1" s="1"/>
  <c r="EA74" i="1"/>
  <c r="EA75" i="1" s="1"/>
  <c r="EA89" i="1" l="1"/>
  <c r="EA14" i="1" s="1"/>
  <c r="EA145" i="1"/>
  <c r="EA12" i="1"/>
  <c r="EA166" i="1"/>
  <c r="EA164" i="1"/>
  <c r="EA67" i="1"/>
  <c r="EB43" i="1"/>
  <c r="EB44" i="1" s="1"/>
  <c r="EA7" i="1"/>
  <c r="EA109" i="1" l="1"/>
  <c r="EA26" i="1" s="1"/>
  <c r="EA8" i="1"/>
  <c r="EA78" i="1"/>
  <c r="EA81" i="1" s="1"/>
  <c r="EA99" i="1"/>
  <c r="EA130" i="1"/>
  <c r="EA131" i="1" s="1"/>
  <c r="EA33" i="1"/>
  <c r="EA34" i="1"/>
  <c r="DZ165" i="1"/>
  <c r="EA132" i="1" l="1"/>
  <c r="EA133" i="1" s="1"/>
  <c r="EA20" i="1"/>
  <c r="EA79" i="1"/>
  <c r="EA10" i="1"/>
  <c r="EA82" i="1"/>
  <c r="EA13" i="1" s="1"/>
  <c r="DZ240" i="1"/>
  <c r="DZ155" i="1"/>
  <c r="DZ157" i="1"/>
  <c r="DZ156" i="1"/>
  <c r="DZ154" i="1"/>
  <c r="EA80" i="1" l="1"/>
  <c r="EA9" i="1" s="1"/>
  <c r="EA110" i="1"/>
  <c r="EA100" i="1"/>
  <c r="EA21" i="1" l="1"/>
  <c r="EA101" i="1"/>
  <c r="EA27" i="1"/>
  <c r="EA111" i="1"/>
  <c r="EA102" i="1" l="1"/>
  <c r="EA104" i="1"/>
  <c r="EA105" i="1" s="1"/>
  <c r="EA106" i="1" l="1"/>
  <c r="EA112" i="1" s="1"/>
  <c r="EA103" i="1"/>
  <c r="EA170" i="1"/>
  <c r="EA176" i="1"/>
  <c r="EA28" i="1" l="1"/>
  <c r="EA113" i="1"/>
  <c r="EA114" i="1" s="1"/>
  <c r="EA123" i="1" s="1"/>
  <c r="EA124" i="1" s="1"/>
  <c r="EA125" i="1" s="1"/>
  <c r="EA4" i="1" s="1"/>
  <c r="EA177" i="1"/>
  <c r="EA143" i="1"/>
  <c r="EB46" i="1"/>
  <c r="EB50" i="1"/>
  <c r="EB48" i="1"/>
  <c r="EA171" i="1"/>
  <c r="EA24" i="1"/>
  <c r="EB94" i="1"/>
  <c r="EA115" i="1"/>
  <c r="EA116" i="1" s="1"/>
  <c r="EA209" i="1"/>
  <c r="EA207" i="1"/>
  <c r="EA208" i="1"/>
  <c r="EA134" i="1"/>
  <c r="EA135" i="1" s="1"/>
  <c r="EA136" i="1" s="1"/>
  <c r="EA22" i="1"/>
  <c r="EA172" i="1" l="1"/>
  <c r="EA173" i="1" s="1"/>
  <c r="EA174" i="1" s="1"/>
  <c r="EA70" i="1" s="1"/>
  <c r="EA144" i="1"/>
  <c r="EA178" i="1"/>
  <c r="EA179" i="1" s="1"/>
  <c r="EA29" i="1"/>
  <c r="EA118" i="1"/>
  <c r="EA119" i="1" s="1"/>
  <c r="EA120" i="1" s="1"/>
  <c r="EA30" i="1" s="1"/>
  <c r="EA36" i="1" s="1"/>
  <c r="EB85" i="1"/>
  <c r="EB86" i="1" s="1"/>
  <c r="EB87" i="1" s="1"/>
  <c r="EB88" i="1" s="1"/>
  <c r="EB51" i="1"/>
  <c r="EB47" i="1"/>
  <c r="EA57" i="1"/>
  <c r="EA58" i="1" s="1"/>
  <c r="EA59" i="1" s="1"/>
  <c r="EA23" i="1" s="1"/>
  <c r="EA244" i="1"/>
  <c r="EA151" i="1"/>
  <c r="EA148" i="1"/>
  <c r="EA149" i="1"/>
  <c r="EA150" i="1"/>
  <c r="EA146" i="1"/>
  <c r="EA147" i="1"/>
  <c r="EA38" i="1"/>
  <c r="EA35" i="1"/>
  <c r="EA37" i="1"/>
  <c r="EA31" i="1"/>
  <c r="EA117" i="1"/>
  <c r="EB92" i="1" s="1"/>
  <c r="EB93" i="1" s="1"/>
  <c r="EB17" i="1" s="1"/>
  <c r="EB16" i="1"/>
  <c r="EB49" i="1"/>
  <c r="EA71" i="1" l="1"/>
  <c r="EB65" i="1" s="1"/>
  <c r="EA248" i="1"/>
  <c r="EB96" i="1"/>
  <c r="EB18" i="1" s="1"/>
  <c r="EB95" i="1"/>
  <c r="EB52" i="1"/>
  <c r="EB53" i="1" s="1"/>
  <c r="EB54" i="1" s="1"/>
  <c r="EA182" i="1"/>
  <c r="EA183" i="1"/>
  <c r="EA181" i="1"/>
  <c r="EA246" i="1"/>
  <c r="EA184" i="1"/>
  <c r="EA180" i="1"/>
  <c r="EA137" i="1"/>
  <c r="EA138" i="1" s="1"/>
  <c r="EA139" i="1" s="1"/>
  <c r="EA3" i="1" s="1"/>
  <c r="EB66" i="1" l="1"/>
  <c r="EB74" i="1"/>
  <c r="EB75" i="1" s="1"/>
  <c r="EB72" i="1"/>
  <c r="EB73" i="1" s="1"/>
  <c r="EB6" i="1" s="1"/>
  <c r="EB64" i="1"/>
  <c r="EB89" i="1" l="1"/>
  <c r="EB14" i="1" s="1"/>
  <c r="EB145" i="1"/>
  <c r="EB12" i="1"/>
  <c r="EB166" i="1"/>
  <c r="EB164" i="1"/>
  <c r="EC43" i="1"/>
  <c r="EC44" i="1" s="1"/>
  <c r="EB7" i="1"/>
  <c r="EB67" i="1"/>
  <c r="EB99" i="1" l="1"/>
  <c r="EB20" i="1" s="1"/>
  <c r="EB109" i="1"/>
  <c r="EB26" i="1" s="1"/>
  <c r="EB8" i="1"/>
  <c r="EB78" i="1"/>
  <c r="EB81" i="1" s="1"/>
  <c r="EB130" i="1"/>
  <c r="EB131" i="1" s="1"/>
  <c r="EB34" i="1"/>
  <c r="EB33" i="1"/>
  <c r="EA165" i="1"/>
  <c r="EB132" i="1" l="1"/>
  <c r="EB133" i="1" s="1"/>
  <c r="EB79" i="1"/>
  <c r="EB10" i="1"/>
  <c r="EB82" i="1"/>
  <c r="EB13" i="1" s="1"/>
  <c r="EA240" i="1"/>
  <c r="EA154" i="1"/>
  <c r="EA156" i="1"/>
  <c r="EA157" i="1"/>
  <c r="EA155" i="1"/>
  <c r="EB80" i="1" l="1"/>
  <c r="EB9" i="1" s="1"/>
  <c r="EB110" i="1"/>
  <c r="EB100" i="1"/>
  <c r="EB21" i="1" l="1"/>
  <c r="EB101" i="1"/>
  <c r="EB27" i="1"/>
  <c r="EB111" i="1"/>
  <c r="EB102" i="1" l="1"/>
  <c r="EB104" i="1"/>
  <c r="EB105" i="1" s="1"/>
  <c r="EB106" i="1" l="1"/>
  <c r="EB112" i="1" s="1"/>
  <c r="EB103" i="1"/>
  <c r="EB176" i="1"/>
  <c r="EB170" i="1"/>
  <c r="EB28" i="1" l="1"/>
  <c r="EB113" i="1"/>
  <c r="EB114" i="1" s="1"/>
  <c r="EB123" i="1" s="1"/>
  <c r="EB124" i="1" s="1"/>
  <c r="EB125" i="1" s="1"/>
  <c r="EB4" i="1" s="1"/>
  <c r="EB22" i="1"/>
  <c r="EB177" i="1"/>
  <c r="EB143" i="1"/>
  <c r="EC46" i="1"/>
  <c r="EC50" i="1"/>
  <c r="EC48" i="1"/>
  <c r="EB171" i="1"/>
  <c r="EB24" i="1"/>
  <c r="EC94" i="1"/>
  <c r="EB115" i="1"/>
  <c r="EB116" i="1" s="1"/>
  <c r="EB209" i="1"/>
  <c r="EB208" i="1"/>
  <c r="EB207" i="1"/>
  <c r="EB134" i="1"/>
  <c r="EB135" i="1" s="1"/>
  <c r="EB136" i="1" s="1"/>
  <c r="EB172" i="1" l="1"/>
  <c r="EB173" i="1" s="1"/>
  <c r="EB174" i="1" s="1"/>
  <c r="EB70" i="1" s="1"/>
  <c r="EB144" i="1"/>
  <c r="EB244" i="1" s="1"/>
  <c r="EB178" i="1"/>
  <c r="EB179" i="1" s="1"/>
  <c r="EB118" i="1"/>
  <c r="EB119" i="1" s="1"/>
  <c r="EB120" i="1" s="1"/>
  <c r="EB30" i="1" s="1"/>
  <c r="EB36" i="1" s="1"/>
  <c r="EB29" i="1"/>
  <c r="EC85" i="1"/>
  <c r="EC86" i="1" s="1"/>
  <c r="EC87" i="1" s="1"/>
  <c r="EC88" i="1" s="1"/>
  <c r="EC16" i="1"/>
  <c r="EC49" i="1"/>
  <c r="EB35" i="1"/>
  <c r="EB37" i="1"/>
  <c r="EC51" i="1"/>
  <c r="EB31" i="1"/>
  <c r="EB117" i="1"/>
  <c r="EC92" i="1" s="1"/>
  <c r="EC93" i="1" s="1"/>
  <c r="EC17" i="1" s="1"/>
  <c r="EC47" i="1"/>
  <c r="EB57" i="1"/>
  <c r="EB58" i="1" s="1"/>
  <c r="EB59" i="1" s="1"/>
  <c r="EB23" i="1" s="1"/>
  <c r="EB38" i="1" l="1"/>
  <c r="EB71" i="1"/>
  <c r="EC65" i="1" s="1"/>
  <c r="EB150" i="1"/>
  <c r="EB146" i="1"/>
  <c r="EB148" i="1"/>
  <c r="EB147" i="1"/>
  <c r="EB248" i="1" s="1"/>
  <c r="EB149" i="1"/>
  <c r="EB151" i="1"/>
  <c r="EC52" i="1"/>
  <c r="EC53" i="1" s="1"/>
  <c r="EC54" i="1" s="1"/>
  <c r="EC95" i="1"/>
  <c r="EB246" i="1"/>
  <c r="EB182" i="1"/>
  <c r="EB183" i="1"/>
  <c r="EB181" i="1"/>
  <c r="EB184" i="1"/>
  <c r="EB180" i="1"/>
  <c r="EC96" i="1"/>
  <c r="EC18" i="1" s="1"/>
  <c r="EC66" i="1" l="1"/>
  <c r="EB137" i="1"/>
  <c r="EB138" i="1" s="1"/>
  <c r="EB139" i="1" s="1"/>
  <c r="EB3" i="1" s="1"/>
  <c r="EC74" i="1"/>
  <c r="EC75" i="1" s="1"/>
  <c r="EC72" i="1"/>
  <c r="EC73" i="1" s="1"/>
  <c r="EC6" i="1" s="1"/>
  <c r="EC67" i="1"/>
  <c r="EC64" i="1"/>
  <c r="EC89" i="1" l="1"/>
  <c r="EC14" i="1" s="1"/>
  <c r="EC145" i="1"/>
  <c r="EC12" i="1"/>
  <c r="EC166" i="1"/>
  <c r="EC164" i="1"/>
  <c r="ED43" i="1"/>
  <c r="ED44" i="1" s="1"/>
  <c r="EC7" i="1"/>
  <c r="EC8" i="1"/>
  <c r="EC78" i="1"/>
  <c r="EC81" i="1" s="1"/>
  <c r="EC99" i="1" l="1"/>
  <c r="EC20" i="1" s="1"/>
  <c r="EC109" i="1"/>
  <c r="EC26" i="1" s="1"/>
  <c r="EC79" i="1"/>
  <c r="EC80" i="1" s="1"/>
  <c r="EC9" i="1" s="1"/>
  <c r="EC10" i="1"/>
  <c r="EC130" i="1"/>
  <c r="EC131" i="1" s="1"/>
  <c r="EC33" i="1"/>
  <c r="EC34" i="1"/>
  <c r="EB165" i="1"/>
  <c r="EC82" i="1"/>
  <c r="EC13" i="1" s="1"/>
  <c r="EC132" i="1" l="1"/>
  <c r="EC133" i="1" s="1"/>
  <c r="EC100" i="1"/>
  <c r="EC21" i="1" s="1"/>
  <c r="EC110" i="1"/>
  <c r="EC27" i="1" s="1"/>
  <c r="EB240" i="1"/>
  <c r="EB154" i="1"/>
  <c r="EB156" i="1"/>
  <c r="EB157" i="1"/>
  <c r="EB155" i="1"/>
  <c r="EC111" i="1" l="1"/>
  <c r="EC101" i="1"/>
  <c r="EC102" i="1" s="1"/>
  <c r="EC104" i="1" l="1"/>
  <c r="EC105" i="1" s="1"/>
  <c r="EC106" i="1" s="1"/>
  <c r="EC112" i="1" s="1"/>
  <c r="EC176" i="1"/>
  <c r="EC170" i="1"/>
  <c r="EC103" i="1" l="1"/>
  <c r="EC22" i="1" s="1"/>
  <c r="EC28" i="1"/>
  <c r="EC113" i="1"/>
  <c r="EC114" i="1" s="1"/>
  <c r="ED48" i="1"/>
  <c r="EC171" i="1"/>
  <c r="EC177" i="1"/>
  <c r="EC143" i="1"/>
  <c r="EC144" i="1" s="1"/>
  <c r="ED46" i="1"/>
  <c r="ED50" i="1"/>
  <c r="EC24" i="1"/>
  <c r="ED94" i="1"/>
  <c r="EC115" i="1"/>
  <c r="EC116" i="1" s="1"/>
  <c r="EC207" i="1"/>
  <c r="EC208" i="1"/>
  <c r="EC209" i="1"/>
  <c r="EC134" i="1"/>
  <c r="EC135" i="1" s="1"/>
  <c r="EC136" i="1" s="1"/>
  <c r="EC123" i="1"/>
  <c r="EC124" i="1" s="1"/>
  <c r="EC125" i="1" s="1"/>
  <c r="EC4" i="1" s="1"/>
  <c r="EC172" i="1" l="1"/>
  <c r="EC173" i="1" s="1"/>
  <c r="EC174" i="1" s="1"/>
  <c r="EC70" i="1" s="1"/>
  <c r="EC178" i="1"/>
  <c r="EC179" i="1" s="1"/>
  <c r="EC29" i="1"/>
  <c r="EC118" i="1"/>
  <c r="EC119" i="1" s="1"/>
  <c r="EC120" i="1" s="1"/>
  <c r="EC30" i="1" s="1"/>
  <c r="EC36" i="1" s="1"/>
  <c r="ED85" i="1"/>
  <c r="ED86" i="1" s="1"/>
  <c r="ED87" i="1" s="1"/>
  <c r="ED88" i="1" s="1"/>
  <c r="EC35" i="1"/>
  <c r="EC37" i="1"/>
  <c r="EC244" i="1"/>
  <c r="EC151" i="1"/>
  <c r="EC148" i="1"/>
  <c r="EC149" i="1"/>
  <c r="EC150" i="1"/>
  <c r="EC146" i="1"/>
  <c r="EC147" i="1"/>
  <c r="EC31" i="1"/>
  <c r="EC117" i="1"/>
  <c r="ED92" i="1" s="1"/>
  <c r="ED93" i="1" s="1"/>
  <c r="ED17" i="1" s="1"/>
  <c r="ED51" i="1"/>
  <c r="ED16" i="1"/>
  <c r="ED47" i="1"/>
  <c r="EC57" i="1"/>
  <c r="EC58" i="1" s="1"/>
  <c r="EC59" i="1" s="1"/>
  <c r="EC23" i="1" s="1"/>
  <c r="ED49" i="1"/>
  <c r="EC248" i="1" l="1"/>
  <c r="EC71" i="1"/>
  <c r="ED65" i="1" s="1"/>
  <c r="EC38" i="1"/>
  <c r="EC246" i="1"/>
  <c r="EC181" i="1"/>
  <c r="EC182" i="1"/>
  <c r="EC183" i="1"/>
  <c r="EC184" i="1"/>
  <c r="EC180" i="1"/>
  <c r="ED95" i="1"/>
  <c r="ED96" i="1"/>
  <c r="ED18" i="1" s="1"/>
  <c r="ED52" i="1"/>
  <c r="ED53" i="1" s="1"/>
  <c r="ED54" i="1" s="1"/>
  <c r="EC137" i="1"/>
  <c r="EC138" i="1" s="1"/>
  <c r="EC139" i="1" s="1"/>
  <c r="EC3" i="1" s="1"/>
  <c r="ED64" i="1" l="1"/>
  <c r="ED74" i="1"/>
  <c r="ED75" i="1" s="1"/>
  <c r="ED66" i="1"/>
  <c r="ED67" i="1" s="1"/>
  <c r="ED72" i="1"/>
  <c r="ED73" i="1" s="1"/>
  <c r="ED6" i="1" s="1"/>
  <c r="ED8" i="1" l="1"/>
  <c r="ED78" i="1"/>
  <c r="ED81" i="1" s="1"/>
  <c r="ED82" i="1" s="1"/>
  <c r="ED13" i="1" s="1"/>
  <c r="EE43" i="1"/>
  <c r="EE44" i="1" s="1"/>
  <c r="ED7" i="1"/>
  <c r="ED89" i="1"/>
  <c r="ED14" i="1" s="1"/>
  <c r="ED145" i="1"/>
  <c r="ED12" i="1"/>
  <c r="ED166" i="1"/>
  <c r="ED164" i="1"/>
  <c r="ED109" i="1" l="1"/>
  <c r="ED26" i="1" s="1"/>
  <c r="ED130" i="1"/>
  <c r="ED131" i="1" s="1"/>
  <c r="ED34" i="1"/>
  <c r="ED33" i="1"/>
  <c r="EC165" i="1"/>
  <c r="ED99" i="1"/>
  <c r="ED79" i="1"/>
  <c r="ED80" i="1" s="1"/>
  <c r="ED9" i="1" s="1"/>
  <c r="ED10" i="1"/>
  <c r="ED110" i="1" l="1"/>
  <c r="ED100" i="1"/>
  <c r="ED20" i="1"/>
  <c r="EC240" i="1"/>
  <c r="EC154" i="1"/>
  <c r="EC156" i="1"/>
  <c r="EC157" i="1"/>
  <c r="EC155" i="1"/>
  <c r="ED132" i="1"/>
  <c r="ED133" i="1" s="1"/>
  <c r="ED21" i="1" l="1"/>
  <c r="ED101" i="1"/>
  <c r="ED27" i="1"/>
  <c r="ED111" i="1"/>
  <c r="ED102" i="1" l="1"/>
  <c r="ED104" i="1"/>
  <c r="ED105" i="1" s="1"/>
  <c r="ED106" i="1" l="1"/>
  <c r="ED112" i="1" s="1"/>
  <c r="ED103" i="1"/>
  <c r="ED170" i="1"/>
  <c r="ED176" i="1"/>
  <c r="ED28" i="1" l="1"/>
  <c r="ED113" i="1"/>
  <c r="ED114" i="1" s="1"/>
  <c r="ED123" i="1" s="1"/>
  <c r="ED124" i="1" s="1"/>
  <c r="ED125" i="1" s="1"/>
  <c r="ED4" i="1" s="1"/>
  <c r="ED22" i="1"/>
  <c r="EE48" i="1"/>
  <c r="ED171" i="1"/>
  <c r="ED177" i="1"/>
  <c r="ED178" i="1" s="1"/>
  <c r="ED143" i="1"/>
  <c r="EE46" i="1"/>
  <c r="EE50" i="1"/>
  <c r="ED24" i="1"/>
  <c r="EE94" i="1"/>
  <c r="ED115" i="1"/>
  <c r="ED116" i="1" s="1"/>
  <c r="ED208" i="1"/>
  <c r="ED209" i="1"/>
  <c r="ED207" i="1"/>
  <c r="ED134" i="1"/>
  <c r="ED135" i="1" s="1"/>
  <c r="ED136" i="1" s="1"/>
  <c r="ED144" i="1" l="1"/>
  <c r="ED149" i="1" s="1"/>
  <c r="ED172" i="1"/>
  <c r="ED173" i="1" s="1"/>
  <c r="ED174" i="1" s="1"/>
  <c r="ED70" i="1" s="1"/>
  <c r="ED29" i="1"/>
  <c r="ED118" i="1"/>
  <c r="ED119" i="1" s="1"/>
  <c r="ED120" i="1" s="1"/>
  <c r="ED30" i="1" s="1"/>
  <c r="ED36" i="1" s="1"/>
  <c r="EE85" i="1"/>
  <c r="EE86" i="1" s="1"/>
  <c r="EE87" i="1" s="1"/>
  <c r="EE88" i="1" s="1"/>
  <c r="ED31" i="1"/>
  <c r="ED117" i="1"/>
  <c r="EE92" i="1" s="1"/>
  <c r="EE93" i="1" s="1"/>
  <c r="EE17" i="1" s="1"/>
  <c r="EE51" i="1"/>
  <c r="EE16" i="1"/>
  <c r="EE47" i="1"/>
  <c r="ED57" i="1"/>
  <c r="ED58" i="1" s="1"/>
  <c r="ED59" i="1" s="1"/>
  <c r="ED23" i="1" s="1"/>
  <c r="EE49" i="1"/>
  <c r="ED35" i="1"/>
  <c r="ED37" i="1"/>
  <c r="ED179" i="1"/>
  <c r="ED38" i="1" l="1"/>
  <c r="ED150" i="1"/>
  <c r="ED148" i="1"/>
  <c r="ED146" i="1"/>
  <c r="ED151" i="1"/>
  <c r="ED244" i="1"/>
  <c r="ED147" i="1"/>
  <c r="ED248" i="1" s="1"/>
  <c r="ED71" i="1"/>
  <c r="EE65" i="1" s="1"/>
  <c r="EE95" i="1"/>
  <c r="EE96" i="1"/>
  <c r="EE18" i="1" s="1"/>
  <c r="ED246" i="1"/>
  <c r="ED183" i="1"/>
  <c r="ED181" i="1"/>
  <c r="ED182" i="1"/>
  <c r="ED184" i="1"/>
  <c r="ED180" i="1"/>
  <c r="EE52" i="1"/>
  <c r="EE53" i="1" s="1"/>
  <c r="EE54" i="1" s="1"/>
  <c r="EE64" i="1" l="1"/>
  <c r="EE7" i="1" s="1"/>
  <c r="ED137" i="1"/>
  <c r="ED138" i="1" s="1"/>
  <c r="ED139" i="1" s="1"/>
  <c r="ED3" i="1" s="1"/>
  <c r="EE72" i="1"/>
  <c r="EE73" i="1" s="1"/>
  <c r="EE6" i="1" s="1"/>
  <c r="EE66" i="1"/>
  <c r="EE67" i="1" s="1"/>
  <c r="EE74" i="1"/>
  <c r="EE75" i="1" s="1"/>
  <c r="EF43" i="1" l="1"/>
  <c r="EF44" i="1" s="1"/>
  <c r="EE89" i="1"/>
  <c r="EE14" i="1" s="1"/>
  <c r="EE12" i="1"/>
  <c r="EE145" i="1"/>
  <c r="EE166" i="1"/>
  <c r="EE164" i="1"/>
  <c r="EE8" i="1"/>
  <c r="EE78" i="1"/>
  <c r="EE81" i="1" s="1"/>
  <c r="EE99" i="1" l="1"/>
  <c r="EE20" i="1" s="1"/>
  <c r="EE109" i="1"/>
  <c r="EE26" i="1" s="1"/>
  <c r="EE79" i="1"/>
  <c r="EE80" i="1" s="1"/>
  <c r="EE9" i="1" s="1"/>
  <c r="EE10" i="1"/>
  <c r="EE82" i="1"/>
  <c r="EE13" i="1" s="1"/>
  <c r="EE130" i="1"/>
  <c r="EE131" i="1" s="1"/>
  <c r="EE33" i="1"/>
  <c r="EE34" i="1"/>
  <c r="ED165" i="1"/>
  <c r="EE132" i="1" l="1"/>
  <c r="EE133" i="1" s="1"/>
  <c r="EE100" i="1"/>
  <c r="EE21" i="1" s="1"/>
  <c r="EE110" i="1"/>
  <c r="EE27" i="1" s="1"/>
  <c r="ED240" i="1"/>
  <c r="ED154" i="1"/>
  <c r="ED155" i="1"/>
  <c r="ED157" i="1"/>
  <c r="ED156" i="1"/>
  <c r="EE101" i="1" l="1"/>
  <c r="EE104" i="1" s="1"/>
  <c r="EE105" i="1" s="1"/>
  <c r="EE111" i="1"/>
  <c r="EE102" i="1" l="1"/>
  <c r="EE103" i="1" s="1"/>
  <c r="EE106" i="1"/>
  <c r="EE112" i="1" s="1"/>
  <c r="EE176" i="1" l="1"/>
  <c r="EE177" i="1" s="1"/>
  <c r="EE170" i="1"/>
  <c r="EE171" i="1" s="1"/>
  <c r="EE28" i="1"/>
  <c r="EE113" i="1"/>
  <c r="EE114" i="1" s="1"/>
  <c r="EE123" i="1" s="1"/>
  <c r="EE124" i="1" s="1"/>
  <c r="EE125" i="1" s="1"/>
  <c r="EE4" i="1" s="1"/>
  <c r="EE22" i="1"/>
  <c r="EE143" i="1"/>
  <c r="EF46" i="1"/>
  <c r="EF50" i="1"/>
  <c r="EF48" i="1"/>
  <c r="EE24" i="1"/>
  <c r="EF94" i="1"/>
  <c r="EE115" i="1"/>
  <c r="EE116" i="1" s="1"/>
  <c r="EE208" i="1"/>
  <c r="EE209" i="1"/>
  <c r="EE207" i="1"/>
  <c r="EE134" i="1"/>
  <c r="EE135" i="1" s="1"/>
  <c r="EE136" i="1" s="1"/>
  <c r="EE172" i="1" l="1"/>
  <c r="EE173" i="1" s="1"/>
  <c r="EE174" i="1" s="1"/>
  <c r="EE71" i="1" s="1"/>
  <c r="EF65" i="1" s="1"/>
  <c r="EE144" i="1"/>
  <c r="EE244" i="1" s="1"/>
  <c r="EE29" i="1"/>
  <c r="EE118" i="1"/>
  <c r="EE119" i="1" s="1"/>
  <c r="EE120" i="1" s="1"/>
  <c r="EE30" i="1" s="1"/>
  <c r="EE36" i="1" s="1"/>
  <c r="EF85" i="1"/>
  <c r="EF86" i="1" s="1"/>
  <c r="EF87" i="1" s="1"/>
  <c r="EF88" i="1" s="1"/>
  <c r="EE178" i="1"/>
  <c r="EE179" i="1" s="1"/>
  <c r="EE31" i="1"/>
  <c r="EE117" i="1"/>
  <c r="EF92" i="1" s="1"/>
  <c r="EF93" i="1" s="1"/>
  <c r="EF17" i="1" s="1"/>
  <c r="EF16" i="1"/>
  <c r="EF49" i="1"/>
  <c r="EE37" i="1"/>
  <c r="EE35" i="1"/>
  <c r="EF51" i="1"/>
  <c r="EF47" i="1"/>
  <c r="EE57" i="1"/>
  <c r="EE58" i="1" s="1"/>
  <c r="EE59" i="1" s="1"/>
  <c r="EE23" i="1" s="1"/>
  <c r="EE70" i="1" l="1"/>
  <c r="EE146" i="1"/>
  <c r="EE148" i="1"/>
  <c r="EE151" i="1"/>
  <c r="EE147" i="1"/>
  <c r="EE248" i="1" s="1"/>
  <c r="EE150" i="1"/>
  <c r="EE149" i="1"/>
  <c r="EF96" i="1"/>
  <c r="EF18" i="1" s="1"/>
  <c r="EE38" i="1"/>
  <c r="EF52" i="1"/>
  <c r="EF53" i="1" s="1"/>
  <c r="EF54" i="1" s="1"/>
  <c r="EF95" i="1"/>
  <c r="EE246" i="1"/>
  <c r="EE182" i="1"/>
  <c r="EE183" i="1"/>
  <c r="EE181" i="1"/>
  <c r="EE184" i="1"/>
  <c r="EE180" i="1"/>
  <c r="EE137" i="1" l="1"/>
  <c r="EE138" i="1" s="1"/>
  <c r="EE139" i="1" s="1"/>
  <c r="EE3" i="1" s="1"/>
  <c r="EF74" i="1"/>
  <c r="EF75" i="1" s="1"/>
  <c r="EF72" i="1"/>
  <c r="EF73" i="1" s="1"/>
  <c r="EF6" i="1" s="1"/>
  <c r="EF66" i="1"/>
  <c r="EF67" i="1" s="1"/>
  <c r="EF64" i="1"/>
  <c r="EF89" i="1" l="1"/>
  <c r="EF14" i="1" s="1"/>
  <c r="EF145" i="1"/>
  <c r="EF12" i="1"/>
  <c r="EF166" i="1"/>
  <c r="EF164" i="1"/>
  <c r="EG43" i="1"/>
  <c r="EG44" i="1" s="1"/>
  <c r="EF7" i="1"/>
  <c r="EF8" i="1"/>
  <c r="EF78" i="1"/>
  <c r="EF81" i="1" s="1"/>
  <c r="EF109" i="1" l="1"/>
  <c r="EF130" i="1"/>
  <c r="EF131" i="1" s="1"/>
  <c r="EF34" i="1"/>
  <c r="EF33" i="1"/>
  <c r="EE165" i="1"/>
  <c r="EF79" i="1"/>
  <c r="EF80" i="1" s="1"/>
  <c r="EF9" i="1" s="1"/>
  <c r="EF10" i="1"/>
  <c r="EF99" i="1"/>
  <c r="EF26" i="1"/>
  <c r="EF82" i="1"/>
  <c r="EF13" i="1" s="1"/>
  <c r="EF110" i="1" l="1"/>
  <c r="EF27" i="1" s="1"/>
  <c r="EF132" i="1"/>
  <c r="EF133" i="1" s="1"/>
  <c r="EE240" i="1"/>
  <c r="EE154" i="1"/>
  <c r="EE156" i="1"/>
  <c r="EE157" i="1"/>
  <c r="EE155" i="1"/>
  <c r="EF100" i="1"/>
  <c r="EF20" i="1"/>
  <c r="EF111" i="1" l="1"/>
  <c r="EF21" i="1"/>
  <c r="EF101" i="1"/>
  <c r="EF102" i="1" l="1"/>
  <c r="EF104" i="1"/>
  <c r="EF105" i="1" s="1"/>
  <c r="EF106" i="1" l="1"/>
  <c r="EF112" i="1" s="1"/>
  <c r="EF103" i="1"/>
  <c r="EF176" i="1"/>
  <c r="EF170" i="1"/>
  <c r="EF28" i="1" l="1"/>
  <c r="EF113" i="1"/>
  <c r="EF114" i="1" s="1"/>
  <c r="EF123" i="1" s="1"/>
  <c r="EF124" i="1" s="1"/>
  <c r="EF125" i="1" s="1"/>
  <c r="EF4" i="1" s="1"/>
  <c r="EF177" i="1"/>
  <c r="EF143" i="1"/>
  <c r="EG46" i="1"/>
  <c r="EG50" i="1"/>
  <c r="EG48" i="1"/>
  <c r="EF171" i="1"/>
  <c r="EF24" i="1"/>
  <c r="EG94" i="1"/>
  <c r="EF115" i="1"/>
  <c r="EF116" i="1" s="1"/>
  <c r="EF207" i="1"/>
  <c r="EF209" i="1"/>
  <c r="EF208" i="1"/>
  <c r="EF134" i="1"/>
  <c r="EF135" i="1" s="1"/>
  <c r="EF136" i="1" s="1"/>
  <c r="EF22" i="1"/>
  <c r="EF172" i="1" l="1"/>
  <c r="EF173" i="1" s="1"/>
  <c r="EF174" i="1" s="1"/>
  <c r="EF71" i="1" s="1"/>
  <c r="EG65" i="1" s="1"/>
  <c r="EF178" i="1"/>
  <c r="EF179" i="1" s="1"/>
  <c r="EF144" i="1"/>
  <c r="EF150" i="1" s="1"/>
  <c r="EG85" i="1"/>
  <c r="EG86" i="1" s="1"/>
  <c r="EG87" i="1" s="1"/>
  <c r="EG88" i="1" s="1"/>
  <c r="EF118" i="1"/>
  <c r="EF119" i="1" s="1"/>
  <c r="EF120" i="1" s="1"/>
  <c r="EF30" i="1" s="1"/>
  <c r="EF36" i="1" s="1"/>
  <c r="EF29" i="1"/>
  <c r="EG51" i="1"/>
  <c r="EF37" i="1"/>
  <c r="EF35" i="1"/>
  <c r="EG47" i="1"/>
  <c r="EF57" i="1"/>
  <c r="EF58" i="1" s="1"/>
  <c r="EF59" i="1" s="1"/>
  <c r="EF23" i="1" s="1"/>
  <c r="EF31" i="1"/>
  <c r="EF117" i="1"/>
  <c r="EG92" i="1" s="1"/>
  <c r="EG93" i="1" s="1"/>
  <c r="EG17" i="1" s="1"/>
  <c r="EG16" i="1"/>
  <c r="EG49" i="1"/>
  <c r="EF70" i="1" l="1"/>
  <c r="EF151" i="1"/>
  <c r="EF149" i="1"/>
  <c r="EF244" i="1"/>
  <c r="EF147" i="1"/>
  <c r="EF248" i="1" s="1"/>
  <c r="EF146" i="1"/>
  <c r="EF148" i="1"/>
  <c r="EG95" i="1"/>
  <c r="EF38" i="1"/>
  <c r="EG96" i="1"/>
  <c r="EG18" i="1" s="1"/>
  <c r="EF246" i="1"/>
  <c r="EF182" i="1"/>
  <c r="EF183" i="1"/>
  <c r="EF181" i="1"/>
  <c r="EF184" i="1"/>
  <c r="EF180" i="1"/>
  <c r="EG52" i="1"/>
  <c r="EG53" i="1" s="1"/>
  <c r="EG54" i="1" s="1"/>
  <c r="EF137" i="1" l="1"/>
  <c r="EF138" i="1" s="1"/>
  <c r="EF139" i="1" s="1"/>
  <c r="EF3" i="1" s="1"/>
  <c r="EG64" i="1"/>
  <c r="EH43" i="1" s="1"/>
  <c r="EH44" i="1" s="1"/>
  <c r="EG66" i="1"/>
  <c r="EG67" i="1" s="1"/>
  <c r="EG72" i="1"/>
  <c r="EG73" i="1" s="1"/>
  <c r="EG6" i="1" s="1"/>
  <c r="EG74" i="1"/>
  <c r="EG75" i="1" s="1"/>
  <c r="EG7" i="1" l="1"/>
  <c r="EG8" i="1"/>
  <c r="EG78" i="1"/>
  <c r="EG81" i="1" s="1"/>
  <c r="EG82" i="1" s="1"/>
  <c r="EG13" i="1" s="1"/>
  <c r="EG89" i="1"/>
  <c r="EG14" i="1" s="1"/>
  <c r="EG145" i="1"/>
  <c r="EG12" i="1"/>
  <c r="EG166" i="1"/>
  <c r="EG164" i="1"/>
  <c r="EG130" i="1" l="1"/>
  <c r="EG33" i="1"/>
  <c r="EG34" i="1"/>
  <c r="EF165" i="1"/>
  <c r="EG109" i="1"/>
  <c r="EG131" i="1"/>
  <c r="EG79" i="1"/>
  <c r="EG80" i="1" s="1"/>
  <c r="EG9" i="1" s="1"/>
  <c r="EG10" i="1"/>
  <c r="EG99" i="1"/>
  <c r="EG100" i="1" l="1"/>
  <c r="EG20" i="1"/>
  <c r="EG26" i="1"/>
  <c r="EG110" i="1"/>
  <c r="EF240" i="1"/>
  <c r="EF154" i="1"/>
  <c r="EF156" i="1"/>
  <c r="EF157" i="1"/>
  <c r="EF155" i="1"/>
  <c r="EG132" i="1"/>
  <c r="EG133" i="1" s="1"/>
  <c r="EG21" i="1" l="1"/>
  <c r="EG101" i="1"/>
  <c r="EG27" i="1"/>
  <c r="EG111" i="1"/>
  <c r="EG102" i="1" l="1"/>
  <c r="EG104" i="1"/>
  <c r="EG105" i="1" s="1"/>
  <c r="EG106" i="1" l="1"/>
  <c r="EG112" i="1" s="1"/>
  <c r="EG103" i="1"/>
  <c r="EG176" i="1"/>
  <c r="EG170" i="1"/>
  <c r="EG28" i="1" l="1"/>
  <c r="EG113" i="1"/>
  <c r="EG114" i="1" s="1"/>
  <c r="EG123" i="1" s="1"/>
  <c r="EG124" i="1" s="1"/>
  <c r="EG125" i="1" s="1"/>
  <c r="EG4" i="1" s="1"/>
  <c r="EG22" i="1"/>
  <c r="EH48" i="1"/>
  <c r="EG171" i="1"/>
  <c r="EG177" i="1"/>
  <c r="EG178" i="1" s="1"/>
  <c r="EG143" i="1"/>
  <c r="EH46" i="1"/>
  <c r="EH50" i="1"/>
  <c r="EG24" i="1"/>
  <c r="EH94" i="1"/>
  <c r="EG115" i="1"/>
  <c r="EG116" i="1" s="1"/>
  <c r="EG209" i="1"/>
  <c r="EG208" i="1"/>
  <c r="EG207" i="1"/>
  <c r="EG134" i="1"/>
  <c r="EG135" i="1" s="1"/>
  <c r="EG136" i="1" s="1"/>
  <c r="EG144" i="1" l="1"/>
  <c r="EG244" i="1" s="1"/>
  <c r="EG172" i="1"/>
  <c r="EG173" i="1" s="1"/>
  <c r="EG174" i="1" s="1"/>
  <c r="EG70" i="1" s="1"/>
  <c r="EG71" i="1" s="1"/>
  <c r="EH65" i="1" s="1"/>
  <c r="EG118" i="1"/>
  <c r="EG119" i="1" s="1"/>
  <c r="EG120" i="1" s="1"/>
  <c r="EG30" i="1" s="1"/>
  <c r="EG36" i="1" s="1"/>
  <c r="EG29" i="1"/>
  <c r="EH85" i="1"/>
  <c r="EH86" i="1" s="1"/>
  <c r="EH87" i="1" s="1"/>
  <c r="EH88" i="1" s="1"/>
  <c r="EG31" i="1"/>
  <c r="EG117" i="1"/>
  <c r="EH92" i="1" s="1"/>
  <c r="EH93" i="1" s="1"/>
  <c r="EH17" i="1" s="1"/>
  <c r="EH51" i="1"/>
  <c r="EH47" i="1"/>
  <c r="EG57" i="1"/>
  <c r="EG58" i="1" s="1"/>
  <c r="EG59" i="1" s="1"/>
  <c r="EG23" i="1" s="1"/>
  <c r="EH49" i="1"/>
  <c r="EH16" i="1"/>
  <c r="EG38" i="1"/>
  <c r="EG37" i="1"/>
  <c r="EG35" i="1"/>
  <c r="EG179" i="1"/>
  <c r="EG146" i="1" l="1"/>
  <c r="EG148" i="1"/>
  <c r="EG150" i="1"/>
  <c r="EG147" i="1"/>
  <c r="EG137" i="1" s="1"/>
  <c r="EG138" i="1" s="1"/>
  <c r="EG139" i="1" s="1"/>
  <c r="EG3" i="1" s="1"/>
  <c r="EG151" i="1"/>
  <c r="EG149" i="1"/>
  <c r="EH96" i="1"/>
  <c r="EH18" i="1" s="1"/>
  <c r="EH95" i="1"/>
  <c r="EH52" i="1"/>
  <c r="EH53" i="1" s="1"/>
  <c r="EH54" i="1" s="1"/>
  <c r="EH74" i="1" s="1"/>
  <c r="EG246" i="1"/>
  <c r="EG181" i="1"/>
  <c r="EG182" i="1"/>
  <c r="EG183" i="1"/>
  <c r="EG184" i="1"/>
  <c r="EG180" i="1"/>
  <c r="EG248" i="1"/>
  <c r="EH64" i="1" l="1"/>
  <c r="EH7" i="1" s="1"/>
  <c r="EH72" i="1"/>
  <c r="EH73" i="1" s="1"/>
  <c r="EH6" i="1" s="1"/>
  <c r="EH66" i="1"/>
  <c r="EH67" i="1" s="1"/>
  <c r="EH75" i="1"/>
  <c r="EI43" i="1" l="1"/>
  <c r="EI44" i="1" s="1"/>
  <c r="EH89" i="1"/>
  <c r="EH14" i="1" s="1"/>
  <c r="EH145" i="1"/>
  <c r="EH12" i="1"/>
  <c r="EH166" i="1"/>
  <c r="EH164" i="1"/>
  <c r="EH8" i="1"/>
  <c r="EH78" i="1"/>
  <c r="EH81" i="1" s="1"/>
  <c r="EH109" i="1" l="1"/>
  <c r="EH26" i="1" s="1"/>
  <c r="EH79" i="1"/>
  <c r="EH80" i="1" s="1"/>
  <c r="EH9" i="1" s="1"/>
  <c r="EH10" i="1"/>
  <c r="EH99" i="1"/>
  <c r="EH130" i="1"/>
  <c r="EH131" i="1" s="1"/>
  <c r="EH132" i="1" s="1"/>
  <c r="EH133" i="1" s="1"/>
  <c r="EH33" i="1"/>
  <c r="EH34" i="1"/>
  <c r="EG165" i="1"/>
  <c r="EH82" i="1"/>
  <c r="EH13" i="1" s="1"/>
  <c r="EH110" i="1" l="1"/>
  <c r="EH27" i="1" s="1"/>
  <c r="EH100" i="1"/>
  <c r="EH20" i="1"/>
  <c r="EG240" i="1"/>
  <c r="EG154" i="1"/>
  <c r="EG156" i="1"/>
  <c r="EG157" i="1"/>
  <c r="EG155" i="1"/>
  <c r="EH111" i="1"/>
  <c r="EH21" i="1" l="1"/>
  <c r="EH101" i="1"/>
  <c r="EH102" i="1" l="1"/>
  <c r="EH104" i="1"/>
  <c r="EH105" i="1" s="1"/>
  <c r="EH106" i="1" l="1"/>
  <c r="EH112" i="1" s="1"/>
  <c r="EH103" i="1"/>
  <c r="EH176" i="1"/>
  <c r="EH170" i="1"/>
  <c r="EH28" i="1" l="1"/>
  <c r="EH113" i="1"/>
  <c r="EH114" i="1" s="1"/>
  <c r="EH177" i="1"/>
  <c r="EH143" i="1"/>
  <c r="EI46" i="1"/>
  <c r="EI50" i="1"/>
  <c r="EI48" i="1"/>
  <c r="EH171" i="1"/>
  <c r="EH172" i="1" s="1"/>
  <c r="EH173" i="1" s="1"/>
  <c r="EH174" i="1" s="1"/>
  <c r="EH24" i="1"/>
  <c r="EI94" i="1"/>
  <c r="EH115" i="1"/>
  <c r="EH116" i="1" s="1"/>
  <c r="EH207" i="1"/>
  <c r="EH209" i="1"/>
  <c r="EH208" i="1"/>
  <c r="EH134" i="1"/>
  <c r="EH135" i="1" s="1"/>
  <c r="EH136" i="1" s="1"/>
  <c r="EH123" i="1"/>
  <c r="EH124" i="1" s="1"/>
  <c r="EH125" i="1" s="1"/>
  <c r="EH4" i="1" s="1"/>
  <c r="EH22" i="1"/>
  <c r="EH178" i="1" l="1"/>
  <c r="EH29" i="1"/>
  <c r="EI85" i="1"/>
  <c r="EI86" i="1" s="1"/>
  <c r="EI87" i="1" s="1"/>
  <c r="EI88" i="1" s="1"/>
  <c r="EH118" i="1"/>
  <c r="EH119" i="1" s="1"/>
  <c r="EH120" i="1" s="1"/>
  <c r="EH30" i="1" s="1"/>
  <c r="EH36" i="1" s="1"/>
  <c r="EH70" i="1"/>
  <c r="EH71" i="1" s="1"/>
  <c r="EI65" i="1" s="1"/>
  <c r="EH144" i="1"/>
  <c r="EH148" i="1" s="1"/>
  <c r="EI51" i="1"/>
  <c r="EH37" i="1"/>
  <c r="EH35" i="1"/>
  <c r="EI47" i="1"/>
  <c r="EH57" i="1"/>
  <c r="EH58" i="1" s="1"/>
  <c r="EH59" i="1" s="1"/>
  <c r="EH23" i="1" s="1"/>
  <c r="EH244" i="1"/>
  <c r="EI16" i="1"/>
  <c r="EI49" i="1"/>
  <c r="EH179" i="1"/>
  <c r="EH31" i="1"/>
  <c r="EH117" i="1"/>
  <c r="EI92" i="1" s="1"/>
  <c r="EI93" i="1" s="1"/>
  <c r="EI17" i="1" s="1"/>
  <c r="EH151" i="1" l="1"/>
  <c r="EH150" i="1"/>
  <c r="EH38" i="1"/>
  <c r="EH147" i="1"/>
  <c r="EH248" i="1" s="1"/>
  <c r="EH149" i="1"/>
  <c r="EH146" i="1"/>
  <c r="EI95" i="1"/>
  <c r="EI52" i="1"/>
  <c r="EI53" i="1" s="1"/>
  <c r="EI54" i="1" s="1"/>
  <c r="EH246" i="1"/>
  <c r="EH183" i="1"/>
  <c r="EH182" i="1"/>
  <c r="EH181" i="1"/>
  <c r="EH184" i="1"/>
  <c r="EH180" i="1"/>
  <c r="EI96" i="1"/>
  <c r="EI18" i="1" s="1"/>
  <c r="EH137" i="1" l="1"/>
  <c r="EH138" i="1" s="1"/>
  <c r="EH139" i="1" s="1"/>
  <c r="EH3" i="1" s="1"/>
  <c r="EI74" i="1"/>
  <c r="EI75" i="1" s="1"/>
  <c r="EI66" i="1"/>
  <c r="EI67" i="1" s="1"/>
  <c r="EI72" i="1"/>
  <c r="EI73" i="1" s="1"/>
  <c r="EI6" i="1" s="1"/>
  <c r="EI64" i="1"/>
  <c r="EI8" i="1" l="1"/>
  <c r="EI78" i="1"/>
  <c r="EI81" i="1" s="1"/>
  <c r="EI82" i="1" s="1"/>
  <c r="EI13" i="1" s="1"/>
  <c r="EJ43" i="1"/>
  <c r="EJ44" i="1" s="1"/>
  <c r="EI7" i="1"/>
  <c r="EI89" i="1"/>
  <c r="EI14" i="1" s="1"/>
  <c r="EI109" i="1"/>
  <c r="EI99" i="1"/>
  <c r="EI145" i="1"/>
  <c r="EI12" i="1"/>
  <c r="EI166" i="1"/>
  <c r="EI164" i="1"/>
  <c r="EI130" i="1" l="1"/>
  <c r="EI131" i="1" s="1"/>
  <c r="EI132" i="1" s="1"/>
  <c r="EI133" i="1" s="1"/>
  <c r="EI33" i="1"/>
  <c r="EI34" i="1"/>
  <c r="EH165" i="1"/>
  <c r="EI20" i="1"/>
  <c r="EI79" i="1"/>
  <c r="EI80" i="1" s="1"/>
  <c r="EI9" i="1" s="1"/>
  <c r="EI10" i="1"/>
  <c r="EI26" i="1"/>
  <c r="EI110" i="1" l="1"/>
  <c r="EI27" i="1" s="1"/>
  <c r="EI111" i="1"/>
  <c r="EI100" i="1"/>
  <c r="EH240" i="1"/>
  <c r="EH156" i="1"/>
  <c r="EH154" i="1"/>
  <c r="EH155" i="1"/>
  <c r="EH157" i="1"/>
  <c r="EI21" i="1" l="1"/>
  <c r="EI101" i="1"/>
  <c r="EI102" i="1" l="1"/>
  <c r="EI104" i="1"/>
  <c r="EI105" i="1" s="1"/>
  <c r="EI106" i="1" l="1"/>
  <c r="EI112" i="1" s="1"/>
  <c r="EI103" i="1"/>
  <c r="EI176" i="1"/>
  <c r="EI170" i="1"/>
  <c r="EI28" i="1" l="1"/>
  <c r="EI113" i="1"/>
  <c r="EI114" i="1" s="1"/>
  <c r="EJ48" i="1"/>
  <c r="EI177" i="1"/>
  <c r="EI143" i="1"/>
  <c r="EJ46" i="1"/>
  <c r="EJ50" i="1"/>
  <c r="EI171" i="1"/>
  <c r="EI172" i="1" s="1"/>
  <c r="EI173" i="1" s="1"/>
  <c r="EI174" i="1" s="1"/>
  <c r="EI24" i="1"/>
  <c r="EJ94" i="1"/>
  <c r="EI115" i="1"/>
  <c r="EI116" i="1" s="1"/>
  <c r="EI209" i="1"/>
  <c r="EI208" i="1"/>
  <c r="EI207" i="1"/>
  <c r="EI134" i="1"/>
  <c r="EI135" i="1" s="1"/>
  <c r="EI136" i="1" s="1"/>
  <c r="EI123" i="1"/>
  <c r="EI124" i="1" s="1"/>
  <c r="EI125" i="1" s="1"/>
  <c r="EI4" i="1" s="1"/>
  <c r="EI22" i="1"/>
  <c r="EI178" i="1" l="1"/>
  <c r="EI144" i="1"/>
  <c r="EI244" i="1" s="1"/>
  <c r="EI70" i="1"/>
  <c r="EI71" i="1" s="1"/>
  <c r="EJ65" i="1" s="1"/>
  <c r="EJ85" i="1"/>
  <c r="EJ86" i="1" s="1"/>
  <c r="EJ87" i="1" s="1"/>
  <c r="EJ88" i="1" s="1"/>
  <c r="EI29" i="1"/>
  <c r="EI118" i="1"/>
  <c r="EI119" i="1" s="1"/>
  <c r="EI120" i="1" s="1"/>
  <c r="EI30" i="1" s="1"/>
  <c r="EI36" i="1" s="1"/>
  <c r="EI35" i="1"/>
  <c r="EI37" i="1"/>
  <c r="EJ47" i="1"/>
  <c r="EI57" i="1"/>
  <c r="EI58" i="1" s="1"/>
  <c r="EI59" i="1" s="1"/>
  <c r="EI23" i="1" s="1"/>
  <c r="EI31" i="1"/>
  <c r="EI117" i="1"/>
  <c r="EJ92" i="1" s="1"/>
  <c r="EJ93" i="1" s="1"/>
  <c r="EJ17" i="1" s="1"/>
  <c r="EI179" i="1"/>
  <c r="EJ16" i="1"/>
  <c r="EJ51" i="1"/>
  <c r="EJ49" i="1"/>
  <c r="EI149" i="1" l="1"/>
  <c r="EI146" i="1"/>
  <c r="EI151" i="1"/>
  <c r="EI147" i="1"/>
  <c r="EI248" i="1" s="1"/>
  <c r="EI148" i="1"/>
  <c r="EI150" i="1"/>
  <c r="EI38" i="1"/>
  <c r="EJ96" i="1"/>
  <c r="EJ18" i="1" s="1"/>
  <c r="EJ52" i="1"/>
  <c r="EJ53" i="1" s="1"/>
  <c r="EJ54" i="1" s="1"/>
  <c r="EJ95" i="1"/>
  <c r="EI182" i="1"/>
  <c r="EI246" i="1"/>
  <c r="EI183" i="1"/>
  <c r="EI181" i="1"/>
  <c r="EI184" i="1"/>
  <c r="EI180" i="1"/>
  <c r="EJ64" i="1" s="1"/>
  <c r="EI137" i="1" l="1"/>
  <c r="EI138" i="1" s="1"/>
  <c r="EI139" i="1" s="1"/>
  <c r="EI3" i="1" s="1"/>
  <c r="EK43" i="1"/>
  <c r="EK44" i="1" s="1"/>
  <c r="EJ7" i="1"/>
  <c r="EJ74" i="1"/>
  <c r="EJ75" i="1" s="1"/>
  <c r="EJ72" i="1"/>
  <c r="EJ73" i="1" s="1"/>
  <c r="EJ6" i="1" s="1"/>
  <c r="EJ66" i="1"/>
  <c r="EJ89" i="1" l="1"/>
  <c r="EJ14" i="1" s="1"/>
  <c r="EJ145" i="1"/>
  <c r="EJ12" i="1"/>
  <c r="EJ166" i="1"/>
  <c r="EJ164" i="1"/>
  <c r="EJ67" i="1"/>
  <c r="EJ130" i="1" l="1"/>
  <c r="EJ33" i="1"/>
  <c r="EJ34" i="1"/>
  <c r="EI165" i="1"/>
  <c r="EJ99" i="1"/>
  <c r="EJ8" i="1"/>
  <c r="EJ78" i="1"/>
  <c r="EJ81" i="1" s="1"/>
  <c r="EJ131" i="1"/>
  <c r="EJ109" i="1"/>
  <c r="EJ132" i="1" l="1"/>
  <c r="EJ133" i="1" s="1"/>
  <c r="EJ26" i="1"/>
  <c r="EI240" i="1"/>
  <c r="EI154" i="1"/>
  <c r="EI156" i="1"/>
  <c r="EI157" i="1"/>
  <c r="EI155" i="1"/>
  <c r="EJ79" i="1"/>
  <c r="EJ80" i="1" s="1"/>
  <c r="EJ9" i="1" s="1"/>
  <c r="EJ10" i="1"/>
  <c r="EJ82" i="1"/>
  <c r="EJ13" i="1" s="1"/>
  <c r="EJ20" i="1"/>
  <c r="EJ100" i="1" l="1"/>
  <c r="EJ21" i="1" s="1"/>
  <c r="EJ110" i="1"/>
  <c r="EJ27" i="1" s="1"/>
  <c r="EJ101" i="1" l="1"/>
  <c r="EJ104" i="1" s="1"/>
  <c r="EJ105" i="1" s="1"/>
  <c r="EJ111" i="1"/>
  <c r="EJ102" i="1" l="1"/>
  <c r="EJ176" i="1" s="1"/>
  <c r="EJ106" i="1"/>
  <c r="EJ112" i="1" s="1"/>
  <c r="EJ103" i="1"/>
  <c r="EJ170" i="1" l="1"/>
  <c r="EJ171" i="1" s="1"/>
  <c r="EJ28" i="1"/>
  <c r="EJ113" i="1"/>
  <c r="EJ114" i="1" s="1"/>
  <c r="EJ123" i="1" s="1"/>
  <c r="EJ124" i="1" s="1"/>
  <c r="EJ125" i="1" s="1"/>
  <c r="EJ4" i="1" s="1"/>
  <c r="EJ22" i="1"/>
  <c r="EK48" i="1"/>
  <c r="EJ177" i="1"/>
  <c r="EJ143" i="1"/>
  <c r="EJ144" i="1" s="1"/>
  <c r="EK46" i="1"/>
  <c r="EK50" i="1"/>
  <c r="EJ24" i="1"/>
  <c r="EK94" i="1"/>
  <c r="EJ115" i="1"/>
  <c r="EJ116" i="1" s="1"/>
  <c r="EJ209" i="1"/>
  <c r="EJ208" i="1"/>
  <c r="EJ207" i="1"/>
  <c r="EJ134" i="1"/>
  <c r="EJ135" i="1" s="1"/>
  <c r="EJ136" i="1" s="1"/>
  <c r="EJ172" i="1" l="1"/>
  <c r="EJ173" i="1" s="1"/>
  <c r="EJ174" i="1" s="1"/>
  <c r="EJ70" i="1" s="1"/>
  <c r="EJ71" i="1" s="1"/>
  <c r="EK65" i="1" s="1"/>
  <c r="EJ178" i="1"/>
  <c r="EJ179" i="1" s="1"/>
  <c r="EK87" i="1"/>
  <c r="EK88" i="1" s="1"/>
  <c r="EJ118" i="1"/>
  <c r="EJ119" i="1" s="1"/>
  <c r="EJ120" i="1" s="1"/>
  <c r="EJ30" i="1" s="1"/>
  <c r="EJ36" i="1" s="1"/>
  <c r="EK85" i="1"/>
  <c r="EK86" i="1" s="1"/>
  <c r="EK112" i="1"/>
  <c r="EK28" i="1" s="1"/>
  <c r="EJ29" i="1"/>
  <c r="EK47" i="1"/>
  <c r="EJ57" i="1"/>
  <c r="EJ58" i="1" s="1"/>
  <c r="EJ59" i="1" s="1"/>
  <c r="EJ23" i="1" s="1"/>
  <c r="EJ37" i="1"/>
  <c r="EJ38" i="1"/>
  <c r="EJ35" i="1"/>
  <c r="EJ244" i="1"/>
  <c r="EJ148" i="1"/>
  <c r="EJ149" i="1"/>
  <c r="EJ150" i="1"/>
  <c r="EJ151" i="1"/>
  <c r="EJ146" i="1"/>
  <c r="EJ147" i="1"/>
  <c r="EJ31" i="1"/>
  <c r="EJ117" i="1"/>
  <c r="EK92" i="1" s="1"/>
  <c r="EK93" i="1" s="1"/>
  <c r="EK17" i="1" s="1"/>
  <c r="EK16" i="1"/>
  <c r="EK51" i="1"/>
  <c r="EK49" i="1"/>
  <c r="EK95" i="1" l="1"/>
  <c r="EJ246" i="1"/>
  <c r="EJ182" i="1"/>
  <c r="EJ183" i="1"/>
  <c r="EJ181" i="1"/>
  <c r="EJ184" i="1"/>
  <c r="EJ180" i="1"/>
  <c r="EK64" i="1" s="1"/>
  <c r="EK52" i="1"/>
  <c r="EK53" i="1" s="1"/>
  <c r="EK54" i="1" s="1"/>
  <c r="EK96" i="1"/>
  <c r="EK18" i="1" s="1"/>
  <c r="EJ137" i="1"/>
  <c r="EJ138" i="1" s="1"/>
  <c r="EJ139" i="1" s="1"/>
  <c r="EJ3" i="1" s="1"/>
  <c r="EJ248" i="1"/>
  <c r="EL43" i="1" l="1"/>
  <c r="EL44" i="1" s="1"/>
  <c r="EK7" i="1"/>
  <c r="EK66" i="1"/>
  <c r="EK67" i="1" s="1"/>
  <c r="EK74" i="1"/>
  <c r="EK75" i="1" s="1"/>
  <c r="EK72" i="1"/>
  <c r="EK73" i="1" s="1"/>
  <c r="EK6" i="1" s="1"/>
  <c r="EK89" i="1" l="1"/>
  <c r="EK14" i="1" s="1"/>
  <c r="EK145" i="1"/>
  <c r="EK12" i="1"/>
  <c r="EK166" i="1"/>
  <c r="EK164" i="1"/>
  <c r="EK8" i="1"/>
  <c r="EK78" i="1"/>
  <c r="EK81" i="1" s="1"/>
  <c r="EK99" i="1" l="1"/>
  <c r="EK20" i="1" s="1"/>
  <c r="EK109" i="1"/>
  <c r="EK26" i="1" s="1"/>
  <c r="EK130" i="1"/>
  <c r="EK131" i="1" s="1"/>
  <c r="EK132" i="1" s="1"/>
  <c r="EK133" i="1" s="1"/>
  <c r="EK33" i="1"/>
  <c r="EK34" i="1"/>
  <c r="EJ165" i="1"/>
  <c r="EK79" i="1"/>
  <c r="EK80" i="1" s="1"/>
  <c r="EK9" i="1" s="1"/>
  <c r="EK10" i="1"/>
  <c r="EK82" i="1"/>
  <c r="EK13" i="1" s="1"/>
  <c r="EK110" i="1" l="1"/>
  <c r="EJ240" i="1"/>
  <c r="EJ154" i="1"/>
  <c r="EJ156" i="1"/>
  <c r="EJ157" i="1"/>
  <c r="EJ155" i="1"/>
  <c r="EK100" i="1"/>
  <c r="EK27" i="1" l="1"/>
  <c r="EK111" i="1"/>
  <c r="EK113" i="1" s="1"/>
  <c r="EK114" i="1" s="1"/>
  <c r="EK21" i="1"/>
  <c r="EK101" i="1"/>
  <c r="EL87" i="1" l="1"/>
  <c r="EL85" i="1"/>
  <c r="EL86" i="1" s="1"/>
  <c r="EK29" i="1"/>
  <c r="EK118" i="1"/>
  <c r="EK119" i="1" s="1"/>
  <c r="EK120" i="1" s="1"/>
  <c r="EK30" i="1" s="1"/>
  <c r="EK36" i="1" s="1"/>
  <c r="EK102" i="1"/>
  <c r="EK104" i="1"/>
  <c r="EK105" i="1" s="1"/>
  <c r="EL112" i="1" s="1"/>
  <c r="EL28" i="1" s="1"/>
  <c r="EK106" i="1" l="1"/>
  <c r="EK103" i="1"/>
  <c r="EL88" i="1"/>
  <c r="EK176" i="1"/>
  <c r="EK170" i="1"/>
  <c r="EK22" i="1" l="1"/>
  <c r="EK123" i="1"/>
  <c r="EK124" i="1" s="1"/>
  <c r="EK125" i="1" s="1"/>
  <c r="EK4" i="1" s="1"/>
  <c r="EK177" i="1"/>
  <c r="EK178" i="1" s="1"/>
  <c r="EK143" i="1"/>
  <c r="EK144" i="1" s="1"/>
  <c r="EL46" i="1"/>
  <c r="EL50" i="1"/>
  <c r="EL48" i="1"/>
  <c r="EK171" i="1"/>
  <c r="EK172" i="1" s="1"/>
  <c r="EK173" i="1" s="1"/>
  <c r="EK174" i="1" s="1"/>
  <c r="EK24" i="1"/>
  <c r="EL94" i="1"/>
  <c r="EK115" i="1"/>
  <c r="EK116" i="1" s="1"/>
  <c r="EK209" i="1"/>
  <c r="EK208" i="1"/>
  <c r="EK207" i="1"/>
  <c r="EK134" i="1"/>
  <c r="EK135" i="1" s="1"/>
  <c r="EK136" i="1" s="1"/>
  <c r="EK70" i="1" l="1"/>
  <c r="EK71" i="1" s="1"/>
  <c r="EL65" i="1" s="1"/>
  <c r="EK31" i="1"/>
  <c r="EK117" i="1"/>
  <c r="EL92" i="1" s="1"/>
  <c r="EL93" i="1" s="1"/>
  <c r="EL17" i="1" s="1"/>
  <c r="EL16" i="1"/>
  <c r="EL49" i="1"/>
  <c r="EK179" i="1"/>
  <c r="EL51" i="1"/>
  <c r="EK37" i="1"/>
  <c r="EK38" i="1"/>
  <c r="EK35" i="1"/>
  <c r="EL47" i="1"/>
  <c r="EK57" i="1"/>
  <c r="EK58" i="1" s="1"/>
  <c r="EK59" i="1" s="1"/>
  <c r="EK23" i="1" s="1"/>
  <c r="EK244" i="1"/>
  <c r="EK151" i="1"/>
  <c r="EK148" i="1"/>
  <c r="EK149" i="1"/>
  <c r="EK150" i="1"/>
  <c r="EK146" i="1"/>
  <c r="EK147" i="1"/>
  <c r="EK137" i="1" l="1"/>
  <c r="EK138" i="1" s="1"/>
  <c r="EK139" i="1" s="1"/>
  <c r="EK3" i="1" s="1"/>
  <c r="EK248" i="1"/>
  <c r="EL52" i="1"/>
  <c r="EL53" i="1" s="1"/>
  <c r="EL54" i="1" s="1"/>
  <c r="EL96" i="1"/>
  <c r="EL18" i="1" s="1"/>
  <c r="EL95" i="1"/>
  <c r="EK246" i="1"/>
  <c r="EK181" i="1"/>
  <c r="EK182" i="1"/>
  <c r="EK183" i="1"/>
  <c r="EK184" i="1"/>
  <c r="EK180" i="1"/>
  <c r="EL64" i="1" l="1"/>
  <c r="EL72" i="1"/>
  <c r="EL73" i="1" s="1"/>
  <c r="EL6" i="1" s="1"/>
  <c r="EL74" i="1"/>
  <c r="EL75" i="1" s="1"/>
  <c r="EL66" i="1"/>
  <c r="EL89" i="1" l="1"/>
  <c r="EL14" i="1" s="1"/>
  <c r="EL145" i="1"/>
  <c r="EL12" i="1"/>
  <c r="EL166" i="1"/>
  <c r="EL164" i="1"/>
  <c r="EM43" i="1"/>
  <c r="EM44" i="1" s="1"/>
  <c r="EL7" i="1"/>
  <c r="EL67" i="1"/>
  <c r="EL99" i="1" l="1"/>
  <c r="EL132" i="1" s="1"/>
  <c r="EL133" i="1" s="1"/>
  <c r="EL130" i="1"/>
  <c r="EL33" i="1"/>
  <c r="EL34" i="1"/>
  <c r="EK165" i="1"/>
  <c r="EL109" i="1"/>
  <c r="EL8" i="1"/>
  <c r="EL78" i="1"/>
  <c r="EL81" i="1" s="1"/>
  <c r="EL131" i="1"/>
  <c r="EL20" i="1" l="1"/>
  <c r="EL26" i="1"/>
  <c r="EK240" i="1"/>
  <c r="EK154" i="1"/>
  <c r="EK156" i="1"/>
  <c r="EK157" i="1"/>
  <c r="EK155" i="1"/>
  <c r="EL79" i="1"/>
  <c r="EL110" i="1" s="1"/>
  <c r="EL10" i="1"/>
  <c r="EL82" i="1"/>
  <c r="EL13" i="1" s="1"/>
  <c r="EL27" i="1" l="1"/>
  <c r="EL111" i="1"/>
  <c r="EL113" i="1" s="1"/>
  <c r="EL114" i="1" s="1"/>
  <c r="EL80" i="1"/>
  <c r="EL9" i="1" s="1"/>
  <c r="EL100" i="1"/>
  <c r="EL21" i="1" l="1"/>
  <c r="EL101" i="1"/>
  <c r="EM87" i="1"/>
  <c r="EM85" i="1"/>
  <c r="EM86" i="1" s="1"/>
  <c r="EL29" i="1"/>
  <c r="EL118" i="1"/>
  <c r="EL119" i="1" s="1"/>
  <c r="EL120" i="1" s="1"/>
  <c r="EL30" i="1" s="1"/>
  <c r="EL36" i="1" s="1"/>
  <c r="EL102" i="1" l="1"/>
  <c r="EL104" i="1"/>
  <c r="EL105" i="1" s="1"/>
  <c r="EL106" i="1" l="1"/>
  <c r="EL103" i="1"/>
  <c r="EM112" i="1"/>
  <c r="EM28" i="1" s="1"/>
  <c r="EL176" i="1"/>
  <c r="EM88" i="1"/>
  <c r="EL170" i="1"/>
  <c r="EL123" i="1" l="1"/>
  <c r="EL124" i="1" s="1"/>
  <c r="EL125" i="1" s="1"/>
  <c r="EL4" i="1" s="1"/>
  <c r="EL22" i="1"/>
  <c r="EL177" i="1"/>
  <c r="EL178" i="1" s="1"/>
  <c r="EL143" i="1"/>
  <c r="EL144" i="1" s="1"/>
  <c r="EM46" i="1"/>
  <c r="EM50" i="1"/>
  <c r="EM48" i="1"/>
  <c r="EL171" i="1"/>
  <c r="EL172" i="1" s="1"/>
  <c r="EL173" i="1" s="1"/>
  <c r="EL174" i="1" s="1"/>
  <c r="EL24" i="1"/>
  <c r="EM94" i="1"/>
  <c r="EL115" i="1"/>
  <c r="EL116" i="1" s="1"/>
  <c r="EL208" i="1"/>
  <c r="EL207" i="1"/>
  <c r="EL209" i="1"/>
  <c r="EL134" i="1"/>
  <c r="EL135" i="1" s="1"/>
  <c r="EL136" i="1" s="1"/>
  <c r="EL70" i="1" l="1"/>
  <c r="EL71" i="1" s="1"/>
  <c r="EM65" i="1" s="1"/>
  <c r="EM16" i="1"/>
  <c r="EM49" i="1"/>
  <c r="EL179" i="1"/>
  <c r="EL37" i="1"/>
  <c r="EL38" i="1"/>
  <c r="EL35" i="1"/>
  <c r="EM51" i="1"/>
  <c r="EM47" i="1"/>
  <c r="EL57" i="1"/>
  <c r="EL58" i="1" s="1"/>
  <c r="EL59" i="1" s="1"/>
  <c r="EL23" i="1" s="1"/>
  <c r="EL31" i="1"/>
  <c r="EL117" i="1"/>
  <c r="EM92" i="1" s="1"/>
  <c r="EM93" i="1" s="1"/>
  <c r="EM17" i="1" s="1"/>
  <c r="EL244" i="1"/>
  <c r="EL148" i="1"/>
  <c r="EL149" i="1"/>
  <c r="EL150" i="1"/>
  <c r="EL151" i="1"/>
  <c r="EL146" i="1"/>
  <c r="EL147" i="1"/>
  <c r="EM52" i="1" l="1"/>
  <c r="EM53" i="1" s="1"/>
  <c r="EM54" i="1" s="1"/>
  <c r="EM66" i="1" s="1"/>
  <c r="EL246" i="1"/>
  <c r="EL183" i="1"/>
  <c r="EL182" i="1"/>
  <c r="EL181" i="1"/>
  <c r="EL184" i="1"/>
  <c r="EL180" i="1"/>
  <c r="EM64" i="1" s="1"/>
  <c r="EM96" i="1"/>
  <c r="EM18" i="1" s="1"/>
  <c r="EL137" i="1"/>
  <c r="EL138" i="1" s="1"/>
  <c r="EL139" i="1" s="1"/>
  <c r="EL3" i="1" s="1"/>
  <c r="EL248" i="1"/>
  <c r="EM95" i="1"/>
  <c r="EM74" i="1" l="1"/>
  <c r="EM75" i="1" s="1"/>
  <c r="EM72" i="1"/>
  <c r="EM73" i="1" s="1"/>
  <c r="EM6" i="1" s="1"/>
  <c r="EN43" i="1"/>
  <c r="EN44" i="1" s="1"/>
  <c r="EM7" i="1"/>
  <c r="EM67" i="1"/>
  <c r="EM89" i="1" l="1"/>
  <c r="EM14" i="1" s="1"/>
  <c r="EM12" i="1"/>
  <c r="EM145" i="1"/>
  <c r="EM166" i="1"/>
  <c r="EM164" i="1"/>
  <c r="EM8" i="1"/>
  <c r="EM78" i="1"/>
  <c r="EM81" i="1" s="1"/>
  <c r="EM109" i="1" l="1"/>
  <c r="EM26" i="1" s="1"/>
  <c r="EM79" i="1"/>
  <c r="EM80" i="1" s="1"/>
  <c r="EM9" i="1" s="1"/>
  <c r="EM10" i="1"/>
  <c r="EM99" i="1"/>
  <c r="EM130" i="1"/>
  <c r="EM131" i="1" s="1"/>
  <c r="EM33" i="1"/>
  <c r="EM34" i="1"/>
  <c r="EL165" i="1"/>
  <c r="EM82" i="1"/>
  <c r="EM13" i="1" s="1"/>
  <c r="EM110" i="1" l="1"/>
  <c r="EM27" i="1" s="1"/>
  <c r="EM132" i="1"/>
  <c r="EM133" i="1" s="1"/>
  <c r="EL240" i="1"/>
  <c r="EL157" i="1"/>
  <c r="EL156" i="1"/>
  <c r="EL154" i="1"/>
  <c r="EL155" i="1"/>
  <c r="EM100" i="1"/>
  <c r="EM20" i="1"/>
  <c r="EM111" i="1" l="1"/>
  <c r="EM113" i="1" s="1"/>
  <c r="EM114" i="1" s="1"/>
  <c r="EM29" i="1" s="1"/>
  <c r="EM21" i="1"/>
  <c r="EM101" i="1"/>
  <c r="EN87" i="1" l="1"/>
  <c r="EN85" i="1"/>
  <c r="EN86" i="1" s="1"/>
  <c r="EM118" i="1"/>
  <c r="EM119" i="1" s="1"/>
  <c r="EM120" i="1" s="1"/>
  <c r="EM30" i="1" s="1"/>
  <c r="EM36" i="1" s="1"/>
  <c r="EM102" i="1"/>
  <c r="EM104" i="1"/>
  <c r="EM105" i="1" s="1"/>
  <c r="EM106" i="1" l="1"/>
  <c r="EM103" i="1"/>
  <c r="EN112" i="1"/>
  <c r="EN28" i="1" s="1"/>
  <c r="EM176" i="1"/>
  <c r="EN88" i="1"/>
  <c r="EM170" i="1"/>
  <c r="EM123" i="1" l="1"/>
  <c r="EM124" i="1" s="1"/>
  <c r="EM125" i="1" s="1"/>
  <c r="EM4" i="1" s="1"/>
  <c r="EM22" i="1"/>
  <c r="EN48" i="1"/>
  <c r="EM177" i="1"/>
  <c r="EM178" i="1" s="1"/>
  <c r="EM143" i="1"/>
  <c r="EM144" i="1" s="1"/>
  <c r="EN46" i="1"/>
  <c r="EN50" i="1"/>
  <c r="EM171" i="1"/>
  <c r="EM172" i="1" s="1"/>
  <c r="EM173" i="1" s="1"/>
  <c r="EM174" i="1" s="1"/>
  <c r="EM24" i="1"/>
  <c r="EN94" i="1"/>
  <c r="EM115" i="1"/>
  <c r="EM116" i="1" s="1"/>
  <c r="EM208" i="1"/>
  <c r="EM207" i="1"/>
  <c r="EM209" i="1"/>
  <c r="EM134" i="1"/>
  <c r="EM135" i="1" s="1"/>
  <c r="EM136" i="1" s="1"/>
  <c r="EM70" i="1" l="1"/>
  <c r="EM71" i="1" s="1"/>
  <c r="EN65" i="1" s="1"/>
  <c r="EN16" i="1"/>
  <c r="EN51" i="1"/>
  <c r="EN49" i="1"/>
  <c r="EN47" i="1"/>
  <c r="EM57" i="1"/>
  <c r="EM58" i="1" s="1"/>
  <c r="EM59" i="1" s="1"/>
  <c r="EM23" i="1" s="1"/>
  <c r="EM31" i="1"/>
  <c r="EM117" i="1"/>
  <c r="EN92" i="1" s="1"/>
  <c r="EN93" i="1" s="1"/>
  <c r="EN17" i="1" s="1"/>
  <c r="EM37" i="1"/>
  <c r="EM35" i="1"/>
  <c r="EM38" i="1"/>
  <c r="EM244" i="1"/>
  <c r="EM151" i="1"/>
  <c r="EM150" i="1"/>
  <c r="EM148" i="1"/>
  <c r="EM149" i="1"/>
  <c r="EM146" i="1"/>
  <c r="EM147" i="1"/>
  <c r="EM179" i="1"/>
  <c r="EN52" i="1" l="1"/>
  <c r="EN53" i="1" s="1"/>
  <c r="EN54" i="1" s="1"/>
  <c r="EN74" i="1" s="1"/>
  <c r="EM182" i="1"/>
  <c r="EM183" i="1"/>
  <c r="EM246" i="1"/>
  <c r="EM181" i="1"/>
  <c r="EM184" i="1"/>
  <c r="EM180" i="1"/>
  <c r="EN64" i="1" s="1"/>
  <c r="EM137" i="1"/>
  <c r="EM138" i="1" s="1"/>
  <c r="EM139" i="1" s="1"/>
  <c r="EM3" i="1" s="1"/>
  <c r="EM248" i="1"/>
  <c r="EN96" i="1"/>
  <c r="EN18" i="1" s="1"/>
  <c r="EN95" i="1"/>
  <c r="EN72" i="1" l="1"/>
  <c r="EN66" i="1"/>
  <c r="EN67" i="1" s="1"/>
  <c r="EO43" i="1"/>
  <c r="EO44" i="1" s="1"/>
  <c r="EN7" i="1"/>
  <c r="EN75" i="1"/>
  <c r="EN73" i="1"/>
  <c r="EN6" i="1" s="1"/>
  <c r="EN89" i="1" l="1"/>
  <c r="EN14" i="1" s="1"/>
  <c r="EN145" i="1"/>
  <c r="EN12" i="1"/>
  <c r="EN166" i="1"/>
  <c r="EN164" i="1"/>
  <c r="EN8" i="1"/>
  <c r="EN78" i="1"/>
  <c r="EN81" i="1" s="1"/>
  <c r="EN99" i="1" l="1"/>
  <c r="EN20" i="1" s="1"/>
  <c r="EN130" i="1"/>
  <c r="EN131" i="1" s="1"/>
  <c r="EN33" i="1"/>
  <c r="EN34" i="1"/>
  <c r="EM165" i="1"/>
  <c r="EN79" i="1"/>
  <c r="EN80" i="1" s="1"/>
  <c r="EN9" i="1" s="1"/>
  <c r="EN10" i="1"/>
  <c r="EN82" i="1"/>
  <c r="EN13" i="1" s="1"/>
  <c r="EN109" i="1"/>
  <c r="EN132" i="1" l="1"/>
  <c r="EN133" i="1" s="1"/>
  <c r="EM240" i="1"/>
  <c r="EM154" i="1"/>
  <c r="EM156" i="1"/>
  <c r="EM157" i="1"/>
  <c r="EM155" i="1"/>
  <c r="EN26" i="1"/>
  <c r="EN110" i="1"/>
  <c r="EN100" i="1"/>
  <c r="EN27" i="1" l="1"/>
  <c r="EN111" i="1"/>
  <c r="EN113" i="1" s="1"/>
  <c r="EN114" i="1" s="1"/>
  <c r="EN21" i="1"/>
  <c r="EN101" i="1"/>
  <c r="EN102" i="1" l="1"/>
  <c r="EN104" i="1"/>
  <c r="EN105" i="1" s="1"/>
  <c r="EO87" i="1"/>
  <c r="EO85" i="1"/>
  <c r="EO86" i="1" s="1"/>
  <c r="EN29" i="1"/>
  <c r="EN118" i="1"/>
  <c r="EN119" i="1" s="1"/>
  <c r="EN120" i="1" s="1"/>
  <c r="EN30" i="1" s="1"/>
  <c r="EN36" i="1" s="1"/>
  <c r="EN106" i="1" l="1"/>
  <c r="EN103" i="1"/>
  <c r="EO112" i="1"/>
  <c r="EO28" i="1" s="1"/>
  <c r="EN176" i="1"/>
  <c r="EO88" i="1"/>
  <c r="EN170" i="1"/>
  <c r="EN123" i="1" l="1"/>
  <c r="EN124" i="1" s="1"/>
  <c r="EN125" i="1" s="1"/>
  <c r="EN4" i="1" s="1"/>
  <c r="EN22" i="1"/>
  <c r="EO48" i="1"/>
  <c r="EN177" i="1"/>
  <c r="EN178" i="1" s="1"/>
  <c r="EN143" i="1"/>
  <c r="EN144" i="1" s="1"/>
  <c r="EO46" i="1"/>
  <c r="EO50" i="1"/>
  <c r="EN171" i="1"/>
  <c r="EN172" i="1" s="1"/>
  <c r="EN173" i="1" s="1"/>
  <c r="EN174" i="1" s="1"/>
  <c r="EN24" i="1"/>
  <c r="EO94" i="1"/>
  <c r="EN115" i="1"/>
  <c r="EN116" i="1" s="1"/>
  <c r="EN207" i="1"/>
  <c r="EN208" i="1"/>
  <c r="EN209" i="1"/>
  <c r="EN134" i="1"/>
  <c r="EN135" i="1" s="1"/>
  <c r="EN136" i="1" s="1"/>
  <c r="EN70" i="1" l="1"/>
  <c r="EN71" i="1" s="1"/>
  <c r="EO65" i="1" s="1"/>
  <c r="EN31" i="1"/>
  <c r="EN117" i="1"/>
  <c r="EO92" i="1" s="1"/>
  <c r="EO93" i="1" s="1"/>
  <c r="EO17" i="1" s="1"/>
  <c r="EN179" i="1"/>
  <c r="EO16" i="1"/>
  <c r="EO51" i="1"/>
  <c r="EO49" i="1"/>
  <c r="EN37" i="1"/>
  <c r="EN38" i="1"/>
  <c r="EN35" i="1"/>
  <c r="EO47" i="1"/>
  <c r="EN57" i="1"/>
  <c r="EN58" i="1" s="1"/>
  <c r="EN59" i="1" s="1"/>
  <c r="EN23" i="1" s="1"/>
  <c r="EN244" i="1"/>
  <c r="EN148" i="1"/>
  <c r="EN149" i="1"/>
  <c r="EN150" i="1"/>
  <c r="EN151" i="1"/>
  <c r="EN146" i="1"/>
  <c r="EN147" i="1"/>
  <c r="EO52" i="1" l="1"/>
  <c r="EO53" i="1" s="1"/>
  <c r="EO54" i="1" s="1"/>
  <c r="EO66" i="1" s="1"/>
  <c r="EO96" i="1"/>
  <c r="EO18" i="1" s="1"/>
  <c r="EN246" i="1"/>
  <c r="EN182" i="1"/>
  <c r="EN183" i="1"/>
  <c r="EN181" i="1"/>
  <c r="EN184" i="1"/>
  <c r="EN180" i="1"/>
  <c r="EO64" i="1" s="1"/>
  <c r="EN137" i="1"/>
  <c r="EN138" i="1" s="1"/>
  <c r="EN139" i="1" s="1"/>
  <c r="EN3" i="1" s="1"/>
  <c r="EN248" i="1"/>
  <c r="EO95" i="1"/>
  <c r="EO74" i="1" l="1"/>
  <c r="EO75" i="1" s="1"/>
  <c r="EO72" i="1"/>
  <c r="EO73" i="1" s="1"/>
  <c r="EO6" i="1" s="1"/>
  <c r="EO67" i="1"/>
  <c r="EP43" i="1"/>
  <c r="EP44" i="1" s="1"/>
  <c r="EO7" i="1"/>
  <c r="EO8" i="1" l="1"/>
  <c r="EO78" i="1"/>
  <c r="EO81" i="1" s="1"/>
  <c r="EO89" i="1"/>
  <c r="EO14" i="1" s="1"/>
  <c r="EO145" i="1"/>
  <c r="EO12" i="1"/>
  <c r="EO166" i="1"/>
  <c r="EO164" i="1"/>
  <c r="EO99" i="1" l="1"/>
  <c r="EO20" i="1" s="1"/>
  <c r="EO79" i="1"/>
  <c r="EO80" i="1" s="1"/>
  <c r="EO9" i="1" s="1"/>
  <c r="EO10" i="1"/>
  <c r="EO130" i="1"/>
  <c r="EO33" i="1"/>
  <c r="EO34" i="1"/>
  <c r="EN165" i="1"/>
  <c r="EO109" i="1"/>
  <c r="EO131" i="1"/>
  <c r="EO82" i="1"/>
  <c r="EO13" i="1" s="1"/>
  <c r="EO132" i="1" l="1"/>
  <c r="EO133" i="1" s="1"/>
  <c r="EO100" i="1"/>
  <c r="EO21" i="1" s="1"/>
  <c r="EN240" i="1"/>
  <c r="EN154" i="1"/>
  <c r="EN156" i="1"/>
  <c r="EN157" i="1"/>
  <c r="EN155" i="1"/>
  <c r="EO26" i="1"/>
  <c r="EO110" i="1"/>
  <c r="EO101" i="1" l="1"/>
  <c r="EO102" i="1" s="1"/>
  <c r="EO27" i="1"/>
  <c r="EO111" i="1"/>
  <c r="EO113" i="1" s="1"/>
  <c r="EO114" i="1" s="1"/>
  <c r="EO104" i="1" l="1"/>
  <c r="EO105" i="1" s="1"/>
  <c r="EO106" i="1" s="1"/>
  <c r="EP87" i="1"/>
  <c r="EP88" i="1" s="1"/>
  <c r="EP85" i="1"/>
  <c r="EP86" i="1" s="1"/>
  <c r="EO29" i="1"/>
  <c r="EO118" i="1"/>
  <c r="EO119" i="1" s="1"/>
  <c r="EO120" i="1" s="1"/>
  <c r="EO30" i="1" s="1"/>
  <c r="EO36" i="1" s="1"/>
  <c r="EO176" i="1"/>
  <c r="EO170" i="1"/>
  <c r="EP112" i="1" l="1"/>
  <c r="EP28" i="1" s="1"/>
  <c r="EO103" i="1"/>
  <c r="EO123" i="1" s="1"/>
  <c r="EO124" i="1" s="1"/>
  <c r="EO125" i="1" s="1"/>
  <c r="EO4" i="1" s="1"/>
  <c r="EO177" i="1"/>
  <c r="EO178" i="1" s="1"/>
  <c r="EO143" i="1"/>
  <c r="EO144" i="1" s="1"/>
  <c r="EP46" i="1"/>
  <c r="EP50" i="1"/>
  <c r="EP48" i="1"/>
  <c r="EO171" i="1"/>
  <c r="EO172" i="1" s="1"/>
  <c r="EO173" i="1" s="1"/>
  <c r="EO174" i="1" s="1"/>
  <c r="EO24" i="1"/>
  <c r="EP94" i="1"/>
  <c r="EO115" i="1"/>
  <c r="EO116" i="1" s="1"/>
  <c r="EO207" i="1"/>
  <c r="EO209" i="1"/>
  <c r="EO208" i="1"/>
  <c r="EO134" i="1"/>
  <c r="EO135" i="1" s="1"/>
  <c r="EO136" i="1" s="1"/>
  <c r="EO22" i="1" l="1"/>
  <c r="EO70" i="1"/>
  <c r="EO71" i="1" s="1"/>
  <c r="EP65" i="1" s="1"/>
  <c r="EP16" i="1"/>
  <c r="EO179" i="1"/>
  <c r="EO37" i="1"/>
  <c r="EO38" i="1"/>
  <c r="EO35" i="1"/>
  <c r="EP51" i="1"/>
  <c r="EP47" i="1"/>
  <c r="EO57" i="1"/>
  <c r="EO58" i="1" s="1"/>
  <c r="EO59" i="1" s="1"/>
  <c r="EO23" i="1" s="1"/>
  <c r="EO31" i="1"/>
  <c r="EO117" i="1"/>
  <c r="EP92" i="1" s="1"/>
  <c r="EP93" i="1" s="1"/>
  <c r="EP17" i="1" s="1"/>
  <c r="EO151" i="1"/>
  <c r="EO244" i="1"/>
  <c r="EO150" i="1"/>
  <c r="EO148" i="1"/>
  <c r="EO149" i="1"/>
  <c r="EO146" i="1"/>
  <c r="EO147" i="1"/>
  <c r="EP49" i="1"/>
  <c r="EP52" i="1" l="1"/>
  <c r="EP53" i="1" s="1"/>
  <c r="EP54" i="1" s="1"/>
  <c r="EO137" i="1"/>
  <c r="EO138" i="1" s="1"/>
  <c r="EO139" i="1" s="1"/>
  <c r="EO3" i="1" s="1"/>
  <c r="EO248" i="1"/>
  <c r="EP96" i="1"/>
  <c r="EP18" i="1" s="1"/>
  <c r="EO246" i="1"/>
  <c r="EO181" i="1"/>
  <c r="EO182" i="1"/>
  <c r="EO183" i="1"/>
  <c r="EO184" i="1"/>
  <c r="EO180" i="1"/>
  <c r="EP95" i="1"/>
  <c r="EP64" i="1" l="1"/>
  <c r="EP72" i="1"/>
  <c r="EP73" i="1" s="1"/>
  <c r="EP6" i="1" s="1"/>
  <c r="EP74" i="1"/>
  <c r="EP75" i="1" s="1"/>
  <c r="EP66" i="1"/>
  <c r="EP89" i="1" l="1"/>
  <c r="EP14" i="1" s="1"/>
  <c r="EP145" i="1"/>
  <c r="EP12" i="1"/>
  <c r="EP166" i="1"/>
  <c r="EP164" i="1"/>
  <c r="EQ43" i="1"/>
  <c r="EQ44" i="1" s="1"/>
  <c r="EP7" i="1"/>
  <c r="EP67" i="1"/>
  <c r="EP99" i="1" l="1"/>
  <c r="EP20" i="1" s="1"/>
  <c r="EP8" i="1"/>
  <c r="EP78" i="1"/>
  <c r="EP81" i="1" s="1"/>
  <c r="EP130" i="1"/>
  <c r="EP131" i="1" s="1"/>
  <c r="EP33" i="1"/>
  <c r="EP34" i="1"/>
  <c r="EO165" i="1"/>
  <c r="EP109" i="1"/>
  <c r="EP132" i="1" l="1"/>
  <c r="EP133" i="1" s="1"/>
  <c r="EP26" i="1"/>
  <c r="EO240" i="1"/>
  <c r="EO154" i="1"/>
  <c r="EO156" i="1"/>
  <c r="EO157" i="1"/>
  <c r="EO155" i="1"/>
  <c r="EP79" i="1"/>
  <c r="EP10" i="1"/>
  <c r="EP82" i="1"/>
  <c r="EP13" i="1" s="1"/>
  <c r="EP80" i="1" l="1"/>
  <c r="EP9" i="1" s="1"/>
  <c r="EP100" i="1"/>
  <c r="EP110" i="1"/>
  <c r="EP27" i="1" l="1"/>
  <c r="EP111" i="1"/>
  <c r="EP113" i="1" s="1"/>
  <c r="EP114" i="1" s="1"/>
  <c r="EP21" i="1"/>
  <c r="EP101" i="1"/>
  <c r="EQ87" i="1" l="1"/>
  <c r="EQ85" i="1"/>
  <c r="EQ86" i="1" s="1"/>
  <c r="EP29" i="1"/>
  <c r="EP118" i="1"/>
  <c r="EP119" i="1" s="1"/>
  <c r="EP120" i="1" s="1"/>
  <c r="EP30" i="1" s="1"/>
  <c r="EP36" i="1" s="1"/>
  <c r="EP102" i="1"/>
  <c r="EP104" i="1"/>
  <c r="EP105" i="1" s="1"/>
  <c r="EQ112" i="1" s="1"/>
  <c r="EQ28" i="1" s="1"/>
  <c r="EP176" i="1" l="1"/>
  <c r="EQ88" i="1"/>
  <c r="EP170" i="1"/>
  <c r="EP106" i="1"/>
  <c r="EP103" i="1"/>
  <c r="EP123" i="1" l="1"/>
  <c r="EP124" i="1" s="1"/>
  <c r="EP125" i="1" s="1"/>
  <c r="EP4" i="1" s="1"/>
  <c r="EP22" i="1"/>
  <c r="EP177" i="1"/>
  <c r="EP178" i="1" s="1"/>
  <c r="EP143" i="1"/>
  <c r="EP144" i="1" s="1"/>
  <c r="EQ46" i="1"/>
  <c r="EQ50" i="1"/>
  <c r="EQ48" i="1"/>
  <c r="EP171" i="1"/>
  <c r="EP172" i="1" s="1"/>
  <c r="EP173" i="1" s="1"/>
  <c r="EP174" i="1" s="1"/>
  <c r="EP24" i="1"/>
  <c r="EQ94" i="1"/>
  <c r="EP115" i="1"/>
  <c r="EP116" i="1" s="1"/>
  <c r="EP208" i="1"/>
  <c r="EP207" i="1"/>
  <c r="EP209" i="1"/>
  <c r="EP134" i="1"/>
  <c r="EP135" i="1" s="1"/>
  <c r="EP136" i="1" s="1"/>
  <c r="EP70" i="1" l="1"/>
  <c r="EP71" i="1" s="1"/>
  <c r="EQ65" i="1" s="1"/>
  <c r="EQ16" i="1"/>
  <c r="EQ49" i="1"/>
  <c r="EP179" i="1"/>
  <c r="EP31" i="1"/>
  <c r="EP117" i="1"/>
  <c r="EQ92" i="1" s="1"/>
  <c r="EQ93" i="1" s="1"/>
  <c r="EQ17" i="1" s="1"/>
  <c r="EP37" i="1"/>
  <c r="EP35" i="1"/>
  <c r="EP38" i="1"/>
  <c r="EQ51" i="1"/>
  <c r="EQ47" i="1"/>
  <c r="EP57" i="1"/>
  <c r="EP58" i="1" s="1"/>
  <c r="EP59" i="1" s="1"/>
  <c r="EP23" i="1" s="1"/>
  <c r="EP244" i="1"/>
  <c r="EP148" i="1"/>
  <c r="EP149" i="1"/>
  <c r="EP150" i="1"/>
  <c r="EP151" i="1"/>
  <c r="EP146" i="1"/>
  <c r="EP147" i="1"/>
  <c r="EP137" i="1" l="1"/>
  <c r="EP138" i="1" s="1"/>
  <c r="EP139" i="1" s="1"/>
  <c r="EP3" i="1" s="1"/>
  <c r="EP248" i="1"/>
  <c r="EQ52" i="1"/>
  <c r="EQ53" i="1" s="1"/>
  <c r="EQ54" i="1" s="1"/>
  <c r="EP246" i="1"/>
  <c r="EP183" i="1"/>
  <c r="EP182" i="1"/>
  <c r="EP181" i="1"/>
  <c r="EP184" i="1"/>
  <c r="EP180" i="1"/>
  <c r="EQ96" i="1"/>
  <c r="EQ18" i="1" s="1"/>
  <c r="EQ95" i="1"/>
  <c r="EQ74" i="1" l="1"/>
  <c r="EQ75" i="1" s="1"/>
  <c r="EQ66" i="1"/>
  <c r="EQ67" i="1" s="1"/>
  <c r="EQ72" i="1"/>
  <c r="EQ73" i="1" s="1"/>
  <c r="EQ6" i="1" s="1"/>
  <c r="EQ64" i="1"/>
  <c r="EQ89" i="1" l="1"/>
  <c r="EQ14" i="1" s="1"/>
  <c r="EQ145" i="1"/>
  <c r="EQ12" i="1"/>
  <c r="EQ166" i="1"/>
  <c r="EQ164" i="1"/>
  <c r="ER43" i="1"/>
  <c r="ER44" i="1" s="1"/>
  <c r="EQ7" i="1"/>
  <c r="EQ8" i="1"/>
  <c r="EQ78" i="1"/>
  <c r="EQ81" i="1" s="1"/>
  <c r="EQ82" i="1" s="1"/>
  <c r="EQ13" i="1" s="1"/>
  <c r="EQ99" i="1" l="1"/>
  <c r="EQ20" i="1" s="1"/>
  <c r="EQ130" i="1"/>
  <c r="EQ33" i="1"/>
  <c r="EQ34" i="1"/>
  <c r="EP165" i="1"/>
  <c r="EQ109" i="1"/>
  <c r="EQ79" i="1"/>
  <c r="EQ80" i="1" s="1"/>
  <c r="EQ9" i="1" s="1"/>
  <c r="EQ10" i="1"/>
  <c r="EQ132" i="1"/>
  <c r="EQ133" i="1" s="1"/>
  <c r="EQ131" i="1"/>
  <c r="EP240" i="1" l="1"/>
  <c r="EP155" i="1"/>
  <c r="EP157" i="1"/>
  <c r="EP156" i="1"/>
  <c r="EP154" i="1"/>
  <c r="EQ100" i="1"/>
  <c r="EQ26" i="1"/>
  <c r="EQ110" i="1"/>
  <c r="EQ27" i="1" l="1"/>
  <c r="EQ111" i="1"/>
  <c r="EQ113" i="1" s="1"/>
  <c r="EQ114" i="1" s="1"/>
  <c r="EQ21" i="1"/>
  <c r="EQ101" i="1"/>
  <c r="EQ102" i="1" l="1"/>
  <c r="EQ104" i="1"/>
  <c r="EQ105" i="1" s="1"/>
  <c r="ER112" i="1" s="1"/>
  <c r="ER28" i="1" s="1"/>
  <c r="ER87" i="1"/>
  <c r="ER85" i="1"/>
  <c r="ER86" i="1" s="1"/>
  <c r="EQ29" i="1"/>
  <c r="EQ118" i="1"/>
  <c r="EQ119" i="1" s="1"/>
  <c r="EQ120" i="1" s="1"/>
  <c r="EQ30" i="1" s="1"/>
  <c r="EQ36" i="1" s="1"/>
  <c r="EQ176" i="1" l="1"/>
  <c r="ER88" i="1"/>
  <c r="EQ170" i="1"/>
  <c r="EQ106" i="1"/>
  <c r="EQ103" i="1"/>
  <c r="EQ123" i="1" l="1"/>
  <c r="EQ124" i="1" s="1"/>
  <c r="EQ125" i="1" s="1"/>
  <c r="EQ4" i="1" s="1"/>
  <c r="EQ22" i="1"/>
  <c r="ER48" i="1"/>
  <c r="EQ177" i="1"/>
  <c r="EQ178" i="1" s="1"/>
  <c r="EQ143" i="1"/>
  <c r="EQ144" i="1" s="1"/>
  <c r="ER46" i="1"/>
  <c r="ER50" i="1"/>
  <c r="EQ171" i="1"/>
  <c r="EQ172" i="1" s="1"/>
  <c r="EQ173" i="1" s="1"/>
  <c r="EQ174" i="1" s="1"/>
  <c r="EQ24" i="1"/>
  <c r="ER94" i="1"/>
  <c r="EQ115" i="1"/>
  <c r="EQ116" i="1" s="1"/>
  <c r="EQ207" i="1"/>
  <c r="EQ209" i="1"/>
  <c r="EQ208" i="1"/>
  <c r="EQ134" i="1"/>
  <c r="EQ135" i="1" s="1"/>
  <c r="EQ136" i="1" s="1"/>
  <c r="EQ70" i="1" l="1"/>
  <c r="EQ71" i="1" s="1"/>
  <c r="ER65" i="1" s="1"/>
  <c r="EQ31" i="1"/>
  <c r="EQ117" i="1"/>
  <c r="ER92" i="1" s="1"/>
  <c r="ER93" i="1" s="1"/>
  <c r="ER17" i="1" s="1"/>
  <c r="EQ179" i="1"/>
  <c r="ER16" i="1"/>
  <c r="ER51" i="1"/>
  <c r="ER49" i="1"/>
  <c r="EQ37" i="1"/>
  <c r="EQ38" i="1"/>
  <c r="EQ35" i="1"/>
  <c r="ER47" i="1"/>
  <c r="EQ57" i="1"/>
  <c r="EQ58" i="1" s="1"/>
  <c r="EQ59" i="1" s="1"/>
  <c r="EQ23" i="1" s="1"/>
  <c r="EQ244" i="1"/>
  <c r="EQ151" i="1"/>
  <c r="EQ148" i="1"/>
  <c r="EQ149" i="1"/>
  <c r="EQ150" i="1"/>
  <c r="EQ146" i="1"/>
  <c r="EQ147" i="1"/>
  <c r="ER96" i="1" l="1"/>
  <c r="ER18" i="1" s="1"/>
  <c r="EQ137" i="1"/>
  <c r="EQ138" i="1" s="1"/>
  <c r="EQ139" i="1" s="1"/>
  <c r="EQ3" i="1" s="1"/>
  <c r="EQ248" i="1"/>
  <c r="EQ182" i="1"/>
  <c r="EQ183" i="1"/>
  <c r="EQ181" i="1"/>
  <c r="EQ246" i="1"/>
  <c r="EQ184" i="1"/>
  <c r="EQ180" i="1"/>
  <c r="ER64" i="1" s="1"/>
  <c r="ER52" i="1"/>
  <c r="ER53" i="1" s="1"/>
  <c r="ER54" i="1" s="1"/>
  <c r="ER95" i="1"/>
  <c r="ES43" i="1" l="1"/>
  <c r="ES44" i="1" s="1"/>
  <c r="ER7" i="1"/>
  <c r="ER66" i="1"/>
  <c r="ER67" i="1" s="1"/>
  <c r="ER72" i="1"/>
  <c r="ER73" i="1" s="1"/>
  <c r="ER6" i="1" s="1"/>
  <c r="ER74" i="1"/>
  <c r="ER75" i="1" s="1"/>
  <c r="ER8" i="1" l="1"/>
  <c r="ER78" i="1"/>
  <c r="ER81" i="1" s="1"/>
  <c r="ER89" i="1"/>
  <c r="ER14" i="1" s="1"/>
  <c r="ER145" i="1"/>
  <c r="ER12" i="1"/>
  <c r="ER166" i="1"/>
  <c r="ER164" i="1"/>
  <c r="ER79" i="1" l="1"/>
  <c r="ER80" i="1" s="1"/>
  <c r="ER9" i="1" s="1"/>
  <c r="ER10" i="1"/>
  <c r="ER130" i="1"/>
  <c r="ER131" i="1" s="1"/>
  <c r="ER33" i="1"/>
  <c r="ER34" i="1"/>
  <c r="EQ165" i="1"/>
  <c r="ER99" i="1"/>
  <c r="ER82" i="1"/>
  <c r="ER13" i="1" s="1"/>
  <c r="ER109" i="1"/>
  <c r="ER132" i="1" l="1"/>
  <c r="ER133" i="1" s="1"/>
  <c r="ER26" i="1"/>
  <c r="ER110" i="1"/>
  <c r="ER100" i="1"/>
  <c r="ER20" i="1"/>
  <c r="EQ240" i="1"/>
  <c r="EQ154" i="1"/>
  <c r="EQ156" i="1"/>
  <c r="EQ157" i="1"/>
  <c r="EQ155" i="1"/>
  <c r="ER21" i="1" l="1"/>
  <c r="ER101" i="1"/>
  <c r="ER27" i="1"/>
  <c r="ER111" i="1"/>
  <c r="ER113" i="1" s="1"/>
  <c r="ER114" i="1" s="1"/>
  <c r="ER102" i="1" l="1"/>
  <c r="ER104" i="1"/>
  <c r="ER105" i="1" s="1"/>
  <c r="ES87" i="1"/>
  <c r="ES85" i="1"/>
  <c r="ES86" i="1" s="1"/>
  <c r="ER29" i="1"/>
  <c r="ER118" i="1"/>
  <c r="ER119" i="1" s="1"/>
  <c r="ER120" i="1" s="1"/>
  <c r="ER30" i="1" s="1"/>
  <c r="ER36" i="1" s="1"/>
  <c r="ER106" i="1" l="1"/>
  <c r="ER103" i="1"/>
  <c r="ES112" i="1"/>
  <c r="ES28" i="1" s="1"/>
  <c r="ER176" i="1"/>
  <c r="ES88" i="1"/>
  <c r="ER170" i="1"/>
  <c r="ER123" i="1" l="1"/>
  <c r="ER124" i="1" s="1"/>
  <c r="ER125" i="1" s="1"/>
  <c r="ER4" i="1" s="1"/>
  <c r="ER22" i="1"/>
  <c r="ES48" i="1"/>
  <c r="ER177" i="1"/>
  <c r="ER178" i="1" s="1"/>
  <c r="ER143" i="1"/>
  <c r="ER144" i="1" s="1"/>
  <c r="ES46" i="1"/>
  <c r="ES50" i="1"/>
  <c r="ER171" i="1"/>
  <c r="ER172" i="1" s="1"/>
  <c r="ER173" i="1" s="1"/>
  <c r="ER174" i="1" s="1"/>
  <c r="ER24" i="1"/>
  <c r="ES94" i="1"/>
  <c r="ER115" i="1"/>
  <c r="ER116" i="1" s="1"/>
  <c r="ER207" i="1"/>
  <c r="ER209" i="1"/>
  <c r="ER208" i="1"/>
  <c r="ER134" i="1"/>
  <c r="ER135" i="1" s="1"/>
  <c r="ER136" i="1" s="1"/>
  <c r="ER70" i="1" l="1"/>
  <c r="ER71" i="1" s="1"/>
  <c r="ES65" i="1" s="1"/>
  <c r="ER37" i="1"/>
  <c r="ER35" i="1"/>
  <c r="ER38" i="1"/>
  <c r="ES47" i="1"/>
  <c r="ER57" i="1"/>
  <c r="ER58" i="1" s="1"/>
  <c r="ER59" i="1" s="1"/>
  <c r="ER23" i="1" s="1"/>
  <c r="ER244" i="1"/>
  <c r="ER148" i="1"/>
  <c r="ER149" i="1"/>
  <c r="ER150" i="1"/>
  <c r="ER151" i="1"/>
  <c r="ER146" i="1"/>
  <c r="ER147" i="1"/>
  <c r="ER179" i="1"/>
  <c r="ER31" i="1"/>
  <c r="ER117" i="1"/>
  <c r="ES92" i="1" s="1"/>
  <c r="ES93" i="1" s="1"/>
  <c r="ES17" i="1" s="1"/>
  <c r="ES16" i="1"/>
  <c r="ES51" i="1"/>
  <c r="ES49" i="1"/>
  <c r="ES96" i="1" l="1"/>
  <c r="ES18" i="1" s="1"/>
  <c r="ER246" i="1"/>
  <c r="ER182" i="1"/>
  <c r="ER183" i="1"/>
  <c r="ER181" i="1"/>
  <c r="ER184" i="1"/>
  <c r="ER180" i="1"/>
  <c r="ES64" i="1" s="1"/>
  <c r="ES95" i="1"/>
  <c r="ER137" i="1"/>
  <c r="ER138" i="1" s="1"/>
  <c r="ER139" i="1" s="1"/>
  <c r="ER3" i="1" s="1"/>
  <c r="ER248" i="1"/>
  <c r="ES52" i="1"/>
  <c r="ES53" i="1" s="1"/>
  <c r="ES54" i="1" s="1"/>
  <c r="ES74" i="1" l="1"/>
  <c r="ES75" i="1" s="1"/>
  <c r="ES66" i="1"/>
  <c r="ES67" i="1" s="1"/>
  <c r="ES72" i="1"/>
  <c r="ES73" i="1" s="1"/>
  <c r="ES6" i="1" s="1"/>
  <c r="ET43" i="1"/>
  <c r="ET44" i="1" s="1"/>
  <c r="ES7" i="1"/>
  <c r="ES89" i="1" l="1"/>
  <c r="ES14" i="1" s="1"/>
  <c r="ES12" i="1"/>
  <c r="ES145" i="1"/>
  <c r="ES166" i="1"/>
  <c r="ES164" i="1"/>
  <c r="ES8" i="1"/>
  <c r="ES78" i="1"/>
  <c r="ES81" i="1" s="1"/>
  <c r="ES99" i="1" l="1"/>
  <c r="ES20" i="1" s="1"/>
  <c r="ES109" i="1"/>
  <c r="ES26" i="1" s="1"/>
  <c r="ES130" i="1"/>
  <c r="ES131" i="1" s="1"/>
  <c r="ES132" i="1" s="1"/>
  <c r="ES133" i="1" s="1"/>
  <c r="ES33" i="1"/>
  <c r="ES34" i="1"/>
  <c r="ER165" i="1"/>
  <c r="ES79" i="1"/>
  <c r="ES80" i="1" s="1"/>
  <c r="ES9" i="1" s="1"/>
  <c r="ES10" i="1"/>
  <c r="ES82" i="1"/>
  <c r="ES13" i="1" s="1"/>
  <c r="ES110" i="1" l="1"/>
  <c r="ES27" i="1" s="1"/>
  <c r="ES100" i="1"/>
  <c r="ES21" i="1" s="1"/>
  <c r="ER240" i="1"/>
  <c r="ER154" i="1"/>
  <c r="ER156" i="1"/>
  <c r="ER157" i="1"/>
  <c r="ER155" i="1"/>
  <c r="ES101" i="1" l="1"/>
  <c r="ES102" i="1" s="1"/>
  <c r="ES111" i="1"/>
  <c r="ES113" i="1" s="1"/>
  <c r="ES114" i="1" s="1"/>
  <c r="ES29" i="1" s="1"/>
  <c r="ES104" i="1" l="1"/>
  <c r="ES105" i="1" s="1"/>
  <c r="ES103" i="1" s="1"/>
  <c r="ET85" i="1"/>
  <c r="ET86" i="1" s="1"/>
  <c r="ET87" i="1"/>
  <c r="ES118" i="1"/>
  <c r="ES119" i="1" s="1"/>
  <c r="ES120" i="1" s="1"/>
  <c r="ES30" i="1" s="1"/>
  <c r="ES36" i="1" s="1"/>
  <c r="ET88" i="1"/>
  <c r="ES176" i="1"/>
  <c r="ES170" i="1"/>
  <c r="ES106" i="1" l="1"/>
  <c r="ES143" i="1" s="1"/>
  <c r="ES144" i="1" s="1"/>
  <c r="ET112" i="1"/>
  <c r="ET28" i="1" s="1"/>
  <c r="ES22" i="1"/>
  <c r="ES123" i="1"/>
  <c r="ES124" i="1" s="1"/>
  <c r="ES125" i="1" s="1"/>
  <c r="ES4" i="1" s="1"/>
  <c r="ES177" i="1" l="1"/>
  <c r="ES178" i="1" s="1"/>
  <c r="ES179" i="1" s="1"/>
  <c r="ES134" i="1"/>
  <c r="ES135" i="1" s="1"/>
  <c r="ES136" i="1" s="1"/>
  <c r="ES115" i="1"/>
  <c r="ES116" i="1" s="1"/>
  <c r="ES117" i="1" s="1"/>
  <c r="ET92" i="1" s="1"/>
  <c r="ET93" i="1" s="1"/>
  <c r="ET17" i="1" s="1"/>
  <c r="ET48" i="1"/>
  <c r="ET49" i="1" s="1"/>
  <c r="ES207" i="1"/>
  <c r="ET94" i="1"/>
  <c r="ET50" i="1"/>
  <c r="ET51" i="1" s="1"/>
  <c r="ES208" i="1"/>
  <c r="ES24" i="1"/>
  <c r="ES38" i="1" s="1"/>
  <c r="ET46" i="1"/>
  <c r="ET47" i="1" s="1"/>
  <c r="ES209" i="1"/>
  <c r="ES171" i="1"/>
  <c r="ES172" i="1" s="1"/>
  <c r="ES173" i="1" s="1"/>
  <c r="ES174" i="1" s="1"/>
  <c r="ES70" i="1" s="1"/>
  <c r="ES71" i="1" s="1"/>
  <c r="ET65" i="1" s="1"/>
  <c r="ES31" i="1"/>
  <c r="ES244" i="1"/>
  <c r="ES151" i="1"/>
  <c r="ES148" i="1"/>
  <c r="ES149" i="1"/>
  <c r="ES150" i="1"/>
  <c r="ES146" i="1"/>
  <c r="ES147" i="1"/>
  <c r="ET16" i="1"/>
  <c r="ES35" i="1" l="1"/>
  <c r="ES37" i="1"/>
  <c r="ES57" i="1"/>
  <c r="ES58" i="1" s="1"/>
  <c r="ES59" i="1" s="1"/>
  <c r="ES23" i="1" s="1"/>
  <c r="ET95" i="1"/>
  <c r="ET52" i="1"/>
  <c r="ET53" i="1" s="1"/>
  <c r="ET54" i="1" s="1"/>
  <c r="ET74" i="1" s="1"/>
  <c r="ET96" i="1"/>
  <c r="ET18" i="1" s="1"/>
  <c r="ES246" i="1"/>
  <c r="ES181" i="1"/>
  <c r="ES182" i="1"/>
  <c r="ES183" i="1"/>
  <c r="ES184" i="1"/>
  <c r="ES180" i="1"/>
  <c r="ET64" i="1" s="1"/>
  <c r="ES137" i="1"/>
  <c r="ES138" i="1" s="1"/>
  <c r="ES139" i="1" s="1"/>
  <c r="ES3" i="1" s="1"/>
  <c r="ES248" i="1"/>
  <c r="ET66" i="1" l="1"/>
  <c r="ET72" i="1"/>
  <c r="EU43" i="1"/>
  <c r="EU44" i="1" s="1"/>
  <c r="ET7" i="1"/>
  <c r="ET67" i="1"/>
  <c r="ET75" i="1"/>
  <c r="ET73" i="1"/>
  <c r="ET6" i="1" s="1"/>
  <c r="ET89" i="1" l="1"/>
  <c r="ET14" i="1" s="1"/>
  <c r="ET145" i="1"/>
  <c r="ET12" i="1"/>
  <c r="ET166" i="1"/>
  <c r="ET164" i="1"/>
  <c r="ET8" i="1"/>
  <c r="ET78" i="1"/>
  <c r="ET81" i="1" s="1"/>
  <c r="ET82" i="1" s="1"/>
  <c r="ET13" i="1" s="1"/>
  <c r="ET131" i="1" l="1"/>
  <c r="ET79" i="1"/>
  <c r="ET80" i="1" s="1"/>
  <c r="ET9" i="1" s="1"/>
  <c r="ET10" i="1"/>
  <c r="ET99" i="1"/>
  <c r="ET130" i="1"/>
  <c r="ET33" i="1"/>
  <c r="ET34" i="1"/>
  <c r="ES165" i="1"/>
  <c r="ET109" i="1"/>
  <c r="ET26" i="1" l="1"/>
  <c r="ET110" i="1"/>
  <c r="ET100" i="1"/>
  <c r="ET20" i="1"/>
  <c r="ET132" i="1"/>
  <c r="ET133" i="1" s="1"/>
  <c r="ES240" i="1"/>
  <c r="ES154" i="1"/>
  <c r="ES156" i="1"/>
  <c r="ES157" i="1"/>
  <c r="ES155" i="1"/>
  <c r="ET21" i="1" l="1"/>
  <c r="ET101" i="1"/>
  <c r="ET27" i="1"/>
  <c r="ET111" i="1"/>
  <c r="ET113" i="1" s="1"/>
  <c r="ET114" i="1" s="1"/>
  <c r="EU87" i="1" l="1"/>
  <c r="EU85" i="1"/>
  <c r="EU86" i="1" s="1"/>
  <c r="ET29" i="1"/>
  <c r="ET118" i="1"/>
  <c r="ET119" i="1" s="1"/>
  <c r="ET120" i="1" s="1"/>
  <c r="ET30" i="1" s="1"/>
  <c r="ET36" i="1" s="1"/>
  <c r="ET102" i="1"/>
  <c r="ET104" i="1"/>
  <c r="ET105" i="1" s="1"/>
  <c r="ET106" i="1" l="1"/>
  <c r="ET103" i="1"/>
  <c r="EU112" i="1"/>
  <c r="EU28" i="1" s="1"/>
  <c r="ET176" i="1"/>
  <c r="EU88" i="1"/>
  <c r="ET170" i="1"/>
  <c r="ET123" i="1" l="1"/>
  <c r="ET124" i="1" s="1"/>
  <c r="ET125" i="1" s="1"/>
  <c r="ET4" i="1" s="1"/>
  <c r="ET22" i="1"/>
  <c r="ET177" i="1"/>
  <c r="ET178" i="1" s="1"/>
  <c r="ET143" i="1"/>
  <c r="ET144" i="1" s="1"/>
  <c r="EU46" i="1"/>
  <c r="EU50" i="1"/>
  <c r="EU48" i="1"/>
  <c r="ET171" i="1"/>
  <c r="ET172" i="1" s="1"/>
  <c r="ET173" i="1" s="1"/>
  <c r="ET174" i="1" s="1"/>
  <c r="ET24" i="1"/>
  <c r="EU94" i="1"/>
  <c r="ET115" i="1"/>
  <c r="ET116" i="1" s="1"/>
  <c r="ET207" i="1"/>
  <c r="ET209" i="1"/>
  <c r="ET208" i="1"/>
  <c r="ET134" i="1"/>
  <c r="ET135" i="1" s="1"/>
  <c r="ET136" i="1" s="1"/>
  <c r="ET70" i="1" l="1"/>
  <c r="ET71" i="1" s="1"/>
  <c r="EU65" i="1" s="1"/>
  <c r="ET31" i="1"/>
  <c r="ET117" i="1"/>
  <c r="EU92" i="1" s="1"/>
  <c r="EU93" i="1" s="1"/>
  <c r="EU17" i="1" s="1"/>
  <c r="ET244" i="1"/>
  <c r="ET148" i="1"/>
  <c r="ET149" i="1"/>
  <c r="ET150" i="1"/>
  <c r="ET151" i="1"/>
  <c r="ET146" i="1"/>
  <c r="ET147" i="1"/>
  <c r="EU16" i="1"/>
  <c r="EU49" i="1"/>
  <c r="ET179" i="1"/>
  <c r="ET35" i="1"/>
  <c r="ET37" i="1"/>
  <c r="ET38" i="1"/>
  <c r="EU51" i="1"/>
  <c r="EU47" i="1"/>
  <c r="ET57" i="1"/>
  <c r="ET58" i="1" s="1"/>
  <c r="ET59" i="1" s="1"/>
  <c r="ET23" i="1" s="1"/>
  <c r="EU95" i="1" l="1"/>
  <c r="EU52" i="1"/>
  <c r="EU53" i="1" s="1"/>
  <c r="EU54" i="1" s="1"/>
  <c r="EU72" i="1" s="1"/>
  <c r="EU96" i="1"/>
  <c r="EU18" i="1" s="1"/>
  <c r="ET246" i="1"/>
  <c r="ET183" i="1"/>
  <c r="ET181" i="1"/>
  <c r="ET182" i="1"/>
  <c r="ET184" i="1"/>
  <c r="ET180" i="1"/>
  <c r="ET137" i="1"/>
  <c r="ET138" i="1" s="1"/>
  <c r="ET139" i="1" s="1"/>
  <c r="ET3" i="1" s="1"/>
  <c r="ET248" i="1"/>
  <c r="EU66" i="1" l="1"/>
  <c r="EU67" i="1" s="1"/>
  <c r="EU74" i="1"/>
  <c r="EU75" i="1" s="1"/>
  <c r="EU73" i="1"/>
  <c r="EU6" i="1" s="1"/>
  <c r="EU64" i="1"/>
  <c r="EV43" i="1" l="1"/>
  <c r="EV44" i="1" s="1"/>
  <c r="EU7" i="1"/>
  <c r="EU89" i="1"/>
  <c r="EU14" i="1" s="1"/>
  <c r="EU12" i="1"/>
  <c r="EU145" i="1"/>
  <c r="EU166" i="1"/>
  <c r="EU164" i="1"/>
  <c r="EU8" i="1"/>
  <c r="EU78" i="1"/>
  <c r="EU81" i="1" s="1"/>
  <c r="EU79" i="1" l="1"/>
  <c r="EU80" i="1" s="1"/>
  <c r="EU9" i="1" s="1"/>
  <c r="EU10" i="1"/>
  <c r="EU99" i="1"/>
  <c r="EU130" i="1"/>
  <c r="EU131" i="1" s="1"/>
  <c r="EU33" i="1"/>
  <c r="EU34" i="1"/>
  <c r="ET165" i="1"/>
  <c r="EU82" i="1"/>
  <c r="EU13" i="1" s="1"/>
  <c r="EU109" i="1"/>
  <c r="ET240" i="1" l="1"/>
  <c r="ET154" i="1"/>
  <c r="ET155" i="1"/>
  <c r="ET157" i="1"/>
  <c r="ET156" i="1"/>
  <c r="EU26" i="1"/>
  <c r="EU110" i="1"/>
  <c r="EU100" i="1"/>
  <c r="EU20" i="1"/>
  <c r="EU132" i="1"/>
  <c r="EU133" i="1" s="1"/>
  <c r="EU21" i="1" l="1"/>
  <c r="EU101" i="1"/>
  <c r="EU27" i="1"/>
  <c r="EU111" i="1"/>
  <c r="EU113" i="1" s="1"/>
  <c r="EU114" i="1" s="1"/>
  <c r="EV87" i="1" l="1"/>
  <c r="EV85" i="1"/>
  <c r="EV86" i="1" s="1"/>
  <c r="EU29" i="1"/>
  <c r="EU118" i="1"/>
  <c r="EU119" i="1" s="1"/>
  <c r="EU120" i="1" s="1"/>
  <c r="EU30" i="1" s="1"/>
  <c r="EU36" i="1" s="1"/>
  <c r="EU102" i="1"/>
  <c r="EU104" i="1"/>
  <c r="EU105" i="1" s="1"/>
  <c r="EU106" i="1" l="1"/>
  <c r="EU103" i="1"/>
  <c r="EV112" i="1"/>
  <c r="EV28" i="1" s="1"/>
  <c r="EU176" i="1"/>
  <c r="EV88" i="1"/>
  <c r="EU170" i="1"/>
  <c r="EV48" i="1" l="1"/>
  <c r="EU177" i="1"/>
  <c r="EU178" i="1" s="1"/>
  <c r="EU143" i="1"/>
  <c r="EU144" i="1" s="1"/>
  <c r="EV46" i="1"/>
  <c r="EV50" i="1"/>
  <c r="EU171" i="1"/>
  <c r="EU172" i="1" s="1"/>
  <c r="EU173" i="1" s="1"/>
  <c r="EU174" i="1" s="1"/>
  <c r="EU24" i="1"/>
  <c r="EV94" i="1"/>
  <c r="EU115" i="1"/>
  <c r="EU116" i="1" s="1"/>
  <c r="EU207" i="1"/>
  <c r="EU209" i="1"/>
  <c r="EU208" i="1"/>
  <c r="EU134" i="1"/>
  <c r="EU135" i="1" s="1"/>
  <c r="EU136" i="1" s="1"/>
  <c r="EU123" i="1"/>
  <c r="EU124" i="1" s="1"/>
  <c r="EU125" i="1" s="1"/>
  <c r="EU4" i="1" s="1"/>
  <c r="EU22" i="1"/>
  <c r="EU70" i="1" l="1"/>
  <c r="EU71" i="1" s="1"/>
  <c r="EV65" i="1" s="1"/>
  <c r="EU31" i="1"/>
  <c r="EU117" i="1"/>
  <c r="EV92" i="1" s="1"/>
  <c r="EV93" i="1" s="1"/>
  <c r="EV17" i="1" s="1"/>
  <c r="EU37" i="1"/>
  <c r="EU38" i="1"/>
  <c r="EU35" i="1"/>
  <c r="EV47" i="1"/>
  <c r="EU57" i="1"/>
  <c r="EU58" i="1" s="1"/>
  <c r="EU59" i="1" s="1"/>
  <c r="EU23" i="1" s="1"/>
  <c r="EU244" i="1"/>
  <c r="EU151" i="1"/>
  <c r="EU150" i="1"/>
  <c r="EU148" i="1"/>
  <c r="EU149" i="1"/>
  <c r="EU146" i="1"/>
  <c r="EU147" i="1"/>
  <c r="EU179" i="1"/>
  <c r="EV16" i="1"/>
  <c r="EV51" i="1"/>
  <c r="EV49" i="1"/>
  <c r="EV96" i="1" l="1"/>
  <c r="EV18" i="1" s="1"/>
  <c r="EU246" i="1"/>
  <c r="EU182" i="1"/>
  <c r="EU183" i="1"/>
  <c r="EU181" i="1"/>
  <c r="EU184" i="1"/>
  <c r="EU180" i="1"/>
  <c r="EV64" i="1" s="1"/>
  <c r="EV52" i="1"/>
  <c r="EV53" i="1" s="1"/>
  <c r="EV54" i="1" s="1"/>
  <c r="EU137" i="1"/>
  <c r="EU138" i="1" s="1"/>
  <c r="EU139" i="1" s="1"/>
  <c r="EU3" i="1" s="1"/>
  <c r="EU248" i="1"/>
  <c r="EV95" i="1"/>
  <c r="EV74" i="1" l="1"/>
  <c r="EV75" i="1" s="1"/>
  <c r="EV66" i="1"/>
  <c r="EV72" i="1"/>
  <c r="EV73" i="1" s="1"/>
  <c r="EV6" i="1" s="1"/>
  <c r="EW43" i="1"/>
  <c r="EW44" i="1" s="1"/>
  <c r="EV7" i="1"/>
  <c r="EV67" i="1"/>
  <c r="EV89" i="1" l="1"/>
  <c r="EV14" i="1" s="1"/>
  <c r="EV145" i="1"/>
  <c r="EV12" i="1"/>
  <c r="EV166" i="1"/>
  <c r="EV164" i="1"/>
  <c r="EV8" i="1"/>
  <c r="EV78" i="1"/>
  <c r="EV81" i="1" s="1"/>
  <c r="EV130" i="1" l="1"/>
  <c r="EV33" i="1"/>
  <c r="EV34" i="1"/>
  <c r="EU165" i="1"/>
  <c r="EV99" i="1"/>
  <c r="EV132" i="1" s="1"/>
  <c r="EV133" i="1" s="1"/>
  <c r="EV79" i="1"/>
  <c r="EV80" i="1" s="1"/>
  <c r="EV9" i="1" s="1"/>
  <c r="EV10" i="1"/>
  <c r="EV131" i="1"/>
  <c r="EV82" i="1"/>
  <c r="EV13" i="1" s="1"/>
  <c r="EV109" i="1"/>
  <c r="EU240" i="1" l="1"/>
  <c r="EU154" i="1"/>
  <c r="EU156" i="1"/>
  <c r="EU157" i="1"/>
  <c r="EU155" i="1"/>
  <c r="EV26" i="1"/>
  <c r="EV110" i="1"/>
  <c r="EV100" i="1"/>
  <c r="EV20" i="1"/>
  <c r="EV27" i="1" l="1"/>
  <c r="EV111" i="1"/>
  <c r="EV113" i="1" s="1"/>
  <c r="EV114" i="1" s="1"/>
  <c r="EV21" i="1"/>
  <c r="EV101" i="1"/>
  <c r="EV102" i="1" l="1"/>
  <c r="EV104" i="1"/>
  <c r="EV105" i="1" s="1"/>
  <c r="EW112" i="1" s="1"/>
  <c r="EW28" i="1" s="1"/>
  <c r="EW87" i="1"/>
  <c r="EW85" i="1"/>
  <c r="EW86" i="1" s="1"/>
  <c r="EV29" i="1"/>
  <c r="EV118" i="1"/>
  <c r="EV119" i="1" s="1"/>
  <c r="EV120" i="1" s="1"/>
  <c r="EV30" i="1" s="1"/>
  <c r="EV36" i="1" s="1"/>
  <c r="EV106" i="1" l="1"/>
  <c r="EV103" i="1"/>
  <c r="EV176" i="1"/>
  <c r="EW88" i="1"/>
  <c r="EV170" i="1"/>
  <c r="EV123" i="1" l="1"/>
  <c r="EV124" i="1" s="1"/>
  <c r="EV125" i="1" s="1"/>
  <c r="EV4" i="1" s="1"/>
  <c r="EV22" i="1"/>
  <c r="EW48" i="1"/>
  <c r="EV177" i="1"/>
  <c r="EV178" i="1" s="1"/>
  <c r="EV143" i="1"/>
  <c r="EV144" i="1" s="1"/>
  <c r="EW46" i="1"/>
  <c r="EW50" i="1"/>
  <c r="EV171" i="1"/>
  <c r="EV172" i="1" s="1"/>
  <c r="EV173" i="1" s="1"/>
  <c r="EV174" i="1" s="1"/>
  <c r="EV24" i="1"/>
  <c r="EW94" i="1"/>
  <c r="EV115" i="1"/>
  <c r="EV116" i="1" s="1"/>
  <c r="EV209" i="1"/>
  <c r="EV208" i="1"/>
  <c r="EV207" i="1"/>
  <c r="EV134" i="1"/>
  <c r="EV135" i="1" s="1"/>
  <c r="EV136" i="1" s="1"/>
  <c r="EV70" i="1" l="1"/>
  <c r="EV71" i="1" s="1"/>
  <c r="EW65" i="1" s="1"/>
  <c r="EV31" i="1"/>
  <c r="EV117" i="1"/>
  <c r="EW92" i="1" s="1"/>
  <c r="EW93" i="1" s="1"/>
  <c r="EW17" i="1" s="1"/>
  <c r="EV179" i="1"/>
  <c r="EW16" i="1"/>
  <c r="EW51" i="1"/>
  <c r="EW49" i="1"/>
  <c r="EV37" i="1"/>
  <c r="EV38" i="1"/>
  <c r="EV35" i="1"/>
  <c r="EW47" i="1"/>
  <c r="EW52" i="1" s="1"/>
  <c r="EW53" i="1" s="1"/>
  <c r="EW54" i="1" s="1"/>
  <c r="EV57" i="1"/>
  <c r="EV58" i="1" s="1"/>
  <c r="EV59" i="1" s="1"/>
  <c r="EV23" i="1" s="1"/>
  <c r="EV244" i="1"/>
  <c r="EV148" i="1"/>
  <c r="EV149" i="1"/>
  <c r="EV150" i="1"/>
  <c r="EV151" i="1"/>
  <c r="EV146" i="1"/>
  <c r="EV147" i="1"/>
  <c r="EW96" i="1" l="1"/>
  <c r="EW18" i="1" s="1"/>
  <c r="EV246" i="1"/>
  <c r="EV182" i="1"/>
  <c r="EV183" i="1"/>
  <c r="EV181" i="1"/>
  <c r="EV184" i="1"/>
  <c r="EV180" i="1"/>
  <c r="EW64" i="1" s="1"/>
  <c r="EW66" i="1"/>
  <c r="EW72" i="1"/>
  <c r="EW74" i="1"/>
  <c r="EV137" i="1"/>
  <c r="EV138" i="1" s="1"/>
  <c r="EV139" i="1" s="1"/>
  <c r="EV3" i="1" s="1"/>
  <c r="EV248" i="1"/>
  <c r="EW95" i="1"/>
  <c r="EW75" i="1" l="1"/>
  <c r="EW67" i="1"/>
  <c r="EW73" i="1"/>
  <c r="EW6" i="1" s="1"/>
  <c r="EX43" i="1"/>
  <c r="EX44" i="1" s="1"/>
  <c r="EW7" i="1"/>
  <c r="EW8" i="1" l="1"/>
  <c r="EW78" i="1"/>
  <c r="EW81" i="1" s="1"/>
  <c r="EW82" i="1" s="1"/>
  <c r="EW13" i="1" s="1"/>
  <c r="EW89" i="1"/>
  <c r="EW14" i="1" s="1"/>
  <c r="EW145" i="1"/>
  <c r="EW12" i="1"/>
  <c r="EW166" i="1"/>
  <c r="EW164" i="1"/>
  <c r="EW130" i="1" l="1"/>
  <c r="EW131" i="1" s="1"/>
  <c r="EW33" i="1"/>
  <c r="EW34" i="1"/>
  <c r="EV165" i="1"/>
  <c r="EW109" i="1"/>
  <c r="EW99" i="1"/>
  <c r="EW79" i="1"/>
  <c r="EW80" i="1" s="1"/>
  <c r="EW9" i="1" s="1"/>
  <c r="EW10" i="1"/>
  <c r="EW26" i="1" l="1"/>
  <c r="EW110" i="1"/>
  <c r="EW100" i="1"/>
  <c r="EW20" i="1"/>
  <c r="EV240" i="1"/>
  <c r="EV154" i="1"/>
  <c r="EV156" i="1"/>
  <c r="EV157" i="1"/>
  <c r="EV155" i="1"/>
  <c r="EW132" i="1"/>
  <c r="EW133" i="1" s="1"/>
  <c r="EW27" i="1" l="1"/>
  <c r="EW111" i="1"/>
  <c r="EW113" i="1" s="1"/>
  <c r="EW114" i="1" s="1"/>
  <c r="EW21" i="1"/>
  <c r="EW101" i="1"/>
  <c r="EW102" i="1" l="1"/>
  <c r="EW104" i="1"/>
  <c r="EW105" i="1" s="1"/>
  <c r="EX87" i="1"/>
  <c r="EX85" i="1"/>
  <c r="EX86" i="1" s="1"/>
  <c r="EW29" i="1"/>
  <c r="EW118" i="1"/>
  <c r="EW119" i="1" s="1"/>
  <c r="EW120" i="1" s="1"/>
  <c r="EW30" i="1" s="1"/>
  <c r="EW36" i="1" s="1"/>
  <c r="EW106" i="1" l="1"/>
  <c r="EW103" i="1"/>
  <c r="EX112" i="1"/>
  <c r="EX28" i="1" s="1"/>
  <c r="EX88" i="1"/>
  <c r="EW176" i="1"/>
  <c r="EW170" i="1"/>
  <c r="EW22" i="1" l="1"/>
  <c r="EW123" i="1"/>
  <c r="EW124" i="1" s="1"/>
  <c r="EW125" i="1" s="1"/>
  <c r="EW4" i="1" s="1"/>
  <c r="EW177" i="1"/>
  <c r="EW178" i="1" s="1"/>
  <c r="EW143" i="1"/>
  <c r="EW144" i="1" s="1"/>
  <c r="EX46" i="1"/>
  <c r="EX50" i="1"/>
  <c r="EX48" i="1"/>
  <c r="EW171" i="1"/>
  <c r="EW172" i="1" s="1"/>
  <c r="EW173" i="1" s="1"/>
  <c r="EW174" i="1" s="1"/>
  <c r="EW24" i="1"/>
  <c r="EX94" i="1"/>
  <c r="EW115" i="1"/>
  <c r="EW116" i="1" s="1"/>
  <c r="EW207" i="1"/>
  <c r="EW209" i="1"/>
  <c r="EW208" i="1"/>
  <c r="EW134" i="1"/>
  <c r="EW135" i="1" s="1"/>
  <c r="EW136" i="1" s="1"/>
  <c r="EW70" i="1" l="1"/>
  <c r="EW71" i="1" s="1"/>
  <c r="EX65" i="1" s="1"/>
  <c r="EW31" i="1"/>
  <c r="EW117" i="1"/>
  <c r="EX92" i="1" s="1"/>
  <c r="EX93" i="1" s="1"/>
  <c r="EX17" i="1" s="1"/>
  <c r="EW244" i="1"/>
  <c r="EW151" i="1"/>
  <c r="EW150" i="1"/>
  <c r="EW148" i="1"/>
  <c r="EW149" i="1"/>
  <c r="EW146" i="1"/>
  <c r="EW147" i="1"/>
  <c r="EX16" i="1"/>
  <c r="EX49" i="1"/>
  <c r="EW179" i="1"/>
  <c r="EX51" i="1"/>
  <c r="EW37" i="1"/>
  <c r="EW38" i="1"/>
  <c r="EW35" i="1"/>
  <c r="EX47" i="1"/>
  <c r="EW57" i="1"/>
  <c r="EW58" i="1" s="1"/>
  <c r="EW59" i="1" s="1"/>
  <c r="EW23" i="1" s="1"/>
  <c r="EX95" i="1" l="1"/>
  <c r="EX52" i="1"/>
  <c r="EX53" i="1" s="1"/>
  <c r="EX54" i="1" s="1"/>
  <c r="EX72" i="1" s="1"/>
  <c r="EX96" i="1"/>
  <c r="EX18" i="1" s="1"/>
  <c r="EW246" i="1"/>
  <c r="EW181" i="1"/>
  <c r="EW182" i="1"/>
  <c r="EW183" i="1"/>
  <c r="EW184" i="1"/>
  <c r="EW180" i="1"/>
  <c r="EX64" i="1" s="1"/>
  <c r="EW137" i="1"/>
  <c r="EW138" i="1" s="1"/>
  <c r="EW139" i="1" s="1"/>
  <c r="EW3" i="1" s="1"/>
  <c r="EW248" i="1"/>
  <c r="EX66" i="1" l="1"/>
  <c r="EX74" i="1"/>
  <c r="EX75" i="1" s="1"/>
  <c r="EY43" i="1"/>
  <c r="EY44" i="1" s="1"/>
  <c r="EX7" i="1"/>
  <c r="EX67" i="1"/>
  <c r="EX73" i="1"/>
  <c r="EX6" i="1" s="1"/>
  <c r="EX8" i="1" l="1"/>
  <c r="EX78" i="1"/>
  <c r="EX81" i="1" s="1"/>
  <c r="EX82" i="1" s="1"/>
  <c r="EX13" i="1" s="1"/>
  <c r="EX89" i="1"/>
  <c r="EX14" i="1" s="1"/>
  <c r="EX145" i="1"/>
  <c r="EX12" i="1"/>
  <c r="EX166" i="1"/>
  <c r="EX164" i="1"/>
  <c r="EX109" i="1" l="1"/>
  <c r="EX26" i="1" s="1"/>
  <c r="EX99" i="1"/>
  <c r="EX20" i="1" s="1"/>
  <c r="EX130" i="1"/>
  <c r="EX131" i="1" s="1"/>
  <c r="EX132" i="1" s="1"/>
  <c r="EX133" i="1" s="1"/>
  <c r="EX33" i="1"/>
  <c r="EX34" i="1"/>
  <c r="EW165" i="1"/>
  <c r="EX79" i="1"/>
  <c r="EX80" i="1" s="1"/>
  <c r="EX9" i="1" s="1"/>
  <c r="EX10" i="1"/>
  <c r="EX100" i="1" l="1"/>
  <c r="EX110" i="1"/>
  <c r="EW240" i="1"/>
  <c r="EW154" i="1"/>
  <c r="EW156" i="1"/>
  <c r="EW157" i="1"/>
  <c r="EW155" i="1"/>
  <c r="EX27" i="1" l="1"/>
  <c r="EX111" i="1"/>
  <c r="EX113" i="1" s="1"/>
  <c r="EX114" i="1" s="1"/>
  <c r="EX21" i="1"/>
  <c r="EX101" i="1"/>
  <c r="EX102" i="1" l="1"/>
  <c r="EX104" i="1"/>
  <c r="EX105" i="1" s="1"/>
  <c r="EY112" i="1" s="1"/>
  <c r="EY28" i="1" s="1"/>
  <c r="EY87" i="1"/>
  <c r="EY85" i="1"/>
  <c r="EY86" i="1" s="1"/>
  <c r="EX29" i="1"/>
  <c r="EX118" i="1"/>
  <c r="EX119" i="1" s="1"/>
  <c r="EX120" i="1" s="1"/>
  <c r="EX30" i="1" s="1"/>
  <c r="EX36" i="1" s="1"/>
  <c r="EX106" i="1" l="1"/>
  <c r="EX103" i="1"/>
  <c r="EX176" i="1"/>
  <c r="EY88" i="1"/>
  <c r="EX170" i="1"/>
  <c r="EX123" i="1" l="1"/>
  <c r="EX124" i="1" s="1"/>
  <c r="EX125" i="1" s="1"/>
  <c r="EX4" i="1" s="1"/>
  <c r="EX22" i="1"/>
  <c r="EX177" i="1"/>
  <c r="EX178" i="1" s="1"/>
  <c r="EX143" i="1"/>
  <c r="EX144" i="1" s="1"/>
  <c r="EY46" i="1"/>
  <c r="EY50" i="1"/>
  <c r="EY48" i="1"/>
  <c r="EX171" i="1"/>
  <c r="EX172" i="1" s="1"/>
  <c r="EX173" i="1" s="1"/>
  <c r="EX174" i="1" s="1"/>
  <c r="EX24" i="1"/>
  <c r="EY94" i="1"/>
  <c r="EX115" i="1"/>
  <c r="EX116" i="1" s="1"/>
  <c r="EX207" i="1"/>
  <c r="EX209" i="1"/>
  <c r="EX208" i="1"/>
  <c r="EX134" i="1"/>
  <c r="EX135" i="1" s="1"/>
  <c r="EX136" i="1" s="1"/>
  <c r="EX70" i="1" l="1"/>
  <c r="EX71" i="1" s="1"/>
  <c r="EY65" i="1" s="1"/>
  <c r="EX31" i="1"/>
  <c r="EX117" i="1"/>
  <c r="EY92" i="1" s="1"/>
  <c r="EY93" i="1" s="1"/>
  <c r="EY17" i="1" s="1"/>
  <c r="EX244" i="1"/>
  <c r="EX148" i="1"/>
  <c r="EX149" i="1"/>
  <c r="EX150" i="1"/>
  <c r="EX151" i="1"/>
  <c r="EX146" i="1"/>
  <c r="EX147" i="1"/>
  <c r="EY16" i="1"/>
  <c r="EY49" i="1"/>
  <c r="EX179" i="1"/>
  <c r="EX37" i="1"/>
  <c r="EX35" i="1"/>
  <c r="EX38" i="1"/>
  <c r="EY51" i="1"/>
  <c r="EY47" i="1"/>
  <c r="EX57" i="1"/>
  <c r="EX58" i="1" s="1"/>
  <c r="EX59" i="1" s="1"/>
  <c r="EX23" i="1" s="1"/>
  <c r="EY95" i="1" l="1"/>
  <c r="EY52" i="1"/>
  <c r="EY53" i="1" s="1"/>
  <c r="EY54" i="1" s="1"/>
  <c r="EY74" i="1" s="1"/>
  <c r="EY96" i="1"/>
  <c r="EY18" i="1" s="1"/>
  <c r="EX246" i="1"/>
  <c r="EX183" i="1"/>
  <c r="EX182" i="1"/>
  <c r="EX181" i="1"/>
  <c r="EX184" i="1"/>
  <c r="EX180" i="1"/>
  <c r="EY64" i="1" s="1"/>
  <c r="EX137" i="1"/>
  <c r="EX138" i="1" s="1"/>
  <c r="EX139" i="1" s="1"/>
  <c r="EX3" i="1" s="1"/>
  <c r="EX248" i="1"/>
  <c r="EY72" i="1" l="1"/>
  <c r="EY73" i="1" s="1"/>
  <c r="EY6" i="1" s="1"/>
  <c r="EY66" i="1"/>
  <c r="EY67" i="1" s="1"/>
  <c r="EZ43" i="1"/>
  <c r="EZ44" i="1" s="1"/>
  <c r="EY7" i="1"/>
  <c r="EY75" i="1"/>
  <c r="EY8" i="1" l="1"/>
  <c r="EY78" i="1"/>
  <c r="EY81" i="1" s="1"/>
  <c r="EY82" i="1" s="1"/>
  <c r="EY13" i="1" s="1"/>
  <c r="EY89" i="1"/>
  <c r="EY14" i="1" s="1"/>
  <c r="EY145" i="1"/>
  <c r="EY12" i="1"/>
  <c r="EY166" i="1"/>
  <c r="EY164" i="1"/>
  <c r="EY130" i="1" l="1"/>
  <c r="EY33" i="1"/>
  <c r="EY34" i="1"/>
  <c r="EX165" i="1"/>
  <c r="EY109" i="1"/>
  <c r="EY131" i="1"/>
  <c r="EY79" i="1"/>
  <c r="EY80" i="1" s="1"/>
  <c r="EY9" i="1" s="1"/>
  <c r="EY10" i="1"/>
  <c r="EY99" i="1"/>
  <c r="EY100" i="1" l="1"/>
  <c r="EY20" i="1"/>
  <c r="EY132" i="1"/>
  <c r="EY133" i="1" s="1"/>
  <c r="EY26" i="1"/>
  <c r="EY110" i="1"/>
  <c r="EX240" i="1"/>
  <c r="EX156" i="1"/>
  <c r="EX154" i="1"/>
  <c r="EX155" i="1"/>
  <c r="EX157" i="1"/>
  <c r="EY21" i="1" l="1"/>
  <c r="EY101" i="1"/>
  <c r="EY27" i="1"/>
  <c r="EY111" i="1"/>
  <c r="EY113" i="1" s="1"/>
  <c r="EY114" i="1" s="1"/>
  <c r="EZ87" i="1" l="1"/>
  <c r="EZ85" i="1"/>
  <c r="EZ86" i="1" s="1"/>
  <c r="EY29" i="1"/>
  <c r="EY118" i="1"/>
  <c r="EY119" i="1" s="1"/>
  <c r="EY120" i="1" s="1"/>
  <c r="EY30" i="1" s="1"/>
  <c r="EY36" i="1" s="1"/>
  <c r="EY102" i="1"/>
  <c r="EY104" i="1"/>
  <c r="EY105" i="1" s="1"/>
  <c r="EZ112" i="1" s="1"/>
  <c r="EZ28" i="1" s="1"/>
  <c r="EY106" i="1" l="1"/>
  <c r="EY103" i="1"/>
  <c r="EY176" i="1"/>
  <c r="EZ88" i="1"/>
  <c r="EY170" i="1"/>
  <c r="EZ48" i="1" l="1"/>
  <c r="EY177" i="1"/>
  <c r="EY178" i="1" s="1"/>
  <c r="EY143" i="1"/>
  <c r="EY144" i="1" s="1"/>
  <c r="EZ46" i="1"/>
  <c r="EZ50" i="1"/>
  <c r="EY171" i="1"/>
  <c r="EY172" i="1" s="1"/>
  <c r="EY173" i="1" s="1"/>
  <c r="EY174" i="1" s="1"/>
  <c r="EY24" i="1"/>
  <c r="EZ94" i="1"/>
  <c r="EY115" i="1"/>
  <c r="EY116" i="1" s="1"/>
  <c r="EY209" i="1"/>
  <c r="EY208" i="1"/>
  <c r="EY207" i="1"/>
  <c r="EY134" i="1"/>
  <c r="EY135" i="1" s="1"/>
  <c r="EY136" i="1" s="1"/>
  <c r="EY123" i="1"/>
  <c r="EY124" i="1" s="1"/>
  <c r="EY125" i="1" s="1"/>
  <c r="EY4" i="1" s="1"/>
  <c r="EY22" i="1"/>
  <c r="EY70" i="1" l="1"/>
  <c r="EY71" i="1" s="1"/>
  <c r="EZ65" i="1" s="1"/>
  <c r="EY38" i="1"/>
  <c r="EY35" i="1"/>
  <c r="EY37" i="1"/>
  <c r="EZ47" i="1"/>
  <c r="EY57" i="1"/>
  <c r="EY244" i="1"/>
  <c r="EY151" i="1"/>
  <c r="EY148" i="1"/>
  <c r="EY149" i="1"/>
  <c r="EY150" i="1"/>
  <c r="EY146" i="1"/>
  <c r="EY147" i="1"/>
  <c r="EY31" i="1"/>
  <c r="EY117" i="1"/>
  <c r="EZ92" i="1" s="1"/>
  <c r="EZ93" i="1" s="1"/>
  <c r="EZ17" i="1" s="1"/>
  <c r="EY179" i="1"/>
  <c r="EZ16" i="1"/>
  <c r="EZ51" i="1"/>
  <c r="EZ49" i="1"/>
  <c r="EY58" i="1"/>
  <c r="EY59" i="1" s="1"/>
  <c r="EY23" i="1" s="1"/>
  <c r="EY182" i="1" l="1"/>
  <c r="EY246" i="1"/>
  <c r="EY183" i="1"/>
  <c r="EY181" i="1"/>
  <c r="EY184" i="1"/>
  <c r="EY180" i="1"/>
  <c r="EZ64" i="1" s="1"/>
  <c r="EY137" i="1"/>
  <c r="EY138" i="1" s="1"/>
  <c r="EY139" i="1" s="1"/>
  <c r="EY3" i="1" s="1"/>
  <c r="EY248" i="1"/>
  <c r="EZ52" i="1"/>
  <c r="EZ53" i="1" s="1"/>
  <c r="EZ54" i="1" s="1"/>
  <c r="EZ96" i="1"/>
  <c r="EZ18" i="1" s="1"/>
  <c r="EZ95" i="1"/>
  <c r="EZ66" i="1" l="1"/>
  <c r="EZ67" i="1" s="1"/>
  <c r="EZ72" i="1"/>
  <c r="EZ73" i="1" s="1"/>
  <c r="EZ6" i="1" s="1"/>
  <c r="EZ74" i="1"/>
  <c r="EZ75" i="1" s="1"/>
  <c r="FA43" i="1"/>
  <c r="FA44" i="1" s="1"/>
  <c r="EZ7" i="1"/>
  <c r="EZ89" i="1" l="1"/>
  <c r="EZ14" i="1" s="1"/>
  <c r="EZ145" i="1"/>
  <c r="EZ12" i="1"/>
  <c r="EZ166" i="1"/>
  <c r="EZ164" i="1"/>
  <c r="EZ8" i="1"/>
  <c r="EZ78" i="1"/>
  <c r="EZ81" i="1" s="1"/>
  <c r="EZ79" i="1" l="1"/>
  <c r="EZ80" i="1" s="1"/>
  <c r="EZ9" i="1" s="1"/>
  <c r="EZ10" i="1"/>
  <c r="EZ130" i="1"/>
  <c r="EZ131" i="1" s="1"/>
  <c r="EZ33" i="1"/>
  <c r="EZ34" i="1"/>
  <c r="EY165" i="1"/>
  <c r="EZ99" i="1"/>
  <c r="EZ82" i="1"/>
  <c r="EZ13" i="1" s="1"/>
  <c r="EZ109" i="1"/>
  <c r="EZ100" i="1" l="1"/>
  <c r="EZ20" i="1"/>
  <c r="EZ132" i="1"/>
  <c r="EZ133" i="1" s="1"/>
  <c r="EY240" i="1"/>
  <c r="EY154" i="1"/>
  <c r="EY156" i="1"/>
  <c r="EY157" i="1"/>
  <c r="EY155" i="1"/>
  <c r="EZ26" i="1"/>
  <c r="EZ110" i="1"/>
  <c r="EZ27" i="1" l="1"/>
  <c r="EZ111" i="1"/>
  <c r="EZ113" i="1" s="1"/>
  <c r="EZ114" i="1" s="1"/>
  <c r="EZ21" i="1"/>
  <c r="EZ101" i="1"/>
  <c r="EZ102" i="1" l="1"/>
  <c r="EZ104" i="1"/>
  <c r="EZ105" i="1" s="1"/>
  <c r="FA87" i="1"/>
  <c r="FA85" i="1"/>
  <c r="FA86" i="1" s="1"/>
  <c r="EZ29" i="1"/>
  <c r="EZ118" i="1"/>
  <c r="EZ119" i="1" s="1"/>
  <c r="EZ120" i="1" s="1"/>
  <c r="EZ30" i="1" s="1"/>
  <c r="EZ36" i="1" s="1"/>
  <c r="EZ106" i="1" l="1"/>
  <c r="EZ103" i="1"/>
  <c r="FA112" i="1"/>
  <c r="FA28" i="1" s="1"/>
  <c r="EZ176" i="1"/>
  <c r="FA88" i="1"/>
  <c r="EZ170" i="1"/>
  <c r="EZ123" i="1" l="1"/>
  <c r="EZ124" i="1" s="1"/>
  <c r="EZ125" i="1" s="1"/>
  <c r="EZ4" i="1" s="1"/>
  <c r="EZ22" i="1"/>
  <c r="FA48" i="1"/>
  <c r="EZ177" i="1"/>
  <c r="EZ178" i="1" s="1"/>
  <c r="EZ143" i="1"/>
  <c r="EZ144" i="1" s="1"/>
  <c r="FA46" i="1"/>
  <c r="FA50" i="1"/>
  <c r="EZ171" i="1"/>
  <c r="EZ172" i="1" s="1"/>
  <c r="EZ173" i="1" s="1"/>
  <c r="EZ174" i="1" s="1"/>
  <c r="EZ24" i="1"/>
  <c r="FA94" i="1"/>
  <c r="EZ115" i="1"/>
  <c r="EZ116" i="1" s="1"/>
  <c r="EZ209" i="1"/>
  <c r="EZ208" i="1"/>
  <c r="EZ207" i="1"/>
  <c r="EZ134" i="1"/>
  <c r="EZ135" i="1" s="1"/>
  <c r="EZ136" i="1" s="1"/>
  <c r="EZ70" i="1" l="1"/>
  <c r="EZ71" i="1" s="1"/>
  <c r="FA65" i="1" s="1"/>
  <c r="EZ31" i="1"/>
  <c r="EZ117" i="1"/>
  <c r="FA92" i="1" s="1"/>
  <c r="FA93" i="1" s="1"/>
  <c r="FA17" i="1" s="1"/>
  <c r="EZ179" i="1"/>
  <c r="FA16" i="1"/>
  <c r="FA51" i="1"/>
  <c r="FA49" i="1"/>
  <c r="EZ38" i="1"/>
  <c r="EZ35" i="1"/>
  <c r="EZ37" i="1"/>
  <c r="FA47" i="1"/>
  <c r="EZ57" i="1"/>
  <c r="EZ58" i="1" s="1"/>
  <c r="EZ59" i="1" s="1"/>
  <c r="EZ23" i="1" s="1"/>
  <c r="EZ244" i="1"/>
  <c r="EZ148" i="1"/>
  <c r="EZ149" i="1"/>
  <c r="EZ150" i="1"/>
  <c r="EZ151" i="1"/>
  <c r="EZ146" i="1"/>
  <c r="EZ147" i="1"/>
  <c r="FA52" i="1" l="1"/>
  <c r="FA53" i="1" s="1"/>
  <c r="FA54" i="1" s="1"/>
  <c r="FA74" i="1" s="1"/>
  <c r="FA96" i="1"/>
  <c r="FA18" i="1" s="1"/>
  <c r="EZ246" i="1"/>
  <c r="EZ182" i="1"/>
  <c r="EZ183" i="1"/>
  <c r="EZ181" i="1"/>
  <c r="EZ184" i="1"/>
  <c r="EZ180" i="1"/>
  <c r="FA64" i="1" s="1"/>
  <c r="EZ137" i="1"/>
  <c r="EZ138" i="1" s="1"/>
  <c r="EZ139" i="1" s="1"/>
  <c r="EZ3" i="1" s="1"/>
  <c r="EZ248" i="1"/>
  <c r="FA95" i="1"/>
  <c r="FA66" i="1" l="1"/>
  <c r="FA67" i="1" s="1"/>
  <c r="FA72" i="1"/>
  <c r="FA73" i="1" s="1"/>
  <c r="FA6" i="1" s="1"/>
  <c r="FA75" i="1"/>
  <c r="FB43" i="1"/>
  <c r="FB44" i="1" s="1"/>
  <c r="FA7" i="1"/>
  <c r="FA8" i="1" l="1"/>
  <c r="FA78" i="1"/>
  <c r="FA81" i="1" s="1"/>
  <c r="FA82" i="1" s="1"/>
  <c r="FA13" i="1" s="1"/>
  <c r="FA89" i="1"/>
  <c r="FA14" i="1" s="1"/>
  <c r="FA145" i="1"/>
  <c r="FA12" i="1"/>
  <c r="FA166" i="1"/>
  <c r="FA164" i="1"/>
  <c r="FA99" i="1" l="1"/>
  <c r="FA132" i="1" s="1"/>
  <c r="FA133" i="1" s="1"/>
  <c r="FA130" i="1"/>
  <c r="FA33" i="1"/>
  <c r="FA34" i="1"/>
  <c r="EZ165" i="1"/>
  <c r="FA109" i="1"/>
  <c r="FA131" i="1"/>
  <c r="FA79" i="1"/>
  <c r="FA80" i="1" s="1"/>
  <c r="FA9" i="1" s="1"/>
  <c r="FA10" i="1"/>
  <c r="FA20" i="1" l="1"/>
  <c r="FA100" i="1"/>
  <c r="FA21" i="1" s="1"/>
  <c r="FA26" i="1"/>
  <c r="FA110" i="1"/>
  <c r="EZ240" i="1"/>
  <c r="EZ154" i="1"/>
  <c r="EZ156" i="1"/>
  <c r="EZ157" i="1"/>
  <c r="EZ155" i="1"/>
  <c r="FA101" i="1"/>
  <c r="FA27" i="1" l="1"/>
  <c r="FA111" i="1"/>
  <c r="FA113" i="1" s="1"/>
  <c r="FA114" i="1" s="1"/>
  <c r="FA102" i="1"/>
  <c r="FA104" i="1"/>
  <c r="FA105" i="1" s="1"/>
  <c r="FA106" i="1" l="1"/>
  <c r="FA103" i="1"/>
  <c r="FA176" i="1"/>
  <c r="FA170" i="1"/>
  <c r="FB87" i="1"/>
  <c r="FB88" i="1" s="1"/>
  <c r="FB112" i="1"/>
  <c r="FB28" i="1" s="1"/>
  <c r="FB85" i="1"/>
  <c r="FB86" i="1" s="1"/>
  <c r="FA29" i="1"/>
  <c r="FA118" i="1"/>
  <c r="FA119" i="1" s="1"/>
  <c r="FA120" i="1" s="1"/>
  <c r="FA30" i="1" s="1"/>
  <c r="FA36" i="1" s="1"/>
  <c r="FA22" i="1" l="1"/>
  <c r="FA123" i="1"/>
  <c r="FA124" i="1" s="1"/>
  <c r="FA125" i="1" s="1"/>
  <c r="FA4" i="1" s="1"/>
  <c r="FA177" i="1"/>
  <c r="FA178" i="1" s="1"/>
  <c r="FA143" i="1"/>
  <c r="FA144" i="1" s="1"/>
  <c r="FB46" i="1"/>
  <c r="FB50" i="1"/>
  <c r="FB48" i="1"/>
  <c r="FA171" i="1"/>
  <c r="FA172" i="1" s="1"/>
  <c r="FA173" i="1" s="1"/>
  <c r="FA174" i="1" s="1"/>
  <c r="FA24" i="1"/>
  <c r="FB94" i="1"/>
  <c r="FA115" i="1"/>
  <c r="FA116" i="1" s="1"/>
  <c r="FA207" i="1"/>
  <c r="FA209" i="1"/>
  <c r="FA208" i="1"/>
  <c r="FA134" i="1"/>
  <c r="FA135" i="1" s="1"/>
  <c r="FA136" i="1" s="1"/>
  <c r="FA70" i="1" l="1"/>
  <c r="FA71" i="1" s="1"/>
  <c r="FB65" i="1" s="1"/>
  <c r="FA31" i="1"/>
  <c r="FA117" i="1"/>
  <c r="FB92" i="1" s="1"/>
  <c r="FB93" i="1" s="1"/>
  <c r="FB17" i="1" s="1"/>
  <c r="FA244" i="1"/>
  <c r="FA151" i="1"/>
  <c r="FA148" i="1"/>
  <c r="FA149" i="1"/>
  <c r="FA150" i="1"/>
  <c r="FA146" i="1"/>
  <c r="FA147" i="1"/>
  <c r="FB49" i="1"/>
  <c r="FA179" i="1"/>
  <c r="FB16" i="1"/>
  <c r="FB51" i="1"/>
  <c r="FA38" i="1"/>
  <c r="FA37" i="1"/>
  <c r="FA35" i="1"/>
  <c r="FB47" i="1"/>
  <c r="FA57" i="1"/>
  <c r="FA58" i="1" s="1"/>
  <c r="FA59" i="1" s="1"/>
  <c r="FA23" i="1" s="1"/>
  <c r="FB52" i="1" l="1"/>
  <c r="FB53" i="1" s="1"/>
  <c r="FB54" i="1" s="1"/>
  <c r="FB74" i="1" s="1"/>
  <c r="FB95" i="1"/>
  <c r="FB96" i="1"/>
  <c r="FB18" i="1" s="1"/>
  <c r="FA246" i="1"/>
  <c r="FA181" i="1"/>
  <c r="FA182" i="1"/>
  <c r="FA183" i="1"/>
  <c r="FA184" i="1"/>
  <c r="FA180" i="1"/>
  <c r="FB64" i="1" s="1"/>
  <c r="FA137" i="1"/>
  <c r="FA138" i="1" s="1"/>
  <c r="FA139" i="1" s="1"/>
  <c r="FA3" i="1" s="1"/>
  <c r="FA248" i="1"/>
  <c r="FB72" i="1" l="1"/>
  <c r="FB73" i="1" s="1"/>
  <c r="FB6" i="1" s="1"/>
  <c r="FB66" i="1"/>
  <c r="FB67" i="1" s="1"/>
  <c r="FC43" i="1"/>
  <c r="FC44" i="1" s="1"/>
  <c r="FB7" i="1"/>
  <c r="FB75" i="1"/>
  <c r="FB89" i="1" l="1"/>
  <c r="FB14" i="1" s="1"/>
  <c r="FB145" i="1"/>
  <c r="FB12" i="1"/>
  <c r="FB166" i="1"/>
  <c r="FB164" i="1"/>
  <c r="FB8" i="1"/>
  <c r="FB78" i="1"/>
  <c r="FB81" i="1" s="1"/>
  <c r="FB99" i="1" l="1"/>
  <c r="FB132" i="1" s="1"/>
  <c r="FB133" i="1" s="1"/>
  <c r="FB109" i="1"/>
  <c r="FB26" i="1" s="1"/>
  <c r="FB79" i="1"/>
  <c r="FB80" i="1" s="1"/>
  <c r="FB9" i="1" s="1"/>
  <c r="FB10" i="1"/>
  <c r="FB130" i="1"/>
  <c r="FB34" i="1"/>
  <c r="FB33" i="1"/>
  <c r="FA165" i="1"/>
  <c r="FB131" i="1"/>
  <c r="FB82" i="1"/>
  <c r="FB13" i="1" s="1"/>
  <c r="FB20" i="1" l="1"/>
  <c r="FB100" i="1"/>
  <c r="FB21" i="1" s="1"/>
  <c r="FB110" i="1"/>
  <c r="FB27" i="1" s="1"/>
  <c r="FA240" i="1"/>
  <c r="FA154" i="1"/>
  <c r="FA156" i="1"/>
  <c r="FA157" i="1"/>
  <c r="FA155" i="1"/>
  <c r="FB111" i="1" l="1"/>
  <c r="FB113" i="1" s="1"/>
  <c r="FB114" i="1" s="1"/>
  <c r="FB118" i="1" s="1"/>
  <c r="FB119" i="1" s="1"/>
  <c r="FB120" i="1" s="1"/>
  <c r="FB30" i="1" s="1"/>
  <c r="FB36" i="1" s="1"/>
  <c r="FB101" i="1"/>
  <c r="FB102" i="1" s="1"/>
  <c r="FB29" i="1" l="1"/>
  <c r="FC85" i="1"/>
  <c r="FC86" i="1" s="1"/>
  <c r="FC87" i="1"/>
  <c r="FC88" i="1" s="1"/>
  <c r="FB104" i="1"/>
  <c r="FB105" i="1" s="1"/>
  <c r="FB106" i="1" s="1"/>
  <c r="FB176" i="1"/>
  <c r="FB170" i="1"/>
  <c r="FC112" i="1" l="1"/>
  <c r="FC28" i="1" s="1"/>
  <c r="FB103" i="1"/>
  <c r="FB123" i="1" s="1"/>
  <c r="FB124" i="1" s="1"/>
  <c r="FB125" i="1" s="1"/>
  <c r="FB4" i="1" s="1"/>
  <c r="FB177" i="1"/>
  <c r="FB178" i="1" s="1"/>
  <c r="FB143" i="1"/>
  <c r="FB144" i="1" s="1"/>
  <c r="FC46" i="1"/>
  <c r="FC50" i="1"/>
  <c r="FC48" i="1"/>
  <c r="FB171" i="1"/>
  <c r="FB172" i="1" s="1"/>
  <c r="FB173" i="1" s="1"/>
  <c r="FB174" i="1" s="1"/>
  <c r="FB24" i="1"/>
  <c r="FC94" i="1"/>
  <c r="FB115" i="1"/>
  <c r="FB116" i="1" s="1"/>
  <c r="FB208" i="1"/>
  <c r="FB207" i="1"/>
  <c r="FB209" i="1"/>
  <c r="FB134" i="1"/>
  <c r="FB135" i="1" s="1"/>
  <c r="FB136" i="1" s="1"/>
  <c r="FB22" i="1" l="1"/>
  <c r="FB70" i="1"/>
  <c r="FB71" i="1" s="1"/>
  <c r="FC65" i="1" s="1"/>
  <c r="FB31" i="1"/>
  <c r="FB117" i="1"/>
  <c r="FC92" i="1" s="1"/>
  <c r="FC93" i="1" s="1"/>
  <c r="FC17" i="1" s="1"/>
  <c r="FB244" i="1"/>
  <c r="FB148" i="1"/>
  <c r="FB149" i="1"/>
  <c r="FB150" i="1"/>
  <c r="FB151" i="1"/>
  <c r="FB146" i="1"/>
  <c r="FB147" i="1"/>
  <c r="FC16" i="1"/>
  <c r="FC49" i="1"/>
  <c r="FB179" i="1"/>
  <c r="FB38" i="1"/>
  <c r="FB35" i="1"/>
  <c r="FB37" i="1"/>
  <c r="FC51" i="1"/>
  <c r="FC47" i="1"/>
  <c r="FB57" i="1"/>
  <c r="FB58" i="1" s="1"/>
  <c r="FB59" i="1" s="1"/>
  <c r="FB23" i="1" s="1"/>
  <c r="FC95" i="1" l="1"/>
  <c r="FC52" i="1"/>
  <c r="FC53" i="1" s="1"/>
  <c r="FC54" i="1" s="1"/>
  <c r="FC74" i="1" s="1"/>
  <c r="FC96" i="1"/>
  <c r="FC18" i="1" s="1"/>
  <c r="FB246" i="1"/>
  <c r="FB183" i="1"/>
  <c r="FB182" i="1"/>
  <c r="FB181" i="1"/>
  <c r="FB184" i="1"/>
  <c r="FB180" i="1"/>
  <c r="FC64" i="1" s="1"/>
  <c r="FB137" i="1"/>
  <c r="FB138" i="1" s="1"/>
  <c r="FB139" i="1" s="1"/>
  <c r="FB3" i="1" s="1"/>
  <c r="FB248" i="1"/>
  <c r="FC72" i="1" l="1"/>
  <c r="FC73" i="1" s="1"/>
  <c r="FC6" i="1" s="1"/>
  <c r="FC66" i="1"/>
  <c r="FC67" i="1" s="1"/>
  <c r="FC75" i="1"/>
  <c r="FD43" i="1"/>
  <c r="FD44" i="1" s="1"/>
  <c r="FC7" i="1"/>
  <c r="FC89" i="1" l="1"/>
  <c r="FC14" i="1" s="1"/>
  <c r="FC12" i="1"/>
  <c r="FC145" i="1"/>
  <c r="FC166" i="1"/>
  <c r="FC164" i="1"/>
  <c r="FC8" i="1"/>
  <c r="FC78" i="1"/>
  <c r="FC81" i="1" s="1"/>
  <c r="FC82" i="1" s="1"/>
  <c r="FC13" i="1" s="1"/>
  <c r="FC99" i="1" l="1"/>
  <c r="FC132" i="1" s="1"/>
  <c r="FC133" i="1" s="1"/>
  <c r="FC131" i="1"/>
  <c r="FC79" i="1"/>
  <c r="FC80" i="1" s="1"/>
  <c r="FC9" i="1" s="1"/>
  <c r="FC10" i="1"/>
  <c r="FC130" i="1"/>
  <c r="FC33" i="1"/>
  <c r="FC34" i="1"/>
  <c r="FB165" i="1"/>
  <c r="FC109" i="1"/>
  <c r="FC20" i="1" l="1"/>
  <c r="FC100" i="1"/>
  <c r="FC21" i="1" s="1"/>
  <c r="FB240" i="1"/>
  <c r="FB157" i="1"/>
  <c r="FB156" i="1"/>
  <c r="FB154" i="1"/>
  <c r="FB155" i="1"/>
  <c r="FC26" i="1"/>
  <c r="FC110" i="1"/>
  <c r="FC101" i="1"/>
  <c r="FC27" i="1" l="1"/>
  <c r="FC111" i="1"/>
  <c r="FC113" i="1" s="1"/>
  <c r="FC114" i="1" s="1"/>
  <c r="FC102" i="1"/>
  <c r="FC104" i="1"/>
  <c r="FC105" i="1" s="1"/>
  <c r="FC106" i="1" l="1"/>
  <c r="FC103" i="1"/>
  <c r="FC176" i="1"/>
  <c r="FC170" i="1"/>
  <c r="FD87" i="1"/>
  <c r="FD88" i="1" s="1"/>
  <c r="FD112" i="1"/>
  <c r="FD28" i="1" s="1"/>
  <c r="FD85" i="1"/>
  <c r="FD86" i="1" s="1"/>
  <c r="FC29" i="1"/>
  <c r="FC118" i="1"/>
  <c r="FC119" i="1" s="1"/>
  <c r="FC120" i="1" s="1"/>
  <c r="FC30" i="1" s="1"/>
  <c r="FC36" i="1" s="1"/>
  <c r="FC123" i="1" l="1"/>
  <c r="FC124" i="1" s="1"/>
  <c r="FC125" i="1" s="1"/>
  <c r="FC4" i="1" s="1"/>
  <c r="FC22" i="1"/>
  <c r="FD48" i="1"/>
  <c r="FC177" i="1"/>
  <c r="FC178" i="1" s="1"/>
  <c r="FC143" i="1"/>
  <c r="FC144" i="1" s="1"/>
  <c r="FD46" i="1"/>
  <c r="FD50" i="1"/>
  <c r="FC171" i="1"/>
  <c r="FC172" i="1" s="1"/>
  <c r="FC173" i="1" s="1"/>
  <c r="FC174" i="1" s="1"/>
  <c r="FC24" i="1"/>
  <c r="FD94" i="1"/>
  <c r="FC115" i="1"/>
  <c r="FC116" i="1" s="1"/>
  <c r="FC207" i="1"/>
  <c r="FC209" i="1"/>
  <c r="FC208" i="1"/>
  <c r="FC134" i="1"/>
  <c r="FC135" i="1" s="1"/>
  <c r="FC136" i="1" s="1"/>
  <c r="FC70" i="1" l="1"/>
  <c r="FC71" i="1" s="1"/>
  <c r="FD65" i="1" s="1"/>
  <c r="FC31" i="1"/>
  <c r="FC117" i="1"/>
  <c r="FD92" i="1" s="1"/>
  <c r="FD93" i="1" s="1"/>
  <c r="FD17" i="1" s="1"/>
  <c r="FC179" i="1"/>
  <c r="FD16" i="1"/>
  <c r="FD51" i="1"/>
  <c r="FD49" i="1"/>
  <c r="FC35" i="1"/>
  <c r="FC37" i="1"/>
  <c r="FC38" i="1"/>
  <c r="FD47" i="1"/>
  <c r="FC57" i="1"/>
  <c r="FC58" i="1" s="1"/>
  <c r="FC59" i="1" s="1"/>
  <c r="FC23" i="1" s="1"/>
  <c r="FC244" i="1"/>
  <c r="FC151" i="1"/>
  <c r="FC150" i="1"/>
  <c r="FC148" i="1"/>
  <c r="FC149" i="1"/>
  <c r="FC146" i="1"/>
  <c r="FC147" i="1"/>
  <c r="FD52" i="1" l="1"/>
  <c r="FD53" i="1" s="1"/>
  <c r="FD54" i="1" s="1"/>
  <c r="FD66" i="1" s="1"/>
  <c r="FD96" i="1"/>
  <c r="FD18" i="1" s="1"/>
  <c r="FC182" i="1"/>
  <c r="FC183" i="1"/>
  <c r="FC246" i="1"/>
  <c r="FC181" i="1"/>
  <c r="FC184" i="1"/>
  <c r="FC180" i="1"/>
  <c r="FD64" i="1" s="1"/>
  <c r="FC137" i="1"/>
  <c r="FC138" i="1" s="1"/>
  <c r="FC139" i="1" s="1"/>
  <c r="FC3" i="1" s="1"/>
  <c r="FC248" i="1"/>
  <c r="FD95" i="1"/>
  <c r="FD72" i="1" l="1"/>
  <c r="FD74" i="1"/>
  <c r="FD75" i="1" s="1"/>
  <c r="FD67" i="1"/>
  <c r="FD73" i="1"/>
  <c r="FD6" i="1" s="1"/>
  <c r="FE43" i="1"/>
  <c r="FE44" i="1" s="1"/>
  <c r="FD7" i="1"/>
  <c r="FD8" i="1" l="1"/>
  <c r="FD78" i="1"/>
  <c r="FD81" i="1" s="1"/>
  <c r="FD82" i="1" s="1"/>
  <c r="FD13" i="1" s="1"/>
  <c r="FD89" i="1"/>
  <c r="FD14" i="1" s="1"/>
  <c r="FD145" i="1"/>
  <c r="FD12" i="1"/>
  <c r="FD166" i="1"/>
  <c r="FD164" i="1"/>
  <c r="FD99" i="1" l="1"/>
  <c r="FD132" i="1" s="1"/>
  <c r="FD133" i="1" s="1"/>
  <c r="FD109" i="1"/>
  <c r="FD26" i="1" s="1"/>
  <c r="FD131" i="1"/>
  <c r="FD130" i="1"/>
  <c r="FD34" i="1"/>
  <c r="FD33" i="1"/>
  <c r="FC165" i="1"/>
  <c r="FD79" i="1"/>
  <c r="FD80" i="1" s="1"/>
  <c r="FD9" i="1" s="1"/>
  <c r="FD10" i="1"/>
  <c r="FD20" i="1" l="1"/>
  <c r="FD100" i="1"/>
  <c r="FC240" i="1"/>
  <c r="FC154" i="1"/>
  <c r="FC156" i="1"/>
  <c r="FC157" i="1"/>
  <c r="FC155" i="1"/>
  <c r="FD110" i="1"/>
  <c r="FD27" i="1" l="1"/>
  <c r="FD111" i="1"/>
  <c r="FD113" i="1" s="1"/>
  <c r="FD114" i="1" s="1"/>
  <c r="FD21" i="1"/>
  <c r="FD101" i="1"/>
  <c r="FD102" i="1" l="1"/>
  <c r="FD104" i="1"/>
  <c r="FD105" i="1" s="1"/>
  <c r="FE112" i="1" s="1"/>
  <c r="FE28" i="1" s="1"/>
  <c r="FE87" i="1"/>
  <c r="FE85" i="1"/>
  <c r="FE86" i="1" s="1"/>
  <c r="FD29" i="1"/>
  <c r="FD118" i="1"/>
  <c r="FD119" i="1" s="1"/>
  <c r="FD120" i="1" s="1"/>
  <c r="FD30" i="1" s="1"/>
  <c r="FD36" i="1" s="1"/>
  <c r="FD106" i="1" l="1"/>
  <c r="FD103" i="1"/>
  <c r="FE88" i="1"/>
  <c r="FD170" i="1"/>
  <c r="FD176" i="1"/>
  <c r="FD123" i="1" l="1"/>
  <c r="FD124" i="1" s="1"/>
  <c r="FD125" i="1" s="1"/>
  <c r="FD4" i="1" s="1"/>
  <c r="FD22" i="1"/>
  <c r="FD177" i="1"/>
  <c r="FD178" i="1" s="1"/>
  <c r="FD143" i="1"/>
  <c r="FD144" i="1" s="1"/>
  <c r="FE46" i="1"/>
  <c r="FE50" i="1"/>
  <c r="FD171" i="1"/>
  <c r="FD172" i="1" s="1"/>
  <c r="FD173" i="1" s="1"/>
  <c r="FD174" i="1" s="1"/>
  <c r="FE48" i="1"/>
  <c r="FD24" i="1"/>
  <c r="FE94" i="1"/>
  <c r="FD115" i="1"/>
  <c r="FD116" i="1" s="1"/>
  <c r="FD207" i="1"/>
  <c r="FD209" i="1"/>
  <c r="FD208" i="1"/>
  <c r="FD134" i="1"/>
  <c r="FD135" i="1" s="1"/>
  <c r="FD136" i="1" s="1"/>
  <c r="FD70" i="1" l="1"/>
  <c r="FD71" i="1" s="1"/>
  <c r="FE65" i="1" s="1"/>
  <c r="FD31" i="1"/>
  <c r="FD117" i="1"/>
  <c r="FE92" i="1" s="1"/>
  <c r="FE93" i="1" s="1"/>
  <c r="FE17" i="1" s="1"/>
  <c r="FE49" i="1"/>
  <c r="FD244" i="1"/>
  <c r="FD148" i="1"/>
  <c r="FD149" i="1"/>
  <c r="FD150" i="1"/>
  <c r="FD151" i="1"/>
  <c r="FD146" i="1"/>
  <c r="FD147" i="1"/>
  <c r="FE16" i="1"/>
  <c r="FD179" i="1"/>
  <c r="FD37" i="1"/>
  <c r="FD38" i="1"/>
  <c r="FD35" i="1"/>
  <c r="FE51" i="1"/>
  <c r="FE47" i="1"/>
  <c r="FD57" i="1"/>
  <c r="FD58" i="1" s="1"/>
  <c r="FD59" i="1" s="1"/>
  <c r="FD23" i="1" s="1"/>
  <c r="FE52" i="1" l="1"/>
  <c r="FE53" i="1" s="1"/>
  <c r="FE54" i="1" s="1"/>
  <c r="FE72" i="1" s="1"/>
  <c r="FD246" i="1"/>
  <c r="FD183" i="1"/>
  <c r="FD182" i="1"/>
  <c r="FD181" i="1"/>
  <c r="FD184" i="1"/>
  <c r="FD180" i="1"/>
  <c r="FE64" i="1" s="1"/>
  <c r="FE95" i="1"/>
  <c r="FD137" i="1"/>
  <c r="FD138" i="1" s="1"/>
  <c r="FD139" i="1" s="1"/>
  <c r="FD3" i="1" s="1"/>
  <c r="FD248" i="1"/>
  <c r="FE96" i="1"/>
  <c r="FE18" i="1" s="1"/>
  <c r="FE74" i="1" l="1"/>
  <c r="FE75" i="1" s="1"/>
  <c r="FE66" i="1"/>
  <c r="FE67" i="1" s="1"/>
  <c r="FF43" i="1"/>
  <c r="FF44" i="1" s="1"/>
  <c r="FE7" i="1"/>
  <c r="FE73" i="1"/>
  <c r="FE6" i="1" s="1"/>
  <c r="FE8" i="1" l="1"/>
  <c r="FE78" i="1"/>
  <c r="FE81" i="1" s="1"/>
  <c r="FE82" i="1" s="1"/>
  <c r="FE13" i="1" s="1"/>
  <c r="FE89" i="1"/>
  <c r="FE14" i="1" s="1"/>
  <c r="FE145" i="1"/>
  <c r="FE12" i="1"/>
  <c r="FE166" i="1"/>
  <c r="FE164" i="1"/>
  <c r="FE99" i="1" l="1"/>
  <c r="FE132" i="1" s="1"/>
  <c r="FE133" i="1" s="1"/>
  <c r="FE130" i="1"/>
  <c r="FE33" i="1"/>
  <c r="FE34" i="1"/>
  <c r="FD165" i="1"/>
  <c r="FE109" i="1"/>
  <c r="FE131" i="1"/>
  <c r="FE79" i="1"/>
  <c r="FE80" i="1" s="1"/>
  <c r="FE9" i="1" s="1"/>
  <c r="FE10" i="1"/>
  <c r="FE26" i="1" l="1"/>
  <c r="FE110" i="1"/>
  <c r="FE100" i="1"/>
  <c r="FE20" i="1"/>
  <c r="FD240" i="1"/>
  <c r="FD154" i="1"/>
  <c r="FD156" i="1"/>
  <c r="FD157" i="1"/>
  <c r="FD155" i="1"/>
  <c r="FE21" i="1" l="1"/>
  <c r="FE101" i="1"/>
  <c r="FE27" i="1"/>
  <c r="FE111" i="1"/>
  <c r="FE113" i="1" s="1"/>
  <c r="FE114" i="1" s="1"/>
  <c r="FF87" i="1" l="1"/>
  <c r="FF85" i="1"/>
  <c r="FF86" i="1" s="1"/>
  <c r="FE29" i="1"/>
  <c r="FE118" i="1"/>
  <c r="FE119" i="1" s="1"/>
  <c r="FE120" i="1" s="1"/>
  <c r="FE30" i="1" s="1"/>
  <c r="FE36" i="1" s="1"/>
  <c r="FE102" i="1"/>
  <c r="FE104" i="1"/>
  <c r="FE105" i="1" s="1"/>
  <c r="FE106" i="1" l="1"/>
  <c r="FE103" i="1"/>
  <c r="FF112" i="1"/>
  <c r="FF28" i="1" s="1"/>
  <c r="FE176" i="1"/>
  <c r="FF88" i="1"/>
  <c r="FE170" i="1"/>
  <c r="FE22" i="1" l="1"/>
  <c r="FE123" i="1"/>
  <c r="FE124" i="1" s="1"/>
  <c r="FE125" i="1" s="1"/>
  <c r="FE4" i="1" s="1"/>
  <c r="FE177" i="1"/>
  <c r="FE178" i="1" s="1"/>
  <c r="FE143" i="1"/>
  <c r="FE144" i="1" s="1"/>
  <c r="FF46" i="1"/>
  <c r="FF50" i="1"/>
  <c r="FE171" i="1"/>
  <c r="FE172" i="1" s="1"/>
  <c r="FE173" i="1" s="1"/>
  <c r="FE174" i="1" s="1"/>
  <c r="FF48" i="1"/>
  <c r="FE24" i="1"/>
  <c r="FF94" i="1"/>
  <c r="FE115" i="1"/>
  <c r="FE116" i="1" s="1"/>
  <c r="FE207" i="1"/>
  <c r="FE209" i="1"/>
  <c r="FE208" i="1"/>
  <c r="FE134" i="1"/>
  <c r="FE135" i="1" s="1"/>
  <c r="FE136" i="1" s="1"/>
  <c r="FE70" i="1" l="1"/>
  <c r="FE71" i="1" s="1"/>
  <c r="FF65" i="1" s="1"/>
  <c r="FE31" i="1"/>
  <c r="FE117" i="1"/>
  <c r="FF92" i="1" s="1"/>
  <c r="FF93" i="1" s="1"/>
  <c r="FF17" i="1" s="1"/>
  <c r="FF49" i="1"/>
  <c r="FE151" i="1"/>
  <c r="FE244" i="1"/>
  <c r="FE150" i="1"/>
  <c r="FE148" i="1"/>
  <c r="FE149" i="1"/>
  <c r="FE146" i="1"/>
  <c r="FE147" i="1"/>
  <c r="FE179" i="1"/>
  <c r="FE37" i="1"/>
  <c r="FE35" i="1"/>
  <c r="FE38" i="1"/>
  <c r="FF51" i="1"/>
  <c r="FF16" i="1"/>
  <c r="FF47" i="1"/>
  <c r="FE57" i="1"/>
  <c r="FE58" i="1" s="1"/>
  <c r="FE59" i="1" s="1"/>
  <c r="FE23" i="1" s="1"/>
  <c r="FF95" i="1" l="1"/>
  <c r="FF52" i="1"/>
  <c r="FF53" i="1" s="1"/>
  <c r="FF54" i="1" s="1"/>
  <c r="FF72" i="1" s="1"/>
  <c r="FF96" i="1"/>
  <c r="FF18" i="1" s="1"/>
  <c r="FE137" i="1"/>
  <c r="FE138" i="1" s="1"/>
  <c r="FE139" i="1" s="1"/>
  <c r="FE3" i="1" s="1"/>
  <c r="FE248" i="1"/>
  <c r="FE246" i="1"/>
  <c r="FE181" i="1"/>
  <c r="FE182" i="1"/>
  <c r="FE183" i="1"/>
  <c r="FE184" i="1"/>
  <c r="FE180" i="1"/>
  <c r="FF64" i="1" s="1"/>
  <c r="FF66" i="1" l="1"/>
  <c r="FF74" i="1"/>
  <c r="FF75" i="1" s="1"/>
  <c r="FG43" i="1"/>
  <c r="FG44" i="1" s="1"/>
  <c r="FF7" i="1"/>
  <c r="FF67" i="1"/>
  <c r="FF73" i="1"/>
  <c r="FF6" i="1" s="1"/>
  <c r="FF89" i="1" l="1"/>
  <c r="FF14" i="1" s="1"/>
  <c r="FF145" i="1"/>
  <c r="FF12" i="1"/>
  <c r="FF166" i="1"/>
  <c r="FF164" i="1"/>
  <c r="FF8" i="1"/>
  <c r="FF78" i="1"/>
  <c r="FF81" i="1" s="1"/>
  <c r="FF82" i="1" s="1"/>
  <c r="FF13" i="1" s="1"/>
  <c r="FF109" i="1" l="1"/>
  <c r="FF26" i="1" s="1"/>
  <c r="FF99" i="1"/>
  <c r="FF132" i="1" s="1"/>
  <c r="FF133" i="1" s="1"/>
  <c r="FF131" i="1"/>
  <c r="FF130" i="1"/>
  <c r="FF34" i="1"/>
  <c r="FF33" i="1"/>
  <c r="FE165" i="1"/>
  <c r="FF79" i="1"/>
  <c r="FF80" i="1" s="1"/>
  <c r="FF9" i="1" s="1"/>
  <c r="FF10" i="1"/>
  <c r="FF110" i="1" l="1"/>
  <c r="FE240" i="1"/>
  <c r="FE154" i="1"/>
  <c r="FE156" i="1"/>
  <c r="FE157" i="1"/>
  <c r="FE155" i="1"/>
  <c r="FF100" i="1"/>
  <c r="FF20" i="1"/>
  <c r="FF21" i="1" l="1"/>
  <c r="FF101" i="1"/>
  <c r="FF27" i="1"/>
  <c r="FF111" i="1"/>
  <c r="FF113" i="1" s="1"/>
  <c r="FF114" i="1" s="1"/>
  <c r="FG87" i="1" l="1"/>
  <c r="FG85" i="1"/>
  <c r="FG86" i="1" s="1"/>
  <c r="FF29" i="1"/>
  <c r="FF118" i="1"/>
  <c r="FF119" i="1" s="1"/>
  <c r="FF120" i="1" s="1"/>
  <c r="FF30" i="1" s="1"/>
  <c r="FF36" i="1" s="1"/>
  <c r="FF102" i="1"/>
  <c r="FF104" i="1"/>
  <c r="FF105" i="1" s="1"/>
  <c r="FG112" i="1" s="1"/>
  <c r="FG28" i="1" s="1"/>
  <c r="FF106" i="1" l="1"/>
  <c r="FF103" i="1"/>
  <c r="FF176" i="1"/>
  <c r="FG88" i="1"/>
  <c r="FF170" i="1"/>
  <c r="FG48" i="1" l="1"/>
  <c r="FF177" i="1"/>
  <c r="FF178" i="1" s="1"/>
  <c r="FF143" i="1"/>
  <c r="FF144" i="1" s="1"/>
  <c r="FG46" i="1"/>
  <c r="FG50" i="1"/>
  <c r="FF171" i="1"/>
  <c r="FF172" i="1" s="1"/>
  <c r="FF173" i="1" s="1"/>
  <c r="FF174" i="1" s="1"/>
  <c r="FF24" i="1"/>
  <c r="FG94" i="1"/>
  <c r="FF115" i="1"/>
  <c r="FF116" i="1" s="1"/>
  <c r="FF207" i="1"/>
  <c r="FF209" i="1"/>
  <c r="FF208" i="1"/>
  <c r="FF134" i="1"/>
  <c r="FF135" i="1" s="1"/>
  <c r="FF136" i="1" s="1"/>
  <c r="FF123" i="1"/>
  <c r="FF124" i="1" s="1"/>
  <c r="FF125" i="1" s="1"/>
  <c r="FF4" i="1" s="1"/>
  <c r="FF22" i="1"/>
  <c r="FF70" i="1" l="1"/>
  <c r="FF71" i="1" s="1"/>
  <c r="FG65" i="1" s="1"/>
  <c r="FF38" i="1"/>
  <c r="FF35" i="1"/>
  <c r="FF37" i="1"/>
  <c r="FG47" i="1"/>
  <c r="FF57" i="1"/>
  <c r="FF58" i="1" s="1"/>
  <c r="FF59" i="1" s="1"/>
  <c r="FF23" i="1" s="1"/>
  <c r="FF244" i="1"/>
  <c r="FF148" i="1"/>
  <c r="FF149" i="1"/>
  <c r="FF150" i="1"/>
  <c r="FF151" i="1"/>
  <c r="FF146" i="1"/>
  <c r="FF147" i="1"/>
  <c r="FF179" i="1"/>
  <c r="FF31" i="1"/>
  <c r="FF117" i="1"/>
  <c r="FG92" i="1" s="1"/>
  <c r="FG93" i="1" s="1"/>
  <c r="FG17" i="1" s="1"/>
  <c r="FG16" i="1"/>
  <c r="FG51" i="1"/>
  <c r="FG49" i="1"/>
  <c r="FF137" i="1" l="1"/>
  <c r="FF138" i="1" s="1"/>
  <c r="FF139" i="1" s="1"/>
  <c r="FF3" i="1" s="1"/>
  <c r="FF248" i="1"/>
  <c r="FG52" i="1"/>
  <c r="FG53" i="1" s="1"/>
  <c r="FG54" i="1" s="1"/>
  <c r="FG96" i="1"/>
  <c r="FG18" i="1" s="1"/>
  <c r="FF246" i="1"/>
  <c r="FF183" i="1"/>
  <c r="FF182" i="1"/>
  <c r="FF181" i="1"/>
  <c r="FF184" i="1"/>
  <c r="FF180" i="1"/>
  <c r="FG95" i="1"/>
  <c r="FG64" i="1" l="1"/>
  <c r="FG66" i="1"/>
  <c r="FG67" i="1" s="1"/>
  <c r="FG72" i="1"/>
  <c r="FG73" i="1" s="1"/>
  <c r="FG6" i="1" s="1"/>
  <c r="FG74" i="1"/>
  <c r="FG75" i="1" s="1"/>
  <c r="FG89" i="1" l="1"/>
  <c r="FG14" i="1" s="1"/>
  <c r="FG145" i="1"/>
  <c r="FG12" i="1"/>
  <c r="FG166" i="1"/>
  <c r="FG164" i="1"/>
  <c r="FG8" i="1"/>
  <c r="FG78" i="1"/>
  <c r="FG81" i="1" s="1"/>
  <c r="FG82" i="1" s="1"/>
  <c r="FG13" i="1" s="1"/>
  <c r="FH43" i="1"/>
  <c r="FH44" i="1" s="1"/>
  <c r="FG7" i="1"/>
  <c r="FG130" i="1" l="1"/>
  <c r="FG33" i="1"/>
  <c r="FG34" i="1"/>
  <c r="FF165" i="1"/>
  <c r="FG99" i="1"/>
  <c r="FG132" i="1" s="1"/>
  <c r="FG133" i="1" s="1"/>
  <c r="FG79" i="1"/>
  <c r="FG80" i="1" s="1"/>
  <c r="FG9" i="1" s="1"/>
  <c r="FG10" i="1"/>
  <c r="FG131" i="1"/>
  <c r="FG109" i="1"/>
  <c r="FG100" i="1" l="1"/>
  <c r="FG20" i="1"/>
  <c r="FF240" i="1"/>
  <c r="FF155" i="1"/>
  <c r="FF157" i="1"/>
  <c r="FF156" i="1"/>
  <c r="FF154" i="1"/>
  <c r="FG26" i="1"/>
  <c r="FG110" i="1"/>
  <c r="FG27" i="1" l="1"/>
  <c r="FG111" i="1"/>
  <c r="FG113" i="1" s="1"/>
  <c r="FG114" i="1" s="1"/>
  <c r="FG21" i="1"/>
  <c r="FG101" i="1"/>
  <c r="FG102" i="1" l="1"/>
  <c r="FG104" i="1"/>
  <c r="FG105" i="1" s="1"/>
  <c r="FH87" i="1"/>
  <c r="FG29" i="1"/>
  <c r="FH85" i="1"/>
  <c r="FH86" i="1" s="1"/>
  <c r="FG118" i="1"/>
  <c r="FG119" i="1" s="1"/>
  <c r="FG120" i="1" s="1"/>
  <c r="FG30" i="1" s="1"/>
  <c r="FG36" i="1" s="1"/>
  <c r="FG106" i="1" l="1"/>
  <c r="FG103" i="1"/>
  <c r="FH112" i="1"/>
  <c r="FH28" i="1" s="1"/>
  <c r="FG176" i="1"/>
  <c r="FH88" i="1"/>
  <c r="FG170" i="1"/>
  <c r="FG123" i="1" l="1"/>
  <c r="FG124" i="1" s="1"/>
  <c r="FG125" i="1" s="1"/>
  <c r="FG4" i="1" s="1"/>
  <c r="FG22" i="1"/>
  <c r="FG171" i="1"/>
  <c r="FG172" i="1" s="1"/>
  <c r="FG173" i="1" s="1"/>
  <c r="FG174" i="1" s="1"/>
  <c r="FH48" i="1"/>
  <c r="FG177" i="1"/>
  <c r="FG178" i="1" s="1"/>
  <c r="FG143" i="1"/>
  <c r="FG144" i="1" s="1"/>
  <c r="FH46" i="1"/>
  <c r="FH50" i="1"/>
  <c r="FG24" i="1"/>
  <c r="FH94" i="1"/>
  <c r="FG115" i="1"/>
  <c r="FG116" i="1" s="1"/>
  <c r="FG208" i="1"/>
  <c r="FG207" i="1"/>
  <c r="FG209" i="1"/>
  <c r="FG134" i="1"/>
  <c r="FG135" i="1" s="1"/>
  <c r="FG136" i="1" s="1"/>
  <c r="FG70" i="1" l="1"/>
  <c r="FG71" i="1" s="1"/>
  <c r="FH65" i="1" s="1"/>
  <c r="FG31" i="1"/>
  <c r="FG117" i="1"/>
  <c r="FH92" i="1" s="1"/>
  <c r="FH93" i="1" s="1"/>
  <c r="FH17" i="1" s="1"/>
  <c r="FH51" i="1"/>
  <c r="FH49" i="1"/>
  <c r="FH47" i="1"/>
  <c r="FG57" i="1"/>
  <c r="FG58" i="1" s="1"/>
  <c r="FG59" i="1" s="1"/>
  <c r="FG23" i="1" s="1"/>
  <c r="FG244" i="1"/>
  <c r="FG151" i="1"/>
  <c r="FG148" i="1"/>
  <c r="FG149" i="1"/>
  <c r="FG150" i="1"/>
  <c r="FG146" i="1"/>
  <c r="FG147" i="1"/>
  <c r="FH16" i="1"/>
  <c r="FG37" i="1"/>
  <c r="FG38" i="1"/>
  <c r="FG35" i="1"/>
  <c r="FG179" i="1"/>
  <c r="FH95" i="1" l="1"/>
  <c r="FH52" i="1"/>
  <c r="FH53" i="1" s="1"/>
  <c r="FH54" i="1" s="1"/>
  <c r="FH74" i="1" s="1"/>
  <c r="FG182" i="1"/>
  <c r="FG183" i="1"/>
  <c r="FG181" i="1"/>
  <c r="FG246" i="1"/>
  <c r="FG184" i="1"/>
  <c r="FG180" i="1"/>
  <c r="FH64" i="1" s="1"/>
  <c r="FG137" i="1"/>
  <c r="FG138" i="1" s="1"/>
  <c r="FG139" i="1" s="1"/>
  <c r="FG3" i="1" s="1"/>
  <c r="FG248" i="1"/>
  <c r="FH96" i="1"/>
  <c r="FH18" i="1" s="1"/>
  <c r="FH72" i="1" l="1"/>
  <c r="FH73" i="1" s="1"/>
  <c r="FH6" i="1" s="1"/>
  <c r="FH66" i="1"/>
  <c r="FH67" i="1" s="1"/>
  <c r="FH75" i="1"/>
  <c r="FI43" i="1"/>
  <c r="FI44" i="1" s="1"/>
  <c r="FH7" i="1"/>
  <c r="FH89" i="1" l="1"/>
  <c r="FH14" i="1" s="1"/>
  <c r="FH145" i="1"/>
  <c r="FH12" i="1"/>
  <c r="FH166" i="1"/>
  <c r="FH164" i="1"/>
  <c r="FH8" i="1"/>
  <c r="FH78" i="1"/>
  <c r="FH81" i="1" s="1"/>
  <c r="FH109" i="1" l="1"/>
  <c r="FH99" i="1"/>
  <c r="FH20" i="1" s="1"/>
  <c r="FH79" i="1"/>
  <c r="FH80" i="1" s="1"/>
  <c r="FH9" i="1" s="1"/>
  <c r="FH10" i="1"/>
  <c r="FH130" i="1"/>
  <c r="FH33" i="1"/>
  <c r="FH34" i="1"/>
  <c r="FG165" i="1"/>
  <c r="FH131" i="1"/>
  <c r="FH82" i="1"/>
  <c r="FH13" i="1" s="1"/>
  <c r="FH100" i="1" l="1"/>
  <c r="FH21" i="1" s="1"/>
  <c r="FH110" i="1"/>
  <c r="FH111" i="1" s="1"/>
  <c r="FH113" i="1" s="1"/>
  <c r="FH114" i="1" s="1"/>
  <c r="FH26" i="1"/>
  <c r="FH132" i="1"/>
  <c r="FH133" i="1" s="1"/>
  <c r="FG240" i="1"/>
  <c r="FG154" i="1"/>
  <c r="FG156" i="1"/>
  <c r="FG157" i="1"/>
  <c r="FG155" i="1"/>
  <c r="FH27" i="1"/>
  <c r="FH101" i="1" l="1"/>
  <c r="FH102" i="1" s="1"/>
  <c r="FI87" i="1"/>
  <c r="FI85" i="1"/>
  <c r="FI86" i="1" s="1"/>
  <c r="FH29" i="1"/>
  <c r="FH118" i="1"/>
  <c r="FH119" i="1" s="1"/>
  <c r="FH120" i="1" s="1"/>
  <c r="FH30" i="1" s="1"/>
  <c r="FH36" i="1" s="1"/>
  <c r="FH104" i="1" l="1"/>
  <c r="FH105" i="1" s="1"/>
  <c r="FH103" i="1" s="1"/>
  <c r="FH170" i="1"/>
  <c r="FI88" i="1"/>
  <c r="FH176" i="1"/>
  <c r="FI112" i="1" l="1"/>
  <c r="FI28" i="1" s="1"/>
  <c r="FH106" i="1"/>
  <c r="FH143" i="1" s="1"/>
  <c r="FH144" i="1" s="1"/>
  <c r="FH123" i="1"/>
  <c r="FH124" i="1" s="1"/>
  <c r="FH125" i="1" s="1"/>
  <c r="FH4" i="1" s="1"/>
  <c r="FH22" i="1"/>
  <c r="FH24" i="1"/>
  <c r="FH177" i="1"/>
  <c r="FH178" i="1" s="1"/>
  <c r="FH171" i="1"/>
  <c r="FH172" i="1" s="1"/>
  <c r="FH173" i="1" s="1"/>
  <c r="FH174" i="1" s="1"/>
  <c r="FI46" i="1"/>
  <c r="FI50" i="1"/>
  <c r="FI94" i="1"/>
  <c r="FH115" i="1"/>
  <c r="FH116" i="1" s="1"/>
  <c r="FH208" i="1"/>
  <c r="FH207" i="1"/>
  <c r="FH209" i="1"/>
  <c r="FH134" i="1"/>
  <c r="FH135" i="1" s="1"/>
  <c r="FH136" i="1" s="1"/>
  <c r="FI48" i="1" l="1"/>
  <c r="FH70" i="1"/>
  <c r="FH71" i="1" s="1"/>
  <c r="FI65" i="1" s="1"/>
  <c r="FH31" i="1"/>
  <c r="FH117" i="1"/>
  <c r="FI92" i="1" s="1"/>
  <c r="FI93" i="1" s="1"/>
  <c r="FI17" i="1" s="1"/>
  <c r="FI47" i="1"/>
  <c r="FH57" i="1"/>
  <c r="FH179" i="1"/>
  <c r="FI16" i="1"/>
  <c r="FI49" i="1"/>
  <c r="FH37" i="1"/>
  <c r="FH38" i="1"/>
  <c r="FH35" i="1"/>
  <c r="FH244" i="1"/>
  <c r="FH149" i="1"/>
  <c r="FH150" i="1"/>
  <c r="FH151" i="1"/>
  <c r="FH148" i="1"/>
  <c r="FH146" i="1"/>
  <c r="FH147" i="1"/>
  <c r="FI51" i="1"/>
  <c r="FH58" i="1" l="1"/>
  <c r="FH59" i="1" s="1"/>
  <c r="FH23" i="1" s="1"/>
  <c r="FI95" i="1"/>
  <c r="FI96" i="1"/>
  <c r="FI18" i="1" s="1"/>
  <c r="FI52" i="1"/>
  <c r="FI53" i="1" s="1"/>
  <c r="FI54" i="1" s="1"/>
  <c r="FH246" i="1"/>
  <c r="FH183" i="1"/>
  <c r="FH181" i="1"/>
  <c r="FH182" i="1"/>
  <c r="FH184" i="1"/>
  <c r="FH180" i="1"/>
  <c r="FI64" i="1" s="1"/>
  <c r="FH137" i="1"/>
  <c r="FH138" i="1" s="1"/>
  <c r="FH139" i="1" s="1"/>
  <c r="FH3" i="1" s="1"/>
  <c r="FH248" i="1"/>
  <c r="FJ43" i="1" l="1"/>
  <c r="FJ44" i="1" s="1"/>
  <c r="FI7" i="1"/>
  <c r="FI74" i="1"/>
  <c r="FI75" i="1" s="1"/>
  <c r="FI66" i="1"/>
  <c r="FI72" i="1"/>
  <c r="FI73" i="1" s="1"/>
  <c r="FI6" i="1" s="1"/>
  <c r="FI89" i="1" l="1"/>
  <c r="FI14" i="1" s="1"/>
  <c r="FI145" i="1"/>
  <c r="FI12" i="1"/>
  <c r="FI166" i="1"/>
  <c r="FI164" i="1"/>
  <c r="FI67" i="1"/>
  <c r="FI8" i="1" l="1"/>
  <c r="FI78" i="1"/>
  <c r="FI81" i="1" s="1"/>
  <c r="FI130" i="1"/>
  <c r="FI131" i="1" s="1"/>
  <c r="FI33" i="1"/>
  <c r="FI34" i="1"/>
  <c r="FH165" i="1"/>
  <c r="FI99" i="1"/>
  <c r="FI109" i="1"/>
  <c r="FI132" i="1" l="1"/>
  <c r="FI133" i="1" s="1"/>
  <c r="FI26" i="1"/>
  <c r="FI20" i="1"/>
  <c r="FI79" i="1"/>
  <c r="FI80" i="1" s="1"/>
  <c r="FI9" i="1" s="1"/>
  <c r="FI10" i="1"/>
  <c r="FI82" i="1"/>
  <c r="FI13" i="1" s="1"/>
  <c r="FH240" i="1"/>
  <c r="FH154" i="1"/>
  <c r="FH156" i="1"/>
  <c r="FH157" i="1"/>
  <c r="FH155" i="1"/>
  <c r="FI100" i="1" l="1"/>
  <c r="FI21" i="1" s="1"/>
  <c r="FI110" i="1"/>
  <c r="FI101" i="1" l="1"/>
  <c r="FI102" i="1" s="1"/>
  <c r="FI27" i="1"/>
  <c r="FI111" i="1"/>
  <c r="FI113" i="1" s="1"/>
  <c r="FI114" i="1" s="1"/>
  <c r="FI104" i="1" l="1"/>
  <c r="FI105" i="1" s="1"/>
  <c r="FI106" i="1" s="1"/>
  <c r="FJ87" i="1"/>
  <c r="FJ88" i="1" s="1"/>
  <c r="FJ85" i="1"/>
  <c r="FJ86" i="1" s="1"/>
  <c r="FI29" i="1"/>
  <c r="FI118" i="1"/>
  <c r="FI119" i="1" s="1"/>
  <c r="FI120" i="1" s="1"/>
  <c r="FI30" i="1" s="1"/>
  <c r="FI36" i="1" s="1"/>
  <c r="FI176" i="1"/>
  <c r="FI170" i="1"/>
  <c r="FJ112" i="1" l="1"/>
  <c r="FJ28" i="1" s="1"/>
  <c r="FI103" i="1"/>
  <c r="FI123" i="1" s="1"/>
  <c r="FI124" i="1" s="1"/>
  <c r="FI125" i="1" s="1"/>
  <c r="FI4" i="1" s="1"/>
  <c r="FJ46" i="1"/>
  <c r="FJ50" i="1"/>
  <c r="FI177" i="1"/>
  <c r="FI178" i="1" s="1"/>
  <c r="FI171" i="1"/>
  <c r="FI172" i="1" s="1"/>
  <c r="FI173" i="1" s="1"/>
  <c r="FI174" i="1" s="1"/>
  <c r="FI143" i="1"/>
  <c r="FI144" i="1" s="1"/>
  <c r="FJ48" i="1"/>
  <c r="FI24" i="1"/>
  <c r="FJ94" i="1"/>
  <c r="FI115" i="1"/>
  <c r="FI116" i="1" s="1"/>
  <c r="FI208" i="1"/>
  <c r="FI207" i="1"/>
  <c r="FI209" i="1"/>
  <c r="FI134" i="1"/>
  <c r="FI135" i="1" s="1"/>
  <c r="FI136" i="1" s="1"/>
  <c r="FI22" i="1" l="1"/>
  <c r="FI70" i="1"/>
  <c r="FI71" i="1" s="1"/>
  <c r="FJ65" i="1" s="1"/>
  <c r="FI31" i="1"/>
  <c r="FI117" i="1"/>
  <c r="FJ92" i="1" s="1"/>
  <c r="FJ93" i="1" s="1"/>
  <c r="FJ17" i="1" s="1"/>
  <c r="FJ49" i="1"/>
  <c r="FJ51" i="1"/>
  <c r="FJ16" i="1"/>
  <c r="FI244" i="1"/>
  <c r="FI151" i="1"/>
  <c r="FI149" i="1"/>
  <c r="FI148" i="1"/>
  <c r="FI150" i="1"/>
  <c r="FI146" i="1"/>
  <c r="FI147" i="1"/>
  <c r="FJ47" i="1"/>
  <c r="FI57" i="1"/>
  <c r="FI58" i="1" s="1"/>
  <c r="FI59" i="1" s="1"/>
  <c r="FI23" i="1" s="1"/>
  <c r="FI37" i="1"/>
  <c r="FI35" i="1"/>
  <c r="FI38" i="1"/>
  <c r="FI179" i="1"/>
  <c r="FJ52" i="1" l="1"/>
  <c r="FJ53" i="1" s="1"/>
  <c r="FJ54" i="1" s="1"/>
  <c r="FJ66" i="1" s="1"/>
  <c r="FJ96" i="1"/>
  <c r="FJ18" i="1" s="1"/>
  <c r="FJ95" i="1"/>
  <c r="FI137" i="1"/>
  <c r="FI138" i="1" s="1"/>
  <c r="FI139" i="1" s="1"/>
  <c r="FI3" i="1" s="1"/>
  <c r="FI248" i="1"/>
  <c r="FI246" i="1"/>
  <c r="FI181" i="1"/>
  <c r="FI182" i="1"/>
  <c r="FI183" i="1"/>
  <c r="FI184" i="1"/>
  <c r="FI180" i="1"/>
  <c r="FJ64" i="1" s="1"/>
  <c r="FJ74" i="1" l="1"/>
  <c r="FJ75" i="1" s="1"/>
  <c r="FJ72" i="1"/>
  <c r="FJ73" i="1" s="1"/>
  <c r="FJ6" i="1" s="1"/>
  <c r="FK43" i="1"/>
  <c r="FK44" i="1" s="1"/>
  <c r="FJ7" i="1"/>
  <c r="FJ67" i="1"/>
  <c r="FJ89" i="1" l="1"/>
  <c r="FJ14" i="1" s="1"/>
  <c r="FJ145" i="1"/>
  <c r="FJ12" i="1"/>
  <c r="FJ166" i="1"/>
  <c r="FJ164" i="1"/>
  <c r="FJ8" i="1"/>
  <c r="FJ78" i="1"/>
  <c r="FJ81" i="1" s="1"/>
  <c r="FJ82" i="1" s="1"/>
  <c r="FJ13" i="1" s="1"/>
  <c r="FJ109" i="1" l="1"/>
  <c r="FJ26" i="1" s="1"/>
  <c r="FJ130" i="1"/>
  <c r="FJ33" i="1"/>
  <c r="FJ34" i="1"/>
  <c r="FI165" i="1"/>
  <c r="FJ99" i="1"/>
  <c r="FJ132" i="1" s="1"/>
  <c r="FJ133" i="1" s="1"/>
  <c r="FJ131" i="1"/>
  <c r="FJ79" i="1"/>
  <c r="FJ80" i="1" s="1"/>
  <c r="FJ9" i="1" s="1"/>
  <c r="FJ10" i="1"/>
  <c r="FJ100" i="1" l="1"/>
  <c r="FJ20" i="1"/>
  <c r="FI240" i="1"/>
  <c r="FI154" i="1"/>
  <c r="FI156" i="1"/>
  <c r="FI157" i="1"/>
  <c r="FI155" i="1"/>
  <c r="FJ110" i="1"/>
  <c r="FJ21" i="1" l="1"/>
  <c r="FJ101" i="1"/>
  <c r="FJ27" i="1"/>
  <c r="FJ111" i="1"/>
  <c r="FJ113" i="1" s="1"/>
  <c r="FJ114" i="1" s="1"/>
  <c r="FK87" i="1" l="1"/>
  <c r="FK85" i="1"/>
  <c r="FK86" i="1" s="1"/>
  <c r="FJ29" i="1"/>
  <c r="FJ118" i="1"/>
  <c r="FJ119" i="1" s="1"/>
  <c r="FJ120" i="1" s="1"/>
  <c r="FJ30" i="1" s="1"/>
  <c r="FJ36" i="1" s="1"/>
  <c r="FJ102" i="1"/>
  <c r="FJ104" i="1"/>
  <c r="FJ105" i="1" s="1"/>
  <c r="FK112" i="1" s="1"/>
  <c r="FK28" i="1" s="1"/>
  <c r="FJ106" i="1" l="1"/>
  <c r="FJ103" i="1"/>
  <c r="FJ170" i="1"/>
  <c r="FK88" i="1"/>
  <c r="FJ176" i="1"/>
  <c r="FJ177" i="1" l="1"/>
  <c r="FJ178" i="1" s="1"/>
  <c r="FJ171" i="1"/>
  <c r="FJ172" i="1" s="1"/>
  <c r="FJ173" i="1" s="1"/>
  <c r="FJ174" i="1" s="1"/>
  <c r="FJ143" i="1"/>
  <c r="FJ144" i="1" s="1"/>
  <c r="FK48" i="1"/>
  <c r="FK46" i="1"/>
  <c r="FK50" i="1"/>
  <c r="FJ24" i="1"/>
  <c r="FK94" i="1"/>
  <c r="FJ115" i="1"/>
  <c r="FJ116" i="1" s="1"/>
  <c r="FJ207" i="1"/>
  <c r="FJ209" i="1"/>
  <c r="FJ208" i="1"/>
  <c r="FJ134" i="1"/>
  <c r="FJ135" i="1" s="1"/>
  <c r="FJ136" i="1" s="1"/>
  <c r="FJ22" i="1"/>
  <c r="FJ123" i="1"/>
  <c r="FJ124" i="1" s="1"/>
  <c r="FJ125" i="1" s="1"/>
  <c r="FJ4" i="1" s="1"/>
  <c r="FJ70" i="1" l="1"/>
  <c r="FJ71" i="1" s="1"/>
  <c r="FK65" i="1" s="1"/>
  <c r="FK49" i="1"/>
  <c r="FJ37" i="1"/>
  <c r="FJ38" i="1"/>
  <c r="FJ35" i="1"/>
  <c r="FJ244" i="1"/>
  <c r="FJ151" i="1"/>
  <c r="FJ148" i="1"/>
  <c r="FJ149" i="1"/>
  <c r="FJ150" i="1"/>
  <c r="FJ146" i="1"/>
  <c r="FJ147" i="1"/>
  <c r="FJ31" i="1"/>
  <c r="FJ117" i="1"/>
  <c r="FK92" i="1" s="1"/>
  <c r="FK93" i="1" s="1"/>
  <c r="FK17" i="1" s="1"/>
  <c r="FK51" i="1"/>
  <c r="FK16" i="1"/>
  <c r="FK47" i="1"/>
  <c r="FJ57" i="1"/>
  <c r="FJ58" i="1" s="1"/>
  <c r="FJ59" i="1" s="1"/>
  <c r="FJ23" i="1" s="1"/>
  <c r="FJ179" i="1"/>
  <c r="FK52" i="1" l="1"/>
  <c r="FK53" i="1" s="1"/>
  <c r="FK54" i="1" s="1"/>
  <c r="FK74" i="1" s="1"/>
  <c r="FJ246" i="1"/>
  <c r="FJ183" i="1"/>
  <c r="FJ182" i="1"/>
  <c r="FJ181" i="1"/>
  <c r="FJ184" i="1"/>
  <c r="FJ180" i="1"/>
  <c r="FJ137" i="1"/>
  <c r="FJ138" i="1" s="1"/>
  <c r="FJ139" i="1" s="1"/>
  <c r="FJ3" i="1" s="1"/>
  <c r="FJ248" i="1"/>
  <c r="FK96" i="1"/>
  <c r="FK18" i="1" s="1"/>
  <c r="FK95" i="1"/>
  <c r="FK72" i="1" l="1"/>
  <c r="FK73" i="1" s="1"/>
  <c r="FK6" i="1" s="1"/>
  <c r="FK66" i="1"/>
  <c r="FK67" i="1" s="1"/>
  <c r="FK75" i="1"/>
  <c r="FK64" i="1"/>
  <c r="FK8" i="1" l="1"/>
  <c r="FK78" i="1"/>
  <c r="FK81" i="1" s="1"/>
  <c r="FK82" i="1" s="1"/>
  <c r="FK13" i="1" s="1"/>
  <c r="FL43" i="1"/>
  <c r="FL44" i="1" s="1"/>
  <c r="FK7" i="1"/>
  <c r="FK89" i="1"/>
  <c r="FK14" i="1" s="1"/>
  <c r="FK12" i="1"/>
  <c r="FK145" i="1"/>
  <c r="FK166" i="1"/>
  <c r="FK164" i="1"/>
  <c r="FK130" i="1" l="1"/>
  <c r="FK33" i="1"/>
  <c r="FK34" i="1"/>
  <c r="FJ165" i="1"/>
  <c r="FK99" i="1"/>
  <c r="FK109" i="1"/>
  <c r="FK79" i="1"/>
  <c r="FK80" i="1" s="1"/>
  <c r="FK9" i="1" s="1"/>
  <c r="FK10" i="1"/>
  <c r="FK131" i="1"/>
  <c r="FJ240" i="1" l="1"/>
  <c r="FJ154" i="1"/>
  <c r="FJ155" i="1"/>
  <c r="FJ157" i="1"/>
  <c r="FJ156" i="1"/>
  <c r="FK100" i="1"/>
  <c r="FK20" i="1"/>
  <c r="FK132" i="1"/>
  <c r="FK133" i="1" s="1"/>
  <c r="FK26" i="1"/>
  <c r="FK110" i="1"/>
  <c r="FK27" i="1" l="1"/>
  <c r="FK111" i="1"/>
  <c r="FK113" i="1" s="1"/>
  <c r="FK114" i="1" s="1"/>
  <c r="FK21" i="1"/>
  <c r="FK101" i="1"/>
  <c r="FK102" i="1" l="1"/>
  <c r="FK104" i="1"/>
  <c r="FK105" i="1" s="1"/>
  <c r="FL112" i="1" s="1"/>
  <c r="FL28" i="1" s="1"/>
  <c r="FL87" i="1"/>
  <c r="FK29" i="1"/>
  <c r="FL85" i="1"/>
  <c r="FL86" i="1" s="1"/>
  <c r="FK118" i="1"/>
  <c r="FK119" i="1" s="1"/>
  <c r="FK120" i="1" s="1"/>
  <c r="FK30" i="1" s="1"/>
  <c r="FK36" i="1" s="1"/>
  <c r="FK106" i="1" l="1"/>
  <c r="FK103" i="1"/>
  <c r="FL88" i="1"/>
  <c r="FK176" i="1"/>
  <c r="FK170" i="1"/>
  <c r="FK22" i="1" l="1"/>
  <c r="FK123" i="1"/>
  <c r="FK124" i="1" s="1"/>
  <c r="FK125" i="1" s="1"/>
  <c r="FK4" i="1" s="1"/>
  <c r="FL46" i="1"/>
  <c r="FL50" i="1"/>
  <c r="FK177" i="1"/>
  <c r="FK178" i="1" s="1"/>
  <c r="FK171" i="1"/>
  <c r="FK172" i="1" s="1"/>
  <c r="FK173" i="1" s="1"/>
  <c r="FK174" i="1" s="1"/>
  <c r="FK143" i="1"/>
  <c r="FK144" i="1" s="1"/>
  <c r="FK151" i="1" s="1"/>
  <c r="FL48" i="1"/>
  <c r="FK24" i="1"/>
  <c r="FL94" i="1"/>
  <c r="FK115" i="1"/>
  <c r="FK116" i="1" s="1"/>
  <c r="FK209" i="1"/>
  <c r="FK208" i="1"/>
  <c r="FK207" i="1"/>
  <c r="FK134" i="1"/>
  <c r="FK135" i="1" s="1"/>
  <c r="FK136" i="1" s="1"/>
  <c r="FK147" i="1" l="1"/>
  <c r="FK248" i="1" s="1"/>
  <c r="FK149" i="1"/>
  <c r="FK148" i="1"/>
  <c r="FK244" i="1"/>
  <c r="FK150" i="1"/>
  <c r="FK146" i="1"/>
  <c r="FK70" i="1"/>
  <c r="FK71" i="1" s="1"/>
  <c r="FL65" i="1" s="1"/>
  <c r="FK37" i="1"/>
  <c r="FK38" i="1"/>
  <c r="FK35" i="1"/>
  <c r="FK31" i="1"/>
  <c r="FK117" i="1"/>
  <c r="FL92" i="1" s="1"/>
  <c r="FL93" i="1" s="1"/>
  <c r="FL17" i="1" s="1"/>
  <c r="FL49" i="1"/>
  <c r="FL51" i="1"/>
  <c r="FK137" i="1"/>
  <c r="FL16" i="1"/>
  <c r="FL47" i="1"/>
  <c r="FK57" i="1"/>
  <c r="FK58" i="1" s="1"/>
  <c r="FK59" i="1" s="1"/>
  <c r="FK23" i="1" s="1"/>
  <c r="FK179" i="1"/>
  <c r="FL96" i="1" l="1"/>
  <c r="FL18" i="1" s="1"/>
  <c r="FL95" i="1"/>
  <c r="FK138" i="1"/>
  <c r="FK139" i="1" s="1"/>
  <c r="FK3" i="1" s="1"/>
  <c r="FK246" i="1"/>
  <c r="FK182" i="1"/>
  <c r="FK183" i="1"/>
  <c r="FK181" i="1"/>
  <c r="FK184" i="1"/>
  <c r="FK180" i="1"/>
  <c r="FL52" i="1"/>
  <c r="FL53" i="1" s="1"/>
  <c r="FL54" i="1" s="1"/>
  <c r="FL64" i="1" l="1"/>
  <c r="FL74" i="1"/>
  <c r="FL75" i="1" s="1"/>
  <c r="FL72" i="1"/>
  <c r="FL73" i="1" s="1"/>
  <c r="FL6" i="1" s="1"/>
  <c r="FL66" i="1"/>
  <c r="FL89" i="1" l="1"/>
  <c r="FL14" i="1" s="1"/>
  <c r="FL145" i="1"/>
  <c r="FL12" i="1"/>
  <c r="FL166" i="1"/>
  <c r="FL164" i="1"/>
  <c r="FM43" i="1"/>
  <c r="FM44" i="1" s="1"/>
  <c r="FL7" i="1"/>
  <c r="FL67" i="1"/>
  <c r="FL8" i="1" l="1"/>
  <c r="FL78" i="1"/>
  <c r="FL81" i="1" s="1"/>
  <c r="FL99" i="1"/>
  <c r="FL132" i="1" s="1"/>
  <c r="FL133" i="1" s="1"/>
  <c r="FL130" i="1"/>
  <c r="FL34" i="1"/>
  <c r="FL33" i="1"/>
  <c r="FK165" i="1"/>
  <c r="FL109" i="1"/>
  <c r="FL131" i="1"/>
  <c r="FL20" i="1" l="1"/>
  <c r="FL26" i="1"/>
  <c r="FL79" i="1"/>
  <c r="FL80" i="1" s="1"/>
  <c r="FL9" i="1" s="1"/>
  <c r="FL10" i="1"/>
  <c r="FL82" i="1"/>
  <c r="FL13" i="1" s="1"/>
  <c r="FK240" i="1"/>
  <c r="FK154" i="1"/>
  <c r="FK156" i="1"/>
  <c r="FK157" i="1"/>
  <c r="FK155" i="1"/>
  <c r="FL110" i="1" l="1"/>
  <c r="FL27" i="1" s="1"/>
  <c r="FL100" i="1"/>
  <c r="FL111" i="1"/>
  <c r="FL113" i="1" s="1"/>
  <c r="FL114" i="1" s="1"/>
  <c r="FM87" i="1" l="1"/>
  <c r="FM85" i="1"/>
  <c r="FM86" i="1" s="1"/>
  <c r="FL29" i="1"/>
  <c r="FL118" i="1"/>
  <c r="FL119" i="1" s="1"/>
  <c r="FL120" i="1" s="1"/>
  <c r="FL30" i="1" s="1"/>
  <c r="FL36" i="1" s="1"/>
  <c r="FL21" i="1"/>
  <c r="FL101" i="1"/>
  <c r="FL102" i="1" l="1"/>
  <c r="FL104" i="1"/>
  <c r="FL105" i="1" s="1"/>
  <c r="FL106" i="1" l="1"/>
  <c r="FL103" i="1"/>
  <c r="FM112" i="1"/>
  <c r="FM28" i="1" s="1"/>
  <c r="FL170" i="1"/>
  <c r="FM88" i="1"/>
  <c r="FL176" i="1"/>
  <c r="FL123" i="1" l="1"/>
  <c r="FL124" i="1" s="1"/>
  <c r="FL125" i="1" s="1"/>
  <c r="FL4" i="1" s="1"/>
  <c r="FL22" i="1"/>
  <c r="FL177" i="1"/>
  <c r="FL178" i="1" s="1"/>
  <c r="FL171" i="1"/>
  <c r="FL172" i="1" s="1"/>
  <c r="FL173" i="1" s="1"/>
  <c r="FL174" i="1" s="1"/>
  <c r="FL143" i="1"/>
  <c r="FL144" i="1" s="1"/>
  <c r="FL148" i="1" s="1"/>
  <c r="FM48" i="1"/>
  <c r="FM46" i="1"/>
  <c r="FM50" i="1"/>
  <c r="FL24" i="1"/>
  <c r="FM94" i="1"/>
  <c r="FL115" i="1"/>
  <c r="FL116" i="1" s="1"/>
  <c r="FL207" i="1"/>
  <c r="FL209" i="1"/>
  <c r="FL208" i="1"/>
  <c r="FL134" i="1"/>
  <c r="FL135" i="1" s="1"/>
  <c r="FL136" i="1" s="1"/>
  <c r="FL151" i="1" l="1"/>
  <c r="FL149" i="1"/>
  <c r="FL147" i="1"/>
  <c r="FL137" i="1" s="1"/>
  <c r="FL244" i="1"/>
  <c r="FL150" i="1"/>
  <c r="FL70" i="1"/>
  <c r="FL71" i="1" s="1"/>
  <c r="FM65" i="1" s="1"/>
  <c r="FL146" i="1"/>
  <c r="FM16" i="1"/>
  <c r="FM47" i="1"/>
  <c r="FL57" i="1"/>
  <c r="FL179" i="1"/>
  <c r="FL31" i="1"/>
  <c r="FL117" i="1"/>
  <c r="FM92" i="1" s="1"/>
  <c r="FM93" i="1" s="1"/>
  <c r="FM17" i="1" s="1"/>
  <c r="FL38" i="1"/>
  <c r="FL35" i="1"/>
  <c r="FL37" i="1"/>
  <c r="FM49" i="1"/>
  <c r="FL58" i="1"/>
  <c r="FL59" i="1" s="1"/>
  <c r="FL23" i="1" s="1"/>
  <c r="FM51" i="1"/>
  <c r="FL248" i="1" l="1"/>
  <c r="FM52" i="1"/>
  <c r="FM53" i="1" s="1"/>
  <c r="FM54" i="1" s="1"/>
  <c r="FM72" i="1" s="1"/>
  <c r="FL246" i="1"/>
  <c r="FL138" i="1"/>
  <c r="FL139" i="1" s="1"/>
  <c r="FL3" i="1" s="1"/>
  <c r="FL183" i="1"/>
  <c r="FL182" i="1"/>
  <c r="FL181" i="1"/>
  <c r="FL184" i="1"/>
  <c r="FL180" i="1"/>
  <c r="FM96" i="1"/>
  <c r="FM18" i="1" s="1"/>
  <c r="FM95" i="1"/>
  <c r="FM66" i="1" l="1"/>
  <c r="FM67" i="1" s="1"/>
  <c r="FM74" i="1"/>
  <c r="FM75" i="1" s="1"/>
  <c r="FM73" i="1"/>
  <c r="FM6" i="1" s="1"/>
  <c r="FM64" i="1"/>
  <c r="FN43" i="1" l="1"/>
  <c r="FN44" i="1" s="1"/>
  <c r="FM7" i="1"/>
  <c r="FM89" i="1"/>
  <c r="FM14" i="1" s="1"/>
  <c r="FM145" i="1"/>
  <c r="FM12" i="1"/>
  <c r="FM166" i="1"/>
  <c r="FM164" i="1"/>
  <c r="FM8" i="1"/>
  <c r="FM78" i="1"/>
  <c r="FM81" i="1" s="1"/>
  <c r="FM82" i="1" s="1"/>
  <c r="FM13" i="1" s="1"/>
  <c r="FM109" i="1" l="1"/>
  <c r="FM26" i="1" s="1"/>
  <c r="FM131" i="1"/>
  <c r="FM79" i="1"/>
  <c r="FM80" i="1" s="1"/>
  <c r="FM9" i="1" s="1"/>
  <c r="FM10" i="1"/>
  <c r="FM130" i="1"/>
  <c r="FM33" i="1"/>
  <c r="FM34" i="1"/>
  <c r="FL165" i="1"/>
  <c r="FM99" i="1"/>
  <c r="FM110" i="1" l="1"/>
  <c r="FM100" i="1"/>
  <c r="FM20" i="1"/>
  <c r="FL240" i="1"/>
  <c r="FL154" i="1"/>
  <c r="FL156" i="1"/>
  <c r="FL157" i="1"/>
  <c r="FL155" i="1"/>
  <c r="FM132" i="1"/>
  <c r="FM133" i="1" s="1"/>
  <c r="FM21" i="1" l="1"/>
  <c r="FM101" i="1"/>
  <c r="FM27" i="1"/>
  <c r="FM111" i="1"/>
  <c r="FM113" i="1" s="1"/>
  <c r="FM114" i="1" s="1"/>
  <c r="FN87" i="1" l="1"/>
  <c r="FN85" i="1"/>
  <c r="FN86" i="1" s="1"/>
  <c r="FM29" i="1"/>
  <c r="FM118" i="1"/>
  <c r="FM119" i="1" s="1"/>
  <c r="FM120" i="1" s="1"/>
  <c r="FM30" i="1" s="1"/>
  <c r="FM36" i="1" s="1"/>
  <c r="FM102" i="1"/>
  <c r="FM104" i="1"/>
  <c r="FM105" i="1" s="1"/>
  <c r="FM106" i="1" l="1"/>
  <c r="FM103" i="1"/>
  <c r="FN88" i="1"/>
  <c r="FM176" i="1"/>
  <c r="FM170" i="1"/>
  <c r="FN112" i="1"/>
  <c r="FN28" i="1" s="1"/>
  <c r="FM123" i="1" l="1"/>
  <c r="FM124" i="1" s="1"/>
  <c r="FM125" i="1" s="1"/>
  <c r="FM4" i="1" s="1"/>
  <c r="FM22" i="1"/>
  <c r="FN46" i="1"/>
  <c r="FN50" i="1"/>
  <c r="FM177" i="1"/>
  <c r="FM178" i="1" s="1"/>
  <c r="FM171" i="1"/>
  <c r="FM172" i="1" s="1"/>
  <c r="FM173" i="1" s="1"/>
  <c r="FM174" i="1" s="1"/>
  <c r="FM143" i="1"/>
  <c r="FM144" i="1" s="1"/>
  <c r="FM150" i="1" s="1"/>
  <c r="FN48" i="1"/>
  <c r="FM24" i="1"/>
  <c r="FN94" i="1"/>
  <c r="FM115" i="1"/>
  <c r="FM116" i="1" s="1"/>
  <c r="FM207" i="1"/>
  <c r="FM208" i="1"/>
  <c r="FM209" i="1"/>
  <c r="FM134" i="1"/>
  <c r="FM135" i="1" s="1"/>
  <c r="FM136" i="1" s="1"/>
  <c r="FM147" i="1" l="1"/>
  <c r="FM248" i="1" s="1"/>
  <c r="FM148" i="1"/>
  <c r="FM146" i="1"/>
  <c r="FM244" i="1"/>
  <c r="FM149" i="1"/>
  <c r="FM151" i="1"/>
  <c r="FM70" i="1"/>
  <c r="FM71" i="1" s="1"/>
  <c r="FN65" i="1" s="1"/>
  <c r="FM179" i="1"/>
  <c r="FM31" i="1"/>
  <c r="FM117" i="1"/>
  <c r="FN92" i="1" s="1"/>
  <c r="FN93" i="1" s="1"/>
  <c r="FN17" i="1" s="1"/>
  <c r="FN49" i="1"/>
  <c r="FN51" i="1"/>
  <c r="FN16" i="1"/>
  <c r="FN47" i="1"/>
  <c r="FM57" i="1"/>
  <c r="FM58" i="1" s="1"/>
  <c r="FM59" i="1" s="1"/>
  <c r="FM23" i="1" s="1"/>
  <c r="FM37" i="1"/>
  <c r="FM38" i="1"/>
  <c r="FM35" i="1"/>
  <c r="FM137" i="1"/>
  <c r="FN52" i="1" l="1"/>
  <c r="FN53" i="1" s="1"/>
  <c r="FN54" i="1" s="1"/>
  <c r="FN74" i="1" s="1"/>
  <c r="FM246" i="1"/>
  <c r="FM138" i="1"/>
  <c r="FM139" i="1" s="1"/>
  <c r="FM3" i="1" s="1"/>
  <c r="FM181" i="1"/>
  <c r="FM182" i="1"/>
  <c r="FM183" i="1"/>
  <c r="FM184" i="1"/>
  <c r="FM180" i="1"/>
  <c r="FN96" i="1"/>
  <c r="FN18" i="1" s="1"/>
  <c r="FN95" i="1"/>
  <c r="FN72" i="1" l="1"/>
  <c r="FN73" i="1" s="1"/>
  <c r="FN6" i="1" s="1"/>
  <c r="FN66" i="1"/>
  <c r="FN67" i="1" s="1"/>
  <c r="FN75" i="1"/>
  <c r="FN64" i="1"/>
  <c r="FO43" i="1" l="1"/>
  <c r="FO44" i="1" s="1"/>
  <c r="FN7" i="1"/>
  <c r="FN89" i="1"/>
  <c r="FN14" i="1" s="1"/>
  <c r="FN145" i="1"/>
  <c r="FN12" i="1"/>
  <c r="FN166" i="1"/>
  <c r="FN164" i="1"/>
  <c r="FN8" i="1"/>
  <c r="FN78" i="1"/>
  <c r="FN81" i="1" s="1"/>
  <c r="FN82" i="1" s="1"/>
  <c r="FN13" i="1" s="1"/>
  <c r="FN131" i="1" l="1"/>
  <c r="FN79" i="1"/>
  <c r="FN80" i="1" s="1"/>
  <c r="FN9" i="1" s="1"/>
  <c r="FN10" i="1"/>
  <c r="FN99" i="1"/>
  <c r="FN130" i="1"/>
  <c r="FN33" i="1"/>
  <c r="FN34" i="1"/>
  <c r="FM165" i="1"/>
  <c r="FN109" i="1"/>
  <c r="FN26" i="1" l="1"/>
  <c r="FN110" i="1"/>
  <c r="FM240" i="1"/>
  <c r="FM154" i="1"/>
  <c r="FM156" i="1"/>
  <c r="FM157" i="1"/>
  <c r="FM155" i="1"/>
  <c r="FN100" i="1"/>
  <c r="FN20" i="1"/>
  <c r="FN132" i="1"/>
  <c r="FN133" i="1" s="1"/>
  <c r="FN21" i="1" l="1"/>
  <c r="FN101" i="1"/>
  <c r="FN27" i="1"/>
  <c r="FN111" i="1"/>
  <c r="FN113" i="1" s="1"/>
  <c r="FN114" i="1" s="1"/>
  <c r="FO87" i="1" l="1"/>
  <c r="FO85" i="1"/>
  <c r="FO86" i="1" s="1"/>
  <c r="FN29" i="1"/>
  <c r="FN118" i="1"/>
  <c r="FN119" i="1" s="1"/>
  <c r="FN120" i="1" s="1"/>
  <c r="FN30" i="1" s="1"/>
  <c r="FN36" i="1" s="1"/>
  <c r="FN102" i="1"/>
  <c r="FN104" i="1"/>
  <c r="FN105" i="1" s="1"/>
  <c r="FO112" i="1" s="1"/>
  <c r="FO28" i="1" s="1"/>
  <c r="FN106" i="1" l="1"/>
  <c r="FN103" i="1"/>
  <c r="FN170" i="1"/>
  <c r="FO88" i="1"/>
  <c r="FN176" i="1"/>
  <c r="FN177" i="1" l="1"/>
  <c r="FN178" i="1" s="1"/>
  <c r="FN171" i="1"/>
  <c r="FN172" i="1" s="1"/>
  <c r="FN173" i="1" s="1"/>
  <c r="FN174" i="1" s="1"/>
  <c r="FN143" i="1"/>
  <c r="FN144" i="1" s="1"/>
  <c r="FN148" i="1" s="1"/>
  <c r="FO48" i="1"/>
  <c r="FO46" i="1"/>
  <c r="FO50" i="1"/>
  <c r="FN24" i="1"/>
  <c r="FO94" i="1"/>
  <c r="FN115" i="1"/>
  <c r="FN116" i="1" s="1"/>
  <c r="FN207" i="1"/>
  <c r="FN208" i="1"/>
  <c r="FN209" i="1"/>
  <c r="FN134" i="1"/>
  <c r="FN135" i="1" s="1"/>
  <c r="FN136" i="1" s="1"/>
  <c r="FN22" i="1"/>
  <c r="FN123" i="1"/>
  <c r="FN124" i="1" s="1"/>
  <c r="FN125" i="1" s="1"/>
  <c r="FN4" i="1" s="1"/>
  <c r="FN147" i="1" l="1"/>
  <c r="FN137" i="1" s="1"/>
  <c r="FN149" i="1"/>
  <c r="FN151" i="1"/>
  <c r="FN244" i="1"/>
  <c r="FN150" i="1"/>
  <c r="FN146" i="1"/>
  <c r="FN70" i="1"/>
  <c r="FN71" i="1" s="1"/>
  <c r="FO65" i="1" s="1"/>
  <c r="FN35" i="1"/>
  <c r="FN37" i="1"/>
  <c r="FN38" i="1"/>
  <c r="FO49" i="1"/>
  <c r="FN31" i="1"/>
  <c r="FN117" i="1"/>
  <c r="FO92" i="1" s="1"/>
  <c r="FO93" i="1" s="1"/>
  <c r="FO17" i="1" s="1"/>
  <c r="FO51" i="1"/>
  <c r="FO16" i="1"/>
  <c r="FO47" i="1"/>
  <c r="FN57" i="1"/>
  <c r="FN58" i="1" s="1"/>
  <c r="FN59" i="1" s="1"/>
  <c r="FN23" i="1" s="1"/>
  <c r="FN179" i="1"/>
  <c r="FN248" i="1" l="1"/>
  <c r="FO96" i="1"/>
  <c r="FO18" i="1" s="1"/>
  <c r="FO95" i="1"/>
  <c r="FN138" i="1"/>
  <c r="FN139" i="1" s="1"/>
  <c r="FN3" i="1" s="1"/>
  <c r="FN246" i="1"/>
  <c r="FN183" i="1"/>
  <c r="FN182" i="1"/>
  <c r="FN181" i="1"/>
  <c r="FN184" i="1"/>
  <c r="FN180" i="1"/>
  <c r="FO52" i="1"/>
  <c r="FO53" i="1" s="1"/>
  <c r="FO54" i="1" s="1"/>
  <c r="FO66" i="1" l="1"/>
  <c r="FO67" i="1" s="1"/>
  <c r="FO72" i="1"/>
  <c r="FO73" i="1" s="1"/>
  <c r="FO6" i="1" s="1"/>
  <c r="FO74" i="1"/>
  <c r="FO75" i="1" s="1"/>
  <c r="FO64" i="1"/>
  <c r="FO89" i="1" l="1"/>
  <c r="FO14" i="1" s="1"/>
  <c r="FO145" i="1"/>
  <c r="FO12" i="1"/>
  <c r="FO166" i="1"/>
  <c r="FO164" i="1"/>
  <c r="FP43" i="1"/>
  <c r="FP44" i="1" s="1"/>
  <c r="FO7" i="1"/>
  <c r="FO8" i="1"/>
  <c r="FO78" i="1"/>
  <c r="FO81" i="1" s="1"/>
  <c r="FO99" i="1" l="1"/>
  <c r="FO132" i="1" s="1"/>
  <c r="FO133" i="1" s="1"/>
  <c r="FO79" i="1"/>
  <c r="FO80" i="1" s="1"/>
  <c r="FO9" i="1" s="1"/>
  <c r="FO10" i="1"/>
  <c r="FO130" i="1"/>
  <c r="FO33" i="1"/>
  <c r="FO34" i="1"/>
  <c r="FN165" i="1"/>
  <c r="FO131" i="1"/>
  <c r="FO82" i="1"/>
  <c r="FO13" i="1" s="1"/>
  <c r="FO109" i="1"/>
  <c r="FO20" i="1" l="1"/>
  <c r="FO100" i="1"/>
  <c r="FO21" i="1" s="1"/>
  <c r="FN240" i="1"/>
  <c r="FN156" i="1"/>
  <c r="FN154" i="1"/>
  <c r="FN155" i="1"/>
  <c r="FN157" i="1"/>
  <c r="FO26" i="1"/>
  <c r="FO110" i="1"/>
  <c r="FO101" i="1" l="1"/>
  <c r="FO102" i="1" s="1"/>
  <c r="FO27" i="1"/>
  <c r="FO111" i="1"/>
  <c r="FO113" i="1" s="1"/>
  <c r="FO114" i="1" s="1"/>
  <c r="FO104" i="1" l="1"/>
  <c r="FO105" i="1" s="1"/>
  <c r="FO106" i="1" s="1"/>
  <c r="FO176" i="1"/>
  <c r="FO170" i="1"/>
  <c r="FP87" i="1"/>
  <c r="FP88" i="1" s="1"/>
  <c r="FO29" i="1"/>
  <c r="FP85" i="1"/>
  <c r="FP86" i="1" s="1"/>
  <c r="FO118" i="1"/>
  <c r="FO119" i="1" s="1"/>
  <c r="FO120" i="1" s="1"/>
  <c r="FO30" i="1" s="1"/>
  <c r="FO36" i="1" s="1"/>
  <c r="FP112" i="1" l="1"/>
  <c r="FP28" i="1" s="1"/>
  <c r="FO103" i="1"/>
  <c r="FO123" i="1" s="1"/>
  <c r="FO124" i="1" s="1"/>
  <c r="FO125" i="1" s="1"/>
  <c r="FO4" i="1" s="1"/>
  <c r="FP46" i="1"/>
  <c r="FP50" i="1"/>
  <c r="FO177" i="1"/>
  <c r="FO178" i="1" s="1"/>
  <c r="FO171" i="1"/>
  <c r="FO172" i="1" s="1"/>
  <c r="FO173" i="1" s="1"/>
  <c r="FO174" i="1" s="1"/>
  <c r="FO143" i="1"/>
  <c r="FO144" i="1" s="1"/>
  <c r="FO244" i="1" s="1"/>
  <c r="FP48" i="1"/>
  <c r="FO24" i="1"/>
  <c r="FP94" i="1"/>
  <c r="FO115" i="1"/>
  <c r="FO116" i="1" s="1"/>
  <c r="FO208" i="1"/>
  <c r="FO207" i="1"/>
  <c r="FO209" i="1"/>
  <c r="FO134" i="1"/>
  <c r="FO135" i="1" s="1"/>
  <c r="FO136" i="1" s="1"/>
  <c r="FO22" i="1" l="1"/>
  <c r="FO148" i="1"/>
  <c r="FO147" i="1"/>
  <c r="FO137" i="1" s="1"/>
  <c r="FO149" i="1"/>
  <c r="FO146" i="1"/>
  <c r="FO151" i="1"/>
  <c r="FO70" i="1"/>
  <c r="FO71" i="1" s="1"/>
  <c r="FP65" i="1" s="1"/>
  <c r="FO150" i="1"/>
  <c r="FO179" i="1"/>
  <c r="FO31" i="1"/>
  <c r="FO117" i="1"/>
  <c r="FP92" i="1" s="1"/>
  <c r="FP93" i="1" s="1"/>
  <c r="FP17" i="1" s="1"/>
  <c r="FP49" i="1"/>
  <c r="FP51" i="1"/>
  <c r="FP47" i="1"/>
  <c r="FO57" i="1"/>
  <c r="FO58" i="1" s="1"/>
  <c r="FO59" i="1" s="1"/>
  <c r="FO23" i="1" s="1"/>
  <c r="FO37" i="1"/>
  <c r="FO35" i="1"/>
  <c r="FO38" i="1"/>
  <c r="FP16" i="1"/>
  <c r="FP52" i="1" l="1"/>
  <c r="FP53" i="1" s="1"/>
  <c r="FP54" i="1" s="1"/>
  <c r="FP72" i="1" s="1"/>
  <c r="FO248" i="1"/>
  <c r="FP96" i="1"/>
  <c r="FP18" i="1" s="1"/>
  <c r="FP95" i="1"/>
  <c r="FO138" i="1"/>
  <c r="FO139" i="1" s="1"/>
  <c r="FO3" i="1" s="1"/>
  <c r="FO182" i="1"/>
  <c r="FO246" i="1"/>
  <c r="FO183" i="1"/>
  <c r="FO181" i="1"/>
  <c r="FO184" i="1"/>
  <c r="FO180" i="1"/>
  <c r="FP74" i="1" l="1"/>
  <c r="FP75" i="1" s="1"/>
  <c r="FP66" i="1"/>
  <c r="FP67" i="1" s="1"/>
  <c r="FP73" i="1"/>
  <c r="FP6" i="1" s="1"/>
  <c r="FP64" i="1"/>
  <c r="FP89" i="1" l="1"/>
  <c r="FP14" i="1" s="1"/>
  <c r="FP145" i="1"/>
  <c r="FP12" i="1"/>
  <c r="FP166" i="1"/>
  <c r="FP164" i="1"/>
  <c r="FP8" i="1"/>
  <c r="FP78" i="1"/>
  <c r="FP81" i="1" s="1"/>
  <c r="FQ43" i="1"/>
  <c r="FQ44" i="1" s="1"/>
  <c r="FP7" i="1"/>
  <c r="FP99" i="1" l="1"/>
  <c r="FP132" i="1" s="1"/>
  <c r="FP133" i="1" s="1"/>
  <c r="FP109" i="1"/>
  <c r="FP79" i="1"/>
  <c r="FP80" i="1" s="1"/>
  <c r="FP9" i="1" s="1"/>
  <c r="FP10" i="1"/>
  <c r="FP130" i="1"/>
  <c r="FP33" i="1"/>
  <c r="FP34" i="1"/>
  <c r="FO165" i="1"/>
  <c r="FP26" i="1"/>
  <c r="FP131" i="1"/>
  <c r="FP82" i="1"/>
  <c r="FP13" i="1" s="1"/>
  <c r="FP110" i="1" l="1"/>
  <c r="FP27" i="1" s="1"/>
  <c r="FP20" i="1"/>
  <c r="FP100" i="1"/>
  <c r="FP21" i="1" s="1"/>
  <c r="FO240" i="1"/>
  <c r="FO154" i="1"/>
  <c r="FO156" i="1"/>
  <c r="FO157" i="1"/>
  <c r="FO155" i="1"/>
  <c r="FP111" i="1" l="1"/>
  <c r="FP113" i="1" s="1"/>
  <c r="FP114" i="1" s="1"/>
  <c r="FQ87" i="1" s="1"/>
  <c r="FP101" i="1"/>
  <c r="FP102" i="1" s="1"/>
  <c r="FP118" i="1" l="1"/>
  <c r="FP119" i="1" s="1"/>
  <c r="FP120" i="1" s="1"/>
  <c r="FP30" i="1" s="1"/>
  <c r="FP36" i="1" s="1"/>
  <c r="FQ85" i="1"/>
  <c r="FQ86" i="1" s="1"/>
  <c r="FP29" i="1"/>
  <c r="FP104" i="1"/>
  <c r="FP105" i="1" s="1"/>
  <c r="FQ112" i="1" s="1"/>
  <c r="FQ28" i="1" s="1"/>
  <c r="FP170" i="1"/>
  <c r="FQ88" i="1"/>
  <c r="FP176" i="1"/>
  <c r="FP103" i="1" l="1"/>
  <c r="FP22" i="1" s="1"/>
  <c r="FP106" i="1"/>
  <c r="FP143" i="1" s="1"/>
  <c r="FP144" i="1" s="1"/>
  <c r="FP244" i="1" s="1"/>
  <c r="FQ50" i="1"/>
  <c r="FP209" i="1"/>
  <c r="FP134" i="1"/>
  <c r="FP135" i="1" s="1"/>
  <c r="FP136" i="1" s="1"/>
  <c r="FP208" i="1" l="1"/>
  <c r="FP207" i="1"/>
  <c r="FQ94" i="1"/>
  <c r="FP115" i="1"/>
  <c r="FP116" i="1" s="1"/>
  <c r="FP117" i="1" s="1"/>
  <c r="FQ92" i="1" s="1"/>
  <c r="FQ93" i="1" s="1"/>
  <c r="FQ17" i="1" s="1"/>
  <c r="FP24" i="1"/>
  <c r="FQ48" i="1"/>
  <c r="FQ49" i="1" s="1"/>
  <c r="FP177" i="1"/>
  <c r="FP178" i="1" s="1"/>
  <c r="FP179" i="1" s="1"/>
  <c r="FQ46" i="1"/>
  <c r="FQ47" i="1" s="1"/>
  <c r="FP123" i="1"/>
  <c r="FP124" i="1" s="1"/>
  <c r="FP125" i="1" s="1"/>
  <c r="FP4" i="1" s="1"/>
  <c r="FP171" i="1"/>
  <c r="FP172" i="1" s="1"/>
  <c r="FP173" i="1" s="1"/>
  <c r="FP174" i="1" s="1"/>
  <c r="FP70" i="1" s="1"/>
  <c r="FP71" i="1" s="1"/>
  <c r="FQ65" i="1" s="1"/>
  <c r="FP150" i="1"/>
  <c r="FP148" i="1"/>
  <c r="FP146" i="1"/>
  <c r="FP147" i="1"/>
  <c r="FP137" i="1" s="1"/>
  <c r="FP149" i="1"/>
  <c r="FP151" i="1"/>
  <c r="FP37" i="1"/>
  <c r="FP35" i="1"/>
  <c r="FP38" i="1"/>
  <c r="FP31" i="1"/>
  <c r="FQ51" i="1"/>
  <c r="FQ16" i="1"/>
  <c r="FP57" i="1" l="1"/>
  <c r="FP58" i="1" s="1"/>
  <c r="FP59" i="1" s="1"/>
  <c r="FP23" i="1" s="1"/>
  <c r="FP248" i="1"/>
  <c r="FQ52" i="1"/>
  <c r="FQ53" i="1" s="1"/>
  <c r="FQ54" i="1" s="1"/>
  <c r="FQ72" i="1" s="1"/>
  <c r="FQ96" i="1"/>
  <c r="FQ18" i="1" s="1"/>
  <c r="FQ95" i="1"/>
  <c r="FP246" i="1"/>
  <c r="FP138" i="1"/>
  <c r="FP139" i="1" s="1"/>
  <c r="FP3" i="1" s="1"/>
  <c r="FP183" i="1"/>
  <c r="FP181" i="1"/>
  <c r="FP182" i="1"/>
  <c r="FP184" i="1"/>
  <c r="FP180" i="1"/>
  <c r="FQ66" i="1" l="1"/>
  <c r="FQ67" i="1" s="1"/>
  <c r="FQ74" i="1"/>
  <c r="FQ75" i="1" s="1"/>
  <c r="FQ73" i="1"/>
  <c r="FQ6" i="1" s="1"/>
  <c r="FQ64" i="1"/>
  <c r="FQ8" i="1" l="1"/>
  <c r="FQ78" i="1"/>
  <c r="FQ81" i="1" s="1"/>
  <c r="FQ79" i="1" s="1"/>
  <c r="FQ80" i="1" s="1"/>
  <c r="FQ9" i="1" s="1"/>
  <c r="FR43" i="1"/>
  <c r="FR44" i="1" s="1"/>
  <c r="FQ7" i="1"/>
  <c r="FQ89" i="1"/>
  <c r="FQ14" i="1" s="1"/>
  <c r="FQ145" i="1"/>
  <c r="FQ12" i="1"/>
  <c r="FQ166" i="1"/>
  <c r="FQ164" i="1"/>
  <c r="FQ82" i="1" l="1"/>
  <c r="FQ13" i="1" s="1"/>
  <c r="FQ10" i="1"/>
  <c r="FQ109" i="1"/>
  <c r="FQ99" i="1"/>
  <c r="FQ20" i="1" s="1"/>
  <c r="FQ130" i="1"/>
  <c r="FQ131" i="1" s="1"/>
  <c r="FQ33" i="1"/>
  <c r="FQ34" i="1"/>
  <c r="FP165" i="1"/>
  <c r="FQ132" i="1" l="1"/>
  <c r="FQ133" i="1" s="1"/>
  <c r="FQ26" i="1"/>
  <c r="FQ110" i="1"/>
  <c r="FQ100" i="1"/>
  <c r="FP240" i="1"/>
  <c r="FP154" i="1"/>
  <c r="FP156" i="1"/>
  <c r="FP157" i="1"/>
  <c r="FP155" i="1"/>
  <c r="FQ21" i="1" l="1"/>
  <c r="FQ101" i="1"/>
  <c r="FQ27" i="1"/>
  <c r="FQ111" i="1"/>
  <c r="FQ113" i="1" s="1"/>
  <c r="FQ114" i="1" s="1"/>
  <c r="FR85" i="1" l="1"/>
  <c r="FR86" i="1" s="1"/>
  <c r="FQ29" i="1"/>
  <c r="FQ118" i="1"/>
  <c r="FQ119" i="1" s="1"/>
  <c r="FQ120" i="1" s="1"/>
  <c r="FQ30" i="1" s="1"/>
  <c r="FQ36" i="1" s="1"/>
  <c r="FR87" i="1"/>
  <c r="FQ102" i="1"/>
  <c r="FQ104" i="1"/>
  <c r="FQ105" i="1" s="1"/>
  <c r="FQ106" i="1" l="1"/>
  <c r="FQ103" i="1"/>
  <c r="FQ176" i="1"/>
  <c r="FR88" i="1"/>
  <c r="FQ170" i="1"/>
  <c r="FR112" i="1"/>
  <c r="FR28" i="1" s="1"/>
  <c r="FR46" i="1" l="1"/>
  <c r="FQ24" i="1"/>
  <c r="FQ209" i="1"/>
  <c r="FQ143" i="1"/>
  <c r="FQ144" i="1" s="1"/>
  <c r="FQ134" i="1"/>
  <c r="FQ135" i="1" s="1"/>
  <c r="FQ136" i="1" s="1"/>
  <c r="FR50" i="1"/>
  <c r="FQ208" i="1"/>
  <c r="FR48" i="1"/>
  <c r="FQ171" i="1"/>
  <c r="FQ172" i="1" s="1"/>
  <c r="FQ173" i="1" s="1"/>
  <c r="FQ174" i="1" s="1"/>
  <c r="FR94" i="1"/>
  <c r="FQ207" i="1"/>
  <c r="FQ177" i="1"/>
  <c r="FQ178" i="1" s="1"/>
  <c r="FQ179" i="1" s="1"/>
  <c r="FQ115" i="1"/>
  <c r="FQ116" i="1" s="1"/>
  <c r="FQ22" i="1"/>
  <c r="FQ123" i="1"/>
  <c r="FQ124" i="1" s="1"/>
  <c r="FQ125" i="1" s="1"/>
  <c r="FQ4" i="1" s="1"/>
  <c r="FR49" i="1" l="1"/>
  <c r="FQ244" i="1"/>
  <c r="FQ149" i="1"/>
  <c r="FQ148" i="1"/>
  <c r="FQ151" i="1"/>
  <c r="FQ150" i="1"/>
  <c r="FQ147" i="1"/>
  <c r="FQ137" i="1" s="1"/>
  <c r="FQ138" i="1" s="1"/>
  <c r="FQ139" i="1" s="1"/>
  <c r="FQ3" i="1" s="1"/>
  <c r="FQ146" i="1"/>
  <c r="FR16" i="1"/>
  <c r="FR51" i="1"/>
  <c r="FQ117" i="1"/>
  <c r="FR92" i="1" s="1"/>
  <c r="FR93" i="1" s="1"/>
  <c r="FR17" i="1" s="1"/>
  <c r="FQ31" i="1"/>
  <c r="FR174" i="1"/>
  <c r="FQ70" i="1"/>
  <c r="FQ71" i="1" s="1"/>
  <c r="FR65" i="1" s="1"/>
  <c r="FQ248" i="1"/>
  <c r="FQ35" i="1"/>
  <c r="FQ37" i="1"/>
  <c r="FQ38" i="1"/>
  <c r="FQ180" i="1"/>
  <c r="FQ246" i="1"/>
  <c r="FQ182" i="1"/>
  <c r="FQ183" i="1"/>
  <c r="FQ181" i="1"/>
  <c r="FQ184" i="1"/>
  <c r="FQ57" i="1"/>
  <c r="FQ58" i="1" s="1"/>
  <c r="FQ59" i="1" s="1"/>
  <c r="FQ23" i="1" s="1"/>
  <c r="FR47" i="1"/>
  <c r="FR52" i="1" l="1"/>
  <c r="FR53" i="1" s="1"/>
  <c r="FR54" i="1" s="1"/>
  <c r="FR74" i="1" s="1"/>
  <c r="FR75" i="1" s="1"/>
  <c r="FR64" i="1"/>
  <c r="FR7" i="1" s="1"/>
  <c r="FR96" i="1"/>
  <c r="FR18" i="1" s="1"/>
  <c r="FR95" i="1"/>
  <c r="FS174" i="1"/>
  <c r="FR70" i="1"/>
  <c r="FR71" i="1" s="1"/>
  <c r="FS43" i="1" l="1"/>
  <c r="FS44" i="1" s="1"/>
  <c r="FR66" i="1"/>
  <c r="FR67" i="1" s="1"/>
  <c r="FR8" i="1" s="1"/>
  <c r="FR72" i="1"/>
  <c r="FR73" i="1" s="1"/>
  <c r="FR6" i="1" s="1"/>
  <c r="FR166" i="1"/>
  <c r="FR89" i="1"/>
  <c r="FR14" i="1" s="1"/>
  <c r="FR145" i="1"/>
  <c r="FR12" i="1"/>
  <c r="FT174" i="1"/>
  <c r="FR164" i="1"/>
  <c r="FR78" i="1"/>
  <c r="FR81" i="1" s="1"/>
  <c r="FR10" i="1" s="1"/>
  <c r="FS65" i="1" l="1"/>
  <c r="FU174" i="1"/>
  <c r="FV174" i="1" s="1"/>
  <c r="FW174" i="1" s="1"/>
  <c r="FX174" i="1" s="1"/>
  <c r="FY174" i="1" s="1"/>
  <c r="FZ174" i="1" s="1"/>
  <c r="GA174" i="1" s="1"/>
  <c r="GB174" i="1" s="1"/>
  <c r="GC174" i="1" s="1"/>
  <c r="GD174" i="1" s="1"/>
  <c r="GE174" i="1" s="1"/>
  <c r="GF174" i="1" s="1"/>
  <c r="GG174" i="1" s="1"/>
  <c r="GH174" i="1" s="1"/>
  <c r="GI174" i="1" s="1"/>
  <c r="GJ174" i="1" s="1"/>
  <c r="GK174" i="1" s="1"/>
  <c r="GL174" i="1" s="1"/>
  <c r="GM174" i="1" s="1"/>
  <c r="GN174" i="1" s="1"/>
  <c r="GO174" i="1" s="1"/>
  <c r="GP174" i="1" s="1"/>
  <c r="GQ174" i="1" s="1"/>
  <c r="GR174" i="1" s="1"/>
  <c r="GS174" i="1" s="1"/>
  <c r="GT174" i="1" s="1"/>
  <c r="GU174" i="1" s="1"/>
  <c r="GV174" i="1" s="1"/>
  <c r="GW174" i="1" s="1"/>
  <c r="GX174" i="1" s="1"/>
  <c r="GY174" i="1" s="1"/>
  <c r="GZ174" i="1" s="1"/>
  <c r="HA174" i="1" s="1"/>
  <c r="HB174" i="1" s="1"/>
  <c r="HC174" i="1" s="1"/>
  <c r="HD174" i="1" s="1"/>
  <c r="HE174" i="1" s="1"/>
  <c r="HF174" i="1" s="1"/>
  <c r="HG174" i="1" s="1"/>
  <c r="HH174" i="1" s="1"/>
  <c r="HI174" i="1" s="1"/>
  <c r="HJ174" i="1" s="1"/>
  <c r="HK174" i="1" s="1"/>
  <c r="HL174" i="1" s="1"/>
  <c r="HM174" i="1" s="1"/>
  <c r="HN174" i="1" s="1"/>
  <c r="HO174" i="1" s="1"/>
  <c r="HP174" i="1" s="1"/>
  <c r="HQ174" i="1" s="1"/>
  <c r="HR174" i="1" s="1"/>
  <c r="HS174" i="1" s="1"/>
  <c r="HT174" i="1" s="1"/>
  <c r="HU174" i="1" s="1"/>
  <c r="HV174" i="1" s="1"/>
  <c r="HW174" i="1" s="1"/>
  <c r="HX174" i="1" s="1"/>
  <c r="HY174" i="1" s="1"/>
  <c r="HZ174" i="1" s="1"/>
  <c r="IA174" i="1" s="1"/>
  <c r="IB174" i="1" s="1"/>
  <c r="IC174" i="1" s="1"/>
  <c r="ID174" i="1" s="1"/>
  <c r="IE174" i="1" s="1"/>
  <c r="IF174" i="1" s="1"/>
  <c r="IG174" i="1" s="1"/>
  <c r="IH174" i="1" s="1"/>
  <c r="II174" i="1" s="1"/>
  <c r="IJ174" i="1" s="1"/>
  <c r="IK174" i="1" s="1"/>
  <c r="IL174" i="1" s="1"/>
  <c r="IM174" i="1" s="1"/>
  <c r="IN174" i="1" s="1"/>
  <c r="IO174" i="1" s="1"/>
  <c r="IP174" i="1" s="1"/>
  <c r="IQ174" i="1" s="1"/>
  <c r="IR174" i="1" s="1"/>
  <c r="FR99" i="1"/>
  <c r="FQ165" i="1"/>
  <c r="FR130" i="1"/>
  <c r="FR131" i="1" s="1"/>
  <c r="FR33" i="1"/>
  <c r="FR34" i="1"/>
  <c r="FR109" i="1"/>
  <c r="FR79" i="1"/>
  <c r="FS70" i="1"/>
  <c r="FS71" i="1" s="1"/>
  <c r="FR82" i="1"/>
  <c r="FR13" i="1" s="1"/>
  <c r="FR132" i="1" l="1"/>
  <c r="FR133" i="1" s="1"/>
  <c r="FQ154" i="1"/>
  <c r="FQ156" i="1"/>
  <c r="FQ157" i="1"/>
  <c r="FQ240" i="1"/>
  <c r="FQ155" i="1"/>
  <c r="FR100" i="1"/>
  <c r="FR80" i="1"/>
  <c r="FR9" i="1" s="1"/>
  <c r="FR26" i="1"/>
  <c r="FR110" i="1"/>
  <c r="FR20" i="1"/>
  <c r="FR21" i="1" l="1"/>
  <c r="FR101" i="1"/>
  <c r="FR27" i="1"/>
  <c r="FR111" i="1"/>
  <c r="FR113" i="1" s="1"/>
  <c r="FR114" i="1" s="1"/>
  <c r="FR29" i="1" l="1"/>
  <c r="FS87" i="1"/>
  <c r="FS85" i="1"/>
  <c r="FS86" i="1" s="1"/>
  <c r="FR118" i="1"/>
  <c r="FR119" i="1" s="1"/>
  <c r="FR120" i="1" s="1"/>
  <c r="FR30" i="1" s="1"/>
  <c r="FR36" i="1" s="1"/>
  <c r="FR102" i="1"/>
  <c r="FR104" i="1"/>
  <c r="FR105" i="1" s="1"/>
  <c r="FR176" i="1" l="1"/>
  <c r="FR170" i="1"/>
  <c r="FS88" i="1"/>
  <c r="FR106" i="1"/>
  <c r="FR103" i="1"/>
  <c r="FS112" i="1"/>
  <c r="FS28" i="1" s="1"/>
  <c r="FS48" i="1" l="1"/>
  <c r="FS49" i="1" s="1"/>
  <c r="FR208" i="1"/>
  <c r="FR177" i="1"/>
  <c r="FR178" i="1" s="1"/>
  <c r="FR207" i="1"/>
  <c r="FS50" i="1"/>
  <c r="FS51" i="1" s="1"/>
  <c r="FR24" i="1"/>
  <c r="FR143" i="1"/>
  <c r="FR144" i="1" s="1"/>
  <c r="FR171" i="1"/>
  <c r="FR172" i="1" s="1"/>
  <c r="FR173" i="1" s="1"/>
  <c r="FR209" i="1"/>
  <c r="FS94" i="1"/>
  <c r="FS46" i="1"/>
  <c r="FR115" i="1"/>
  <c r="FR116" i="1" s="1"/>
  <c r="FR134" i="1"/>
  <c r="FR135" i="1" s="1"/>
  <c r="FR136" i="1" s="1"/>
  <c r="FR123" i="1"/>
  <c r="FR124" i="1" s="1"/>
  <c r="FR125" i="1" s="1"/>
  <c r="FR4" i="1" s="1"/>
  <c r="FR22" i="1"/>
  <c r="FR31" i="1" l="1"/>
  <c r="FR117" i="1"/>
  <c r="FS92" i="1" s="1"/>
  <c r="FS93" i="1" s="1"/>
  <c r="FS17" i="1" s="1"/>
  <c r="FS47" i="1"/>
  <c r="FS52" i="1" s="1"/>
  <c r="FS53" i="1" s="1"/>
  <c r="FS54" i="1" s="1"/>
  <c r="FR57" i="1"/>
  <c r="FR58" i="1" s="1"/>
  <c r="FR59" i="1" s="1"/>
  <c r="FR23" i="1" s="1"/>
  <c r="FR149" i="1"/>
  <c r="FR150" i="1"/>
  <c r="FR148" i="1"/>
  <c r="FR146" i="1"/>
  <c r="FR244" i="1"/>
  <c r="FR151" i="1"/>
  <c r="FR147" i="1"/>
  <c r="FR137" i="1" s="1"/>
  <c r="FR179" i="1"/>
  <c r="FS16" i="1"/>
  <c r="FR38" i="1"/>
  <c r="FR35" i="1"/>
  <c r="FR37" i="1"/>
  <c r="FS95" i="1" l="1"/>
  <c r="FS96" i="1"/>
  <c r="FS18" i="1" s="1"/>
  <c r="FR180" i="1"/>
  <c r="FS64" i="1" s="1"/>
  <c r="FR183" i="1"/>
  <c r="FR181" i="1"/>
  <c r="FR182" i="1"/>
  <c r="FR246" i="1"/>
  <c r="FR184" i="1"/>
  <c r="FR138" i="1"/>
  <c r="FR139" i="1" s="1"/>
  <c r="FR3" i="1" s="1"/>
  <c r="FS66" i="1"/>
  <c r="FS72" i="1"/>
  <c r="FS74" i="1"/>
  <c r="FR248" i="1"/>
  <c r="FS7" i="1" l="1"/>
  <c r="FT43" i="1"/>
  <c r="FT44" i="1" s="1"/>
  <c r="FT65" i="1" s="1"/>
  <c r="FS67" i="1"/>
  <c r="FS73" i="1"/>
  <c r="FS6" i="1" s="1"/>
  <c r="FS75" i="1"/>
  <c r="FS12" i="1" l="1"/>
  <c r="FS89" i="1"/>
  <c r="FS14" i="1" s="1"/>
  <c r="FS166" i="1"/>
  <c r="FS145" i="1"/>
  <c r="FS164" i="1"/>
  <c r="FS8" i="1"/>
  <c r="FS78" i="1"/>
  <c r="FS81" i="1" s="1"/>
  <c r="FS10" i="1" l="1"/>
  <c r="FT70" i="1"/>
  <c r="FT71" i="1" s="1"/>
  <c r="FS79" i="1"/>
  <c r="FS99" i="1"/>
  <c r="FS82" i="1"/>
  <c r="FS13" i="1" s="1"/>
  <c r="FS33" i="1"/>
  <c r="FS34" i="1"/>
  <c r="FS130" i="1"/>
  <c r="FS131" i="1" s="1"/>
  <c r="FS132" i="1" s="1"/>
  <c r="FS133" i="1" s="1"/>
  <c r="FR165" i="1"/>
  <c r="FS109" i="1"/>
  <c r="FS20" i="1" l="1"/>
  <c r="FS100" i="1"/>
  <c r="FS80" i="1"/>
  <c r="FS9" i="1" s="1"/>
  <c r="FS26" i="1"/>
  <c r="FS110" i="1"/>
  <c r="FR154" i="1"/>
  <c r="FR240" i="1"/>
  <c r="FR155" i="1"/>
  <c r="FR157" i="1"/>
  <c r="FR156" i="1"/>
  <c r="FS21" i="1" l="1"/>
  <c r="FS101" i="1"/>
  <c r="FS27" i="1"/>
  <c r="FS111" i="1"/>
  <c r="FS113" i="1" s="1"/>
  <c r="FS114" i="1" s="1"/>
  <c r="FS118" i="1" l="1"/>
  <c r="FS119" i="1" s="1"/>
  <c r="FS120" i="1" s="1"/>
  <c r="FS30" i="1" s="1"/>
  <c r="FS36" i="1" s="1"/>
  <c r="FT87" i="1"/>
  <c r="FT85" i="1"/>
  <c r="FT86" i="1" s="1"/>
  <c r="FS29" i="1"/>
  <c r="FS102" i="1"/>
  <c r="FS104" i="1"/>
  <c r="FS105" i="1" s="1"/>
  <c r="FS103" i="1" l="1"/>
  <c r="FS106" i="1"/>
  <c r="FS176" i="1"/>
  <c r="FS170" i="1"/>
  <c r="FT88" i="1"/>
  <c r="FT112" i="1"/>
  <c r="FT28" i="1" s="1"/>
  <c r="FS22" i="1" l="1"/>
  <c r="FS123" i="1"/>
  <c r="FS124" i="1" s="1"/>
  <c r="FS125" i="1" s="1"/>
  <c r="FS4" i="1" s="1"/>
  <c r="FT48" i="1"/>
  <c r="FS143" i="1"/>
  <c r="FS144" i="1" s="1"/>
  <c r="FS115" i="1"/>
  <c r="FS116" i="1" s="1"/>
  <c r="FS177" i="1"/>
  <c r="FS178" i="1" s="1"/>
  <c r="FT46" i="1"/>
  <c r="FS24" i="1"/>
  <c r="FT50" i="1"/>
  <c r="FT51" i="1" s="1"/>
  <c r="FT94" i="1"/>
  <c r="FS171" i="1"/>
  <c r="FS172" i="1" s="1"/>
  <c r="FS173" i="1" s="1"/>
  <c r="FS208" i="1"/>
  <c r="FS207" i="1"/>
  <c r="FS209" i="1"/>
  <c r="FS134" i="1"/>
  <c r="FS135" i="1" s="1"/>
  <c r="FS136" i="1" s="1"/>
  <c r="FS38" i="1" l="1"/>
  <c r="FS35" i="1"/>
  <c r="FS37" i="1"/>
  <c r="FS148" i="1"/>
  <c r="FS150" i="1"/>
  <c r="FS151" i="1"/>
  <c r="FS244" i="1"/>
  <c r="FS149" i="1"/>
  <c r="FS146" i="1"/>
  <c r="FS147" i="1"/>
  <c r="FT47" i="1"/>
  <c r="FS57" i="1"/>
  <c r="FS58" i="1" s="1"/>
  <c r="FS59" i="1" s="1"/>
  <c r="FS23" i="1" s="1"/>
  <c r="FT49" i="1"/>
  <c r="FS137" i="1"/>
  <c r="FT16" i="1"/>
  <c r="FS179" i="1"/>
  <c r="FS31" i="1"/>
  <c r="FS117" i="1"/>
  <c r="FT92" i="1" s="1"/>
  <c r="FT93" i="1" s="1"/>
  <c r="FT17" i="1" s="1"/>
  <c r="FT52" i="1" l="1"/>
  <c r="FT53" i="1" s="1"/>
  <c r="FT54" i="1" s="1"/>
  <c r="FT74" i="1" s="1"/>
  <c r="FS138" i="1"/>
  <c r="FS139" i="1" s="1"/>
  <c r="FS3" i="1" s="1"/>
  <c r="FS181" i="1"/>
  <c r="FS182" i="1"/>
  <c r="FS246" i="1"/>
  <c r="FS184" i="1"/>
  <c r="FS183" i="1"/>
  <c r="FS180" i="1"/>
  <c r="FT64" i="1" s="1"/>
  <c r="FT96" i="1"/>
  <c r="FT18" i="1" s="1"/>
  <c r="FS248" i="1"/>
  <c r="FT95" i="1"/>
  <c r="FT66" i="1" l="1"/>
  <c r="FT67" i="1" s="1"/>
  <c r="FT72" i="1"/>
  <c r="FT73" i="1" s="1"/>
  <c r="FT6" i="1" s="1"/>
  <c r="FT75" i="1"/>
  <c r="FU43" i="1"/>
  <c r="FU44" i="1" s="1"/>
  <c r="FT7" i="1"/>
  <c r="FT145" i="1" l="1"/>
  <c r="FT89" i="1"/>
  <c r="FT14" i="1" s="1"/>
  <c r="FT12" i="1"/>
  <c r="FT166" i="1"/>
  <c r="FT164" i="1"/>
  <c r="FT78" i="1"/>
  <c r="FT81" i="1" s="1"/>
  <c r="FT82" i="1" s="1"/>
  <c r="FT13" i="1" s="1"/>
  <c r="FT8" i="1"/>
  <c r="FU65" i="1"/>
  <c r="FT109" i="1" l="1"/>
  <c r="FT26" i="1" s="1"/>
  <c r="FU70" i="1"/>
  <c r="FU71" i="1" s="1"/>
  <c r="FT10" i="1"/>
  <c r="FT79" i="1"/>
  <c r="FT130" i="1"/>
  <c r="FT131" i="1" s="1"/>
  <c r="FT33" i="1"/>
  <c r="FT34" i="1"/>
  <c r="FS165" i="1"/>
  <c r="FT99" i="1"/>
  <c r="FT110" i="1" l="1"/>
  <c r="FT27" i="1" s="1"/>
  <c r="FT111" i="1"/>
  <c r="FT113" i="1" s="1"/>
  <c r="FT114" i="1" s="1"/>
  <c r="FS156" i="1"/>
  <c r="FS157" i="1"/>
  <c r="FS240" i="1"/>
  <c r="FS155" i="1"/>
  <c r="FS154" i="1"/>
  <c r="FT20" i="1"/>
  <c r="FT100" i="1"/>
  <c r="FT80" i="1"/>
  <c r="FT9" i="1" s="1"/>
  <c r="FT132" i="1"/>
  <c r="FT133" i="1" s="1"/>
  <c r="FU87" i="1" l="1"/>
  <c r="FU85" i="1"/>
  <c r="FU86" i="1" s="1"/>
  <c r="FT29" i="1"/>
  <c r="FT118" i="1"/>
  <c r="FT119" i="1" s="1"/>
  <c r="FT120" i="1" s="1"/>
  <c r="FT30" i="1" s="1"/>
  <c r="FT36" i="1" s="1"/>
  <c r="FT21" i="1"/>
  <c r="FT101" i="1"/>
  <c r="FT102" i="1" l="1"/>
  <c r="FT104" i="1"/>
  <c r="FT105" i="1" s="1"/>
  <c r="FT103" i="1" l="1"/>
  <c r="FT106" i="1"/>
  <c r="FU112" i="1"/>
  <c r="FU28" i="1" s="1"/>
  <c r="FT176" i="1"/>
  <c r="FU88" i="1"/>
  <c r="FT170" i="1"/>
  <c r="FU50" i="1" l="1"/>
  <c r="FT171" i="1"/>
  <c r="FT172" i="1" s="1"/>
  <c r="FT173" i="1" s="1"/>
  <c r="FT143" i="1"/>
  <c r="FT144" i="1" s="1"/>
  <c r="FT24" i="1"/>
  <c r="FU48" i="1"/>
  <c r="FU94" i="1"/>
  <c r="FU46" i="1"/>
  <c r="FT177" i="1"/>
  <c r="FT178" i="1" s="1"/>
  <c r="FT115" i="1"/>
  <c r="FT116" i="1" s="1"/>
  <c r="FT208" i="1"/>
  <c r="FT207" i="1"/>
  <c r="FT209" i="1"/>
  <c r="FT134" i="1"/>
  <c r="FT135" i="1" s="1"/>
  <c r="FT136" i="1" s="1"/>
  <c r="FT123" i="1"/>
  <c r="FT124" i="1" s="1"/>
  <c r="FT125" i="1" s="1"/>
  <c r="FT4" i="1" s="1"/>
  <c r="FT22" i="1"/>
  <c r="FT179" i="1" l="1"/>
  <c r="FT37" i="1"/>
  <c r="FT35" i="1"/>
  <c r="FT38" i="1"/>
  <c r="FU47" i="1"/>
  <c r="FT57" i="1"/>
  <c r="FT58" i="1" s="1"/>
  <c r="FT59" i="1" s="1"/>
  <c r="FT23" i="1" s="1"/>
  <c r="FT149" i="1"/>
  <c r="FT150" i="1"/>
  <c r="FT148" i="1"/>
  <c r="FT146" i="1"/>
  <c r="FT244" i="1"/>
  <c r="FT151" i="1"/>
  <c r="FT147" i="1"/>
  <c r="FU16" i="1"/>
  <c r="FT31" i="1"/>
  <c r="FT117" i="1"/>
  <c r="FU92" i="1" s="1"/>
  <c r="FU93" i="1" s="1"/>
  <c r="FU17" i="1" s="1"/>
  <c r="FU49" i="1"/>
  <c r="FU51" i="1"/>
  <c r="FT248" i="1" l="1"/>
  <c r="FU52" i="1"/>
  <c r="FU53" i="1" s="1"/>
  <c r="FU54" i="1" s="1"/>
  <c r="FT181" i="1"/>
  <c r="FT182" i="1"/>
  <c r="FT184" i="1"/>
  <c r="FT246" i="1"/>
  <c r="FT183" i="1"/>
  <c r="FT180" i="1"/>
  <c r="FU96" i="1"/>
  <c r="FU18" i="1" s="1"/>
  <c r="FU95" i="1"/>
  <c r="FT137" i="1"/>
  <c r="FT138" i="1" s="1"/>
  <c r="FT139" i="1" s="1"/>
  <c r="FT3" i="1" s="1"/>
  <c r="FU72" i="1" l="1"/>
  <c r="FU73" i="1" s="1"/>
  <c r="FU6" i="1" s="1"/>
  <c r="FU74" i="1"/>
  <c r="FU75" i="1" s="1"/>
  <c r="FU66" i="1"/>
  <c r="FU67" i="1" s="1"/>
  <c r="FU64" i="1"/>
  <c r="FU8" i="1" l="1"/>
  <c r="FU78" i="1"/>
  <c r="FU81" i="1" s="1"/>
  <c r="FU82" i="1" s="1"/>
  <c r="FU13" i="1" s="1"/>
  <c r="FU89" i="1"/>
  <c r="FU14" i="1" s="1"/>
  <c r="FU12" i="1"/>
  <c r="FU166" i="1"/>
  <c r="FU145" i="1"/>
  <c r="FU164" i="1"/>
  <c r="FU7" i="1"/>
  <c r="FV43" i="1"/>
  <c r="FV44" i="1" s="1"/>
  <c r="FU79" i="1" l="1"/>
  <c r="FU80" i="1" s="1"/>
  <c r="FU9" i="1" s="1"/>
  <c r="FU99" i="1"/>
  <c r="FU109" i="1"/>
  <c r="FU26" i="1" s="1"/>
  <c r="FU130" i="1"/>
  <c r="FU131" i="1" s="1"/>
  <c r="FU33" i="1"/>
  <c r="FU34" i="1"/>
  <c r="FT165" i="1"/>
  <c r="FV65" i="1"/>
  <c r="FU10" i="1"/>
  <c r="FV70" i="1"/>
  <c r="FV71" i="1" s="1"/>
  <c r="FU110" i="1" l="1"/>
  <c r="FU27" i="1" s="1"/>
  <c r="FU100" i="1"/>
  <c r="FU21" i="1" s="1"/>
  <c r="FU20" i="1"/>
  <c r="FU132" i="1"/>
  <c r="FU133" i="1" s="1"/>
  <c r="FT240" i="1"/>
  <c r="FT155" i="1"/>
  <c r="FT154" i="1"/>
  <c r="FT157" i="1"/>
  <c r="FT156" i="1"/>
  <c r="FU111" i="1"/>
  <c r="FU113" i="1" s="1"/>
  <c r="FU114" i="1" s="1"/>
  <c r="FU101" i="1"/>
  <c r="FU118" i="1" l="1"/>
  <c r="FU119" i="1" s="1"/>
  <c r="FU120" i="1" s="1"/>
  <c r="FU30" i="1" s="1"/>
  <c r="FU36" i="1" s="1"/>
  <c r="FV87" i="1"/>
  <c r="FV85" i="1"/>
  <c r="FV86" i="1" s="1"/>
  <c r="FU29" i="1"/>
  <c r="FU102" i="1"/>
  <c r="FU104" i="1"/>
  <c r="FU105" i="1" s="1"/>
  <c r="FU106" i="1" l="1"/>
  <c r="FU103" i="1"/>
  <c r="FU170" i="1"/>
  <c r="FU176" i="1"/>
  <c r="FV88" i="1"/>
  <c r="FV112" i="1"/>
  <c r="FV28" i="1" s="1"/>
  <c r="FV48" i="1" l="1"/>
  <c r="FV49" i="1" s="1"/>
  <c r="FU143" i="1"/>
  <c r="FU144" i="1" s="1"/>
  <c r="FU115" i="1"/>
  <c r="FU116" i="1" s="1"/>
  <c r="FU177" i="1"/>
  <c r="FU178" i="1" s="1"/>
  <c r="FU171" i="1"/>
  <c r="FU172" i="1" s="1"/>
  <c r="FU173" i="1" s="1"/>
  <c r="FV46" i="1"/>
  <c r="FU24" i="1"/>
  <c r="FV50" i="1"/>
  <c r="FV51" i="1" s="1"/>
  <c r="FV94" i="1"/>
  <c r="FU208" i="1"/>
  <c r="FU207" i="1"/>
  <c r="FU209" i="1"/>
  <c r="FU134" i="1"/>
  <c r="FU135" i="1" s="1"/>
  <c r="FU136" i="1" s="1"/>
  <c r="FU22" i="1"/>
  <c r="FU123" i="1"/>
  <c r="FU124" i="1" s="1"/>
  <c r="FU125" i="1" s="1"/>
  <c r="FU4" i="1" s="1"/>
  <c r="FU179" i="1" l="1"/>
  <c r="FU35" i="1"/>
  <c r="FU37" i="1"/>
  <c r="FU38" i="1"/>
  <c r="FU31" i="1"/>
  <c r="FU117" i="1"/>
  <c r="FV92" i="1" s="1"/>
  <c r="FV93" i="1" s="1"/>
  <c r="FV17" i="1" s="1"/>
  <c r="FV47" i="1"/>
  <c r="FV52" i="1" s="1"/>
  <c r="FV53" i="1" s="1"/>
  <c r="FV54" i="1" s="1"/>
  <c r="FU57" i="1"/>
  <c r="FU58" i="1" s="1"/>
  <c r="FU59" i="1" s="1"/>
  <c r="FU23" i="1" s="1"/>
  <c r="FU148" i="1"/>
  <c r="FU146" i="1"/>
  <c r="FU150" i="1"/>
  <c r="FU151" i="1"/>
  <c r="FU149" i="1"/>
  <c r="FU244" i="1"/>
  <c r="FU147" i="1"/>
  <c r="FV96" i="1"/>
  <c r="FV18" i="1" s="1"/>
  <c r="FV16" i="1"/>
  <c r="FV95" i="1" l="1"/>
  <c r="FU246" i="1"/>
  <c r="FU184" i="1"/>
  <c r="FU182" i="1"/>
  <c r="FU183" i="1"/>
  <c r="FU181" i="1"/>
  <c r="FU180" i="1"/>
  <c r="FV64" i="1" s="1"/>
  <c r="FU248" i="1"/>
  <c r="FV72" i="1"/>
  <c r="FV74" i="1"/>
  <c r="FV66" i="1"/>
  <c r="FU137" i="1"/>
  <c r="FU138" i="1" s="1"/>
  <c r="FU139" i="1" s="1"/>
  <c r="FU3" i="1" s="1"/>
  <c r="FV67" i="1" l="1"/>
  <c r="FV73" i="1"/>
  <c r="FV6" i="1" s="1"/>
  <c r="FV75" i="1"/>
  <c r="FW43" i="1"/>
  <c r="FW44" i="1" s="1"/>
  <c r="FV7" i="1"/>
  <c r="FV8" i="1" l="1"/>
  <c r="FV78" i="1"/>
  <c r="FV81" i="1" s="1"/>
  <c r="FV82" i="1" s="1"/>
  <c r="FV13" i="1" s="1"/>
  <c r="FW65" i="1"/>
  <c r="FV145" i="1"/>
  <c r="FV89" i="1"/>
  <c r="FV14" i="1" s="1"/>
  <c r="FV12" i="1"/>
  <c r="FV166" i="1"/>
  <c r="FV164" i="1"/>
  <c r="FV109" i="1" l="1"/>
  <c r="FV26" i="1" s="1"/>
  <c r="FV99" i="1"/>
  <c r="FV20" i="1" s="1"/>
  <c r="FV34" i="1"/>
  <c r="FV130" i="1"/>
  <c r="FV131" i="1" s="1"/>
  <c r="FV132" i="1" s="1"/>
  <c r="FV133" i="1" s="1"/>
  <c r="FV33" i="1"/>
  <c r="FU165" i="1"/>
  <c r="FV10" i="1"/>
  <c r="FW70" i="1"/>
  <c r="FW71" i="1" s="1"/>
  <c r="FV79" i="1"/>
  <c r="FV110" i="1" s="1"/>
  <c r="FV27" i="1" l="1"/>
  <c r="FV111" i="1"/>
  <c r="FV113" i="1" s="1"/>
  <c r="FV114" i="1" s="1"/>
  <c r="FU154" i="1"/>
  <c r="FU156" i="1"/>
  <c r="FU157" i="1"/>
  <c r="FU240" i="1"/>
  <c r="FU155" i="1"/>
  <c r="FV100" i="1"/>
  <c r="FV80" i="1"/>
  <c r="FV9" i="1" s="1"/>
  <c r="FV21" i="1" l="1"/>
  <c r="FV101" i="1"/>
  <c r="FV29" i="1"/>
  <c r="FW87" i="1"/>
  <c r="FW85" i="1"/>
  <c r="FW86" i="1" s="1"/>
  <c r="FV118" i="1"/>
  <c r="FV119" i="1" s="1"/>
  <c r="FV120" i="1" s="1"/>
  <c r="FV30" i="1" s="1"/>
  <c r="FV36" i="1" s="1"/>
  <c r="FV102" i="1" l="1"/>
  <c r="FV104" i="1"/>
  <c r="FV105" i="1" s="1"/>
  <c r="FV106" i="1" l="1"/>
  <c r="FV103" i="1"/>
  <c r="FW112" i="1"/>
  <c r="FW28" i="1" s="1"/>
  <c r="FW88" i="1"/>
  <c r="FV170" i="1"/>
  <c r="FV176" i="1"/>
  <c r="FW46" i="1" l="1"/>
  <c r="FV177" i="1"/>
  <c r="FV178" i="1" s="1"/>
  <c r="FV115" i="1"/>
  <c r="FV116" i="1" s="1"/>
  <c r="FW50" i="1"/>
  <c r="FW51" i="1" s="1"/>
  <c r="FV171" i="1"/>
  <c r="FV172" i="1" s="1"/>
  <c r="FV173" i="1" s="1"/>
  <c r="FV24" i="1"/>
  <c r="FW48" i="1"/>
  <c r="FW49" i="1" s="1"/>
  <c r="FW94" i="1"/>
  <c r="FV143" i="1"/>
  <c r="FV144" i="1" s="1"/>
  <c r="FV209" i="1"/>
  <c r="FV208" i="1"/>
  <c r="FV207" i="1"/>
  <c r="FV134" i="1"/>
  <c r="FV135" i="1" s="1"/>
  <c r="FV136" i="1" s="1"/>
  <c r="FV22" i="1"/>
  <c r="FV123" i="1"/>
  <c r="FV124" i="1" s="1"/>
  <c r="FV125" i="1" s="1"/>
  <c r="FV4" i="1" s="1"/>
  <c r="FW16" i="1" l="1"/>
  <c r="FV31" i="1"/>
  <c r="FV117" i="1"/>
  <c r="FW92" i="1" s="1"/>
  <c r="FW93" i="1" s="1"/>
  <c r="FW17" i="1" s="1"/>
  <c r="FV37" i="1"/>
  <c r="FV38" i="1"/>
  <c r="FV35" i="1"/>
  <c r="FV179" i="1"/>
  <c r="FV150" i="1"/>
  <c r="FV146" i="1"/>
  <c r="FV244" i="1"/>
  <c r="FV151" i="1"/>
  <c r="FV148" i="1"/>
  <c r="FV149" i="1"/>
  <c r="FV147" i="1"/>
  <c r="FW47" i="1"/>
  <c r="FW52" i="1" s="1"/>
  <c r="FW53" i="1" s="1"/>
  <c r="FW54" i="1" s="1"/>
  <c r="FV57" i="1"/>
  <c r="FV58" i="1" s="1"/>
  <c r="FV59" i="1" s="1"/>
  <c r="FV23" i="1" s="1"/>
  <c r="FW96" i="1" l="1"/>
  <c r="FW18" i="1" s="1"/>
  <c r="FW95" i="1"/>
  <c r="FW66" i="1"/>
  <c r="FW72" i="1"/>
  <c r="FW74" i="1"/>
  <c r="FV246" i="1"/>
  <c r="FV181" i="1"/>
  <c r="FV184" i="1"/>
  <c r="FV183" i="1"/>
  <c r="FV182" i="1"/>
  <c r="FV180" i="1"/>
  <c r="FW64" i="1" s="1"/>
  <c r="FV248" i="1"/>
  <c r="FV137" i="1"/>
  <c r="FV138" i="1" s="1"/>
  <c r="FV139" i="1" s="1"/>
  <c r="FV3" i="1" s="1"/>
  <c r="FX43" i="1" l="1"/>
  <c r="FX44" i="1" s="1"/>
  <c r="FW7" i="1"/>
  <c r="FW67" i="1"/>
  <c r="FW73" i="1"/>
  <c r="FW6" i="1" s="1"/>
  <c r="FW75" i="1"/>
  <c r="FW89" i="1" l="1"/>
  <c r="FW14" i="1" s="1"/>
  <c r="FW12" i="1"/>
  <c r="FW166" i="1"/>
  <c r="FW145" i="1"/>
  <c r="FW164" i="1"/>
  <c r="FX65" i="1"/>
  <c r="FW8" i="1"/>
  <c r="FW78" i="1"/>
  <c r="FW81" i="1" s="1"/>
  <c r="FW109" i="1" l="1"/>
  <c r="FW26" i="1" s="1"/>
  <c r="FW99" i="1"/>
  <c r="FW20" i="1" s="1"/>
  <c r="FW10" i="1"/>
  <c r="FX70" i="1"/>
  <c r="FX71" i="1" s="1"/>
  <c r="FW79" i="1"/>
  <c r="FW82" i="1"/>
  <c r="FW13" i="1" s="1"/>
  <c r="FW130" i="1"/>
  <c r="FW131" i="1" s="1"/>
  <c r="FW33" i="1"/>
  <c r="FW34" i="1"/>
  <c r="FV165" i="1"/>
  <c r="FW132" i="1" l="1"/>
  <c r="FW133" i="1" s="1"/>
  <c r="FV240" i="1"/>
  <c r="FV154" i="1"/>
  <c r="FV155" i="1"/>
  <c r="FV157" i="1"/>
  <c r="FV156" i="1"/>
  <c r="FW100" i="1"/>
  <c r="FW80" i="1"/>
  <c r="FW9" i="1" s="1"/>
  <c r="FW110" i="1"/>
  <c r="FW27" i="1" l="1"/>
  <c r="FW111" i="1"/>
  <c r="FW113" i="1" s="1"/>
  <c r="FW114" i="1" s="1"/>
  <c r="FW21" i="1"/>
  <c r="FW101" i="1"/>
  <c r="FW102" i="1" l="1"/>
  <c r="FW104" i="1"/>
  <c r="FW105" i="1" s="1"/>
  <c r="FX85" i="1"/>
  <c r="FX86" i="1" s="1"/>
  <c r="FW29" i="1"/>
  <c r="FX87" i="1"/>
  <c r="FW118" i="1"/>
  <c r="FW119" i="1" s="1"/>
  <c r="FW120" i="1" s="1"/>
  <c r="FW30" i="1" s="1"/>
  <c r="FW36" i="1" s="1"/>
  <c r="FW103" i="1" l="1"/>
  <c r="FW106" i="1"/>
  <c r="FX112" i="1"/>
  <c r="FX28" i="1" s="1"/>
  <c r="FW176" i="1"/>
  <c r="FX88" i="1"/>
  <c r="FW170" i="1"/>
  <c r="FW123" i="1" l="1"/>
  <c r="FW124" i="1" s="1"/>
  <c r="FW125" i="1" s="1"/>
  <c r="FW4" i="1" s="1"/>
  <c r="FW22" i="1"/>
  <c r="FX50" i="1"/>
  <c r="FX51" i="1" s="1"/>
  <c r="FW143" i="1"/>
  <c r="FW144" i="1" s="1"/>
  <c r="FW115" i="1"/>
  <c r="FW116" i="1" s="1"/>
  <c r="FW177" i="1"/>
  <c r="FW178" i="1" s="1"/>
  <c r="FW171" i="1"/>
  <c r="FW172" i="1" s="1"/>
  <c r="FW173" i="1" s="1"/>
  <c r="FX46" i="1"/>
  <c r="FW24" i="1"/>
  <c r="FX94" i="1"/>
  <c r="FX48" i="1"/>
  <c r="FX49" i="1" s="1"/>
  <c r="FW208" i="1"/>
  <c r="FW207" i="1"/>
  <c r="FW209" i="1"/>
  <c r="FW134" i="1"/>
  <c r="FW135" i="1" s="1"/>
  <c r="FW136" i="1" s="1"/>
  <c r="FX47" i="1" l="1"/>
  <c r="FX52" i="1" s="1"/>
  <c r="FX53" i="1" s="1"/>
  <c r="FX54" i="1" s="1"/>
  <c r="FW57" i="1"/>
  <c r="FW58" i="1" s="1"/>
  <c r="FW59" i="1" s="1"/>
  <c r="FW23" i="1" s="1"/>
  <c r="FW148" i="1"/>
  <c r="FW244" i="1"/>
  <c r="FW150" i="1"/>
  <c r="FW151" i="1"/>
  <c r="FW146" i="1"/>
  <c r="FW149" i="1"/>
  <c r="FW147" i="1"/>
  <c r="FW137" i="1" s="1"/>
  <c r="FX16" i="1"/>
  <c r="FW179" i="1"/>
  <c r="FW37" i="1"/>
  <c r="FW35" i="1"/>
  <c r="FW38" i="1"/>
  <c r="FW31" i="1"/>
  <c r="FW117" i="1"/>
  <c r="FX92" i="1" s="1"/>
  <c r="FX93" i="1" s="1"/>
  <c r="FX17" i="1" s="1"/>
  <c r="FX95" i="1" l="1"/>
  <c r="FX96" i="1"/>
  <c r="FX18" i="1" s="1"/>
  <c r="FW181" i="1"/>
  <c r="FW246" i="1"/>
  <c r="FW138" i="1"/>
  <c r="FW139" i="1" s="1"/>
  <c r="FW3" i="1" s="1"/>
  <c r="FW183" i="1"/>
  <c r="FW182" i="1"/>
  <c r="FW184" i="1"/>
  <c r="FW180" i="1"/>
  <c r="FW248" i="1"/>
  <c r="FX72" i="1"/>
  <c r="FX74" i="1"/>
  <c r="FX66" i="1"/>
  <c r="FX75" i="1" l="1"/>
  <c r="FX73" i="1"/>
  <c r="FX6" i="1" s="1"/>
  <c r="FX67" i="1"/>
  <c r="FX64" i="1"/>
  <c r="FY43" i="1" l="1"/>
  <c r="FY44" i="1" s="1"/>
  <c r="FX7" i="1"/>
  <c r="FX12" i="1"/>
  <c r="FX166" i="1"/>
  <c r="FX145" i="1"/>
  <c r="FX89" i="1"/>
  <c r="FX14" i="1" s="1"/>
  <c r="FX164" i="1"/>
  <c r="FX8" i="1"/>
  <c r="FX78" i="1"/>
  <c r="FX81" i="1" s="1"/>
  <c r="FX109" i="1" l="1"/>
  <c r="FX26" i="1" s="1"/>
  <c r="FX99" i="1"/>
  <c r="FX20" i="1" s="1"/>
  <c r="FY70" i="1"/>
  <c r="FY71" i="1" s="1"/>
  <c r="FX10" i="1"/>
  <c r="FX79" i="1"/>
  <c r="FX82" i="1"/>
  <c r="FX13" i="1" s="1"/>
  <c r="FX130" i="1"/>
  <c r="FX131" i="1" s="1"/>
  <c r="FX132" i="1" s="1"/>
  <c r="FX133" i="1" s="1"/>
  <c r="FX33" i="1"/>
  <c r="FX34" i="1"/>
  <c r="FW165" i="1"/>
  <c r="FY65" i="1"/>
  <c r="FX110" i="1" l="1"/>
  <c r="FX27" i="1" s="1"/>
  <c r="FX100" i="1"/>
  <c r="FX80" i="1"/>
  <c r="FX9" i="1" s="1"/>
  <c r="FW154" i="1"/>
  <c r="FW157" i="1"/>
  <c r="FW240" i="1"/>
  <c r="FW155" i="1"/>
  <c r="FW156" i="1"/>
  <c r="FX111" i="1"/>
  <c r="FX113" i="1" s="1"/>
  <c r="FX114" i="1" s="1"/>
  <c r="FX29" i="1" l="1"/>
  <c r="FY87" i="1"/>
  <c r="FY85" i="1"/>
  <c r="FY86" i="1" s="1"/>
  <c r="FX118" i="1"/>
  <c r="FX119" i="1" s="1"/>
  <c r="FX120" i="1" s="1"/>
  <c r="FX30" i="1" s="1"/>
  <c r="FX36" i="1" s="1"/>
  <c r="FX21" i="1"/>
  <c r="FX101" i="1"/>
  <c r="FX102" i="1" l="1"/>
  <c r="FX104" i="1"/>
  <c r="FX105" i="1" s="1"/>
  <c r="FX106" i="1" l="1"/>
  <c r="FX103" i="1"/>
  <c r="FY112" i="1"/>
  <c r="FY28" i="1" s="1"/>
  <c r="FX176" i="1"/>
  <c r="FY88" i="1"/>
  <c r="FX170" i="1"/>
  <c r="FX123" i="1" l="1"/>
  <c r="FX124" i="1" s="1"/>
  <c r="FX125" i="1" s="1"/>
  <c r="FX4" i="1" s="1"/>
  <c r="FX22" i="1"/>
  <c r="FX143" i="1"/>
  <c r="FX144" i="1" s="1"/>
  <c r="FX24" i="1"/>
  <c r="FY48" i="1"/>
  <c r="FY49" i="1" s="1"/>
  <c r="FY94" i="1"/>
  <c r="FX171" i="1"/>
  <c r="FX172" i="1" s="1"/>
  <c r="FX173" i="1" s="1"/>
  <c r="FY46" i="1"/>
  <c r="FX177" i="1"/>
  <c r="FX178" i="1" s="1"/>
  <c r="FX115" i="1"/>
  <c r="FX116" i="1" s="1"/>
  <c r="FY50" i="1"/>
  <c r="FY51" i="1" s="1"/>
  <c r="FX207" i="1"/>
  <c r="FX209" i="1"/>
  <c r="FX208" i="1"/>
  <c r="FX134" i="1"/>
  <c r="FX135" i="1" s="1"/>
  <c r="FX136" i="1" s="1"/>
  <c r="FY47" i="1" l="1"/>
  <c r="FY52" i="1" s="1"/>
  <c r="FY53" i="1" s="1"/>
  <c r="FY54" i="1" s="1"/>
  <c r="FX57" i="1"/>
  <c r="FX58" i="1" s="1"/>
  <c r="FX59" i="1" s="1"/>
  <c r="FX23" i="1" s="1"/>
  <c r="FX37" i="1"/>
  <c r="FX35" i="1"/>
  <c r="FX38" i="1"/>
  <c r="FX150" i="1"/>
  <c r="FX244" i="1"/>
  <c r="FX151" i="1"/>
  <c r="FX148" i="1"/>
  <c r="FX146" i="1"/>
  <c r="FX149" i="1"/>
  <c r="FX147" i="1"/>
  <c r="FX137" i="1" s="1"/>
  <c r="FX31" i="1"/>
  <c r="FX117" i="1"/>
  <c r="FY92" i="1" s="1"/>
  <c r="FY93" i="1" s="1"/>
  <c r="FY17" i="1" s="1"/>
  <c r="FY16" i="1"/>
  <c r="FX179" i="1"/>
  <c r="FY96" i="1" l="1"/>
  <c r="FY18" i="1" s="1"/>
  <c r="FX138" i="1"/>
  <c r="FX139" i="1" s="1"/>
  <c r="FX3" i="1" s="1"/>
  <c r="FX184" i="1"/>
  <c r="FX181" i="1"/>
  <c r="FX182" i="1"/>
  <c r="FX183" i="1"/>
  <c r="FX246" i="1"/>
  <c r="FX180" i="1"/>
  <c r="FY64" i="1" s="1"/>
  <c r="FX248" i="1"/>
  <c r="FY95" i="1"/>
  <c r="FY72" i="1"/>
  <c r="FY66" i="1"/>
  <c r="FY74" i="1"/>
  <c r="FZ43" i="1" l="1"/>
  <c r="FZ44" i="1" s="1"/>
  <c r="FZ65" i="1" s="1"/>
  <c r="FY7" i="1"/>
  <c r="FY67" i="1"/>
  <c r="FY73" i="1"/>
  <c r="FY6" i="1" s="1"/>
  <c r="FY75" i="1"/>
  <c r="FY8" i="1" l="1"/>
  <c r="FY78" i="1"/>
  <c r="FY81" i="1" s="1"/>
  <c r="FY12" i="1"/>
  <c r="FY166" i="1"/>
  <c r="FY89" i="1"/>
  <c r="FY14" i="1" s="1"/>
  <c r="FY145" i="1"/>
  <c r="FY164" i="1"/>
  <c r="FY99" i="1" l="1"/>
  <c r="FY20" i="1" s="1"/>
  <c r="FY34" i="1"/>
  <c r="FY130" i="1"/>
  <c r="FY131" i="1" s="1"/>
  <c r="FY132" i="1" s="1"/>
  <c r="FY133" i="1" s="1"/>
  <c r="FY33" i="1"/>
  <c r="FX165" i="1"/>
  <c r="FY109" i="1"/>
  <c r="FY10" i="1"/>
  <c r="FZ70" i="1"/>
  <c r="FZ71" i="1" s="1"/>
  <c r="FY79" i="1"/>
  <c r="FY80" i="1" s="1"/>
  <c r="FY9" i="1" s="1"/>
  <c r="FY82" i="1"/>
  <c r="FY13" i="1" s="1"/>
  <c r="FY26" i="1" l="1"/>
  <c r="FY110" i="1"/>
  <c r="FX240" i="1"/>
  <c r="FX155" i="1"/>
  <c r="FX154" i="1"/>
  <c r="FX156" i="1"/>
  <c r="FX157" i="1"/>
  <c r="FY100" i="1"/>
  <c r="FY21" i="1" l="1"/>
  <c r="FY101" i="1"/>
  <c r="FY27" i="1"/>
  <c r="FY111" i="1"/>
  <c r="FY113" i="1" s="1"/>
  <c r="FY114" i="1" s="1"/>
  <c r="FZ87" i="1" l="1"/>
  <c r="FZ85" i="1"/>
  <c r="FZ86" i="1" s="1"/>
  <c r="FY29" i="1"/>
  <c r="FY118" i="1"/>
  <c r="FY119" i="1" s="1"/>
  <c r="FY120" i="1" s="1"/>
  <c r="FY30" i="1" s="1"/>
  <c r="FY36" i="1" s="1"/>
  <c r="FY102" i="1"/>
  <c r="FY104" i="1"/>
  <c r="FY105" i="1" s="1"/>
  <c r="FY106" i="1" l="1"/>
  <c r="FY103" i="1"/>
  <c r="FZ112" i="1"/>
  <c r="FZ28" i="1" s="1"/>
  <c r="FY176" i="1"/>
  <c r="FZ88" i="1"/>
  <c r="FY170" i="1"/>
  <c r="FZ46" i="1" l="1"/>
  <c r="FY24" i="1"/>
  <c r="FZ50" i="1"/>
  <c r="FZ51" i="1" s="1"/>
  <c r="FZ48" i="1"/>
  <c r="FY143" i="1"/>
  <c r="FY144" i="1" s="1"/>
  <c r="FY115" i="1"/>
  <c r="FY116" i="1" s="1"/>
  <c r="FY177" i="1"/>
  <c r="FY178" i="1" s="1"/>
  <c r="FY171" i="1"/>
  <c r="FY172" i="1" s="1"/>
  <c r="FY173" i="1" s="1"/>
  <c r="FZ94" i="1"/>
  <c r="FY208" i="1"/>
  <c r="FY207" i="1"/>
  <c r="FY209" i="1"/>
  <c r="FY134" i="1"/>
  <c r="FY135" i="1" s="1"/>
  <c r="FY136" i="1" s="1"/>
  <c r="FY22" i="1"/>
  <c r="FY123" i="1"/>
  <c r="FY124" i="1" s="1"/>
  <c r="FY125" i="1" s="1"/>
  <c r="FY4" i="1" s="1"/>
  <c r="FZ49" i="1" l="1"/>
  <c r="FY179" i="1"/>
  <c r="FY31" i="1"/>
  <c r="FY117" i="1"/>
  <c r="FZ92" i="1" s="1"/>
  <c r="FZ93" i="1" s="1"/>
  <c r="FZ17" i="1" s="1"/>
  <c r="FY38" i="1"/>
  <c r="FY37" i="1"/>
  <c r="FY35" i="1"/>
  <c r="FZ16" i="1"/>
  <c r="FY244" i="1"/>
  <c r="FY150" i="1"/>
  <c r="FY146" i="1"/>
  <c r="FY151" i="1"/>
  <c r="FY149" i="1"/>
  <c r="FY148" i="1"/>
  <c r="FY147" i="1"/>
  <c r="FY137" i="1" s="1"/>
  <c r="FZ47" i="1"/>
  <c r="FY57" i="1"/>
  <c r="FY58" i="1" s="1"/>
  <c r="FY59" i="1" s="1"/>
  <c r="FY23" i="1" s="1"/>
  <c r="FZ95" i="1" l="1"/>
  <c r="FZ52" i="1"/>
  <c r="FZ53" i="1" s="1"/>
  <c r="FZ54" i="1" s="1"/>
  <c r="FZ74" i="1" s="1"/>
  <c r="FZ96" i="1"/>
  <c r="FZ18" i="1" s="1"/>
  <c r="FY138" i="1"/>
  <c r="FY139" i="1" s="1"/>
  <c r="FY3" i="1" s="1"/>
  <c r="FY184" i="1"/>
  <c r="FY183" i="1"/>
  <c r="FY181" i="1"/>
  <c r="FY246" i="1"/>
  <c r="FY182" i="1"/>
  <c r="FY180" i="1"/>
  <c r="FZ64" i="1" s="1"/>
  <c r="FY248" i="1"/>
  <c r="FZ72" i="1" l="1"/>
  <c r="FZ73" i="1" s="1"/>
  <c r="FZ6" i="1" s="1"/>
  <c r="FZ66" i="1"/>
  <c r="GA43" i="1"/>
  <c r="GA44" i="1" s="1"/>
  <c r="FZ7" i="1"/>
  <c r="FZ75" i="1"/>
  <c r="FZ67" i="1"/>
  <c r="FZ89" i="1" l="1"/>
  <c r="FZ14" i="1" s="1"/>
  <c r="FZ12" i="1"/>
  <c r="FZ145" i="1"/>
  <c r="FZ166" i="1"/>
  <c r="FZ164" i="1"/>
  <c r="FZ8" i="1"/>
  <c r="FZ78" i="1"/>
  <c r="FZ81" i="1" s="1"/>
  <c r="GA65" i="1"/>
  <c r="FZ99" i="1" l="1"/>
  <c r="FZ20" i="1" s="1"/>
  <c r="FZ109" i="1"/>
  <c r="FZ26" i="1" s="1"/>
  <c r="GA70" i="1"/>
  <c r="GA71" i="1" s="1"/>
  <c r="FZ10" i="1"/>
  <c r="FZ79" i="1"/>
  <c r="FZ82" i="1"/>
  <c r="FZ13" i="1" s="1"/>
  <c r="FZ33" i="1"/>
  <c r="FZ34" i="1"/>
  <c r="FZ130" i="1"/>
  <c r="FZ131" i="1" s="1"/>
  <c r="FZ132" i="1" s="1"/>
  <c r="FZ133" i="1" s="1"/>
  <c r="FY165" i="1"/>
  <c r="FZ110" i="1" l="1"/>
  <c r="FZ27" i="1" s="1"/>
  <c r="FY157" i="1"/>
  <c r="FY240" i="1"/>
  <c r="FY155" i="1"/>
  <c r="FY154" i="1"/>
  <c r="FY156" i="1"/>
  <c r="FZ100" i="1"/>
  <c r="FZ80" i="1"/>
  <c r="FZ9" i="1" s="1"/>
  <c r="FZ111" i="1" l="1"/>
  <c r="FZ113" i="1" s="1"/>
  <c r="FZ114" i="1" s="1"/>
  <c r="GA87" i="1" s="1"/>
  <c r="FZ21" i="1"/>
  <c r="FZ101" i="1"/>
  <c r="FZ118" i="1" l="1"/>
  <c r="FZ119" i="1" s="1"/>
  <c r="FZ120" i="1" s="1"/>
  <c r="FZ30" i="1" s="1"/>
  <c r="FZ36" i="1" s="1"/>
  <c r="FZ29" i="1"/>
  <c r="GA85" i="1"/>
  <c r="GA86" i="1" s="1"/>
  <c r="FZ102" i="1"/>
  <c r="FZ104" i="1"/>
  <c r="FZ105" i="1" s="1"/>
  <c r="FZ106" i="1" l="1"/>
  <c r="FZ103" i="1"/>
  <c r="GA112" i="1"/>
  <c r="GA28" i="1" s="1"/>
  <c r="GA88" i="1"/>
  <c r="FZ170" i="1"/>
  <c r="FZ176" i="1"/>
  <c r="FZ22" i="1" l="1"/>
  <c r="FZ123" i="1"/>
  <c r="FZ124" i="1" s="1"/>
  <c r="FZ125" i="1" s="1"/>
  <c r="FZ4" i="1" s="1"/>
  <c r="GA46" i="1"/>
  <c r="FZ177" i="1"/>
  <c r="FZ178" i="1" s="1"/>
  <c r="FZ115" i="1"/>
  <c r="FZ116" i="1" s="1"/>
  <c r="GA50" i="1"/>
  <c r="GA51" i="1" s="1"/>
  <c r="FZ171" i="1"/>
  <c r="FZ172" i="1" s="1"/>
  <c r="FZ173" i="1" s="1"/>
  <c r="FZ24" i="1"/>
  <c r="FZ143" i="1"/>
  <c r="FZ144" i="1" s="1"/>
  <c r="GA48" i="1"/>
  <c r="GA94" i="1"/>
  <c r="FZ207" i="1"/>
  <c r="FZ209" i="1"/>
  <c r="FZ208" i="1"/>
  <c r="FZ134" i="1"/>
  <c r="FZ135" i="1" s="1"/>
  <c r="FZ136" i="1" s="1"/>
  <c r="FZ37" i="1" l="1"/>
  <c r="FZ38" i="1"/>
  <c r="FZ35" i="1"/>
  <c r="FZ179" i="1"/>
  <c r="GA16" i="1"/>
  <c r="GA47" i="1"/>
  <c r="FZ57" i="1"/>
  <c r="FZ58" i="1" s="1"/>
  <c r="FZ59" i="1" s="1"/>
  <c r="FZ23" i="1" s="1"/>
  <c r="GA49" i="1"/>
  <c r="FZ149" i="1"/>
  <c r="FZ150" i="1"/>
  <c r="FZ151" i="1"/>
  <c r="FZ244" i="1"/>
  <c r="FZ148" i="1"/>
  <c r="FZ146" i="1"/>
  <c r="FZ147" i="1"/>
  <c r="FZ31" i="1"/>
  <c r="FZ117" i="1"/>
  <c r="GA92" i="1" s="1"/>
  <c r="GA93" i="1" s="1"/>
  <c r="GA17" i="1" s="1"/>
  <c r="FZ248" i="1" l="1"/>
  <c r="GA95" i="1"/>
  <c r="FZ137" i="1"/>
  <c r="FZ138" i="1" s="1"/>
  <c r="FZ139" i="1" s="1"/>
  <c r="FZ3" i="1" s="1"/>
  <c r="GA96" i="1"/>
  <c r="GA18" i="1" s="1"/>
  <c r="GA52" i="1"/>
  <c r="GA53" i="1" s="1"/>
  <c r="GA54" i="1" s="1"/>
  <c r="FZ183" i="1"/>
  <c r="FZ181" i="1"/>
  <c r="FZ182" i="1"/>
  <c r="FZ246" i="1"/>
  <c r="FZ184" i="1"/>
  <c r="FZ180" i="1"/>
  <c r="GA66" i="1" l="1"/>
  <c r="GA67" i="1" s="1"/>
  <c r="GA72" i="1"/>
  <c r="GA73" i="1" s="1"/>
  <c r="GA6" i="1" s="1"/>
  <c r="GA74" i="1"/>
  <c r="GA75" i="1" s="1"/>
  <c r="GA64" i="1"/>
  <c r="GA8" i="1" l="1"/>
  <c r="GA78" i="1"/>
  <c r="GA81" i="1" s="1"/>
  <c r="GA79" i="1" s="1"/>
  <c r="GA80" i="1" s="1"/>
  <c r="GA9" i="1" s="1"/>
  <c r="GB43" i="1"/>
  <c r="GB44" i="1" s="1"/>
  <c r="GB65" i="1" s="1"/>
  <c r="GA7" i="1"/>
  <c r="GA89" i="1"/>
  <c r="GA14" i="1" s="1"/>
  <c r="GA145" i="1"/>
  <c r="GA166" i="1"/>
  <c r="GA12" i="1"/>
  <c r="GA164" i="1"/>
  <c r="GA99" i="1" l="1"/>
  <c r="GA20" i="1" s="1"/>
  <c r="GA82" i="1"/>
  <c r="GA13" i="1" s="1"/>
  <c r="GA33" i="1"/>
  <c r="GA130" i="1"/>
  <c r="GA131" i="1" s="1"/>
  <c r="GA34" i="1"/>
  <c r="FZ165" i="1"/>
  <c r="GA10" i="1"/>
  <c r="GB70" i="1"/>
  <c r="GB71" i="1" s="1"/>
  <c r="GA109" i="1"/>
  <c r="GA100" i="1" l="1"/>
  <c r="GA21" i="1" s="1"/>
  <c r="GA132" i="1"/>
  <c r="GA133" i="1" s="1"/>
  <c r="GA26" i="1"/>
  <c r="GA110" i="1"/>
  <c r="FZ240" i="1"/>
  <c r="FZ156" i="1"/>
  <c r="FZ154" i="1"/>
  <c r="FZ155" i="1"/>
  <c r="FZ157" i="1"/>
  <c r="GA101" i="1" l="1"/>
  <c r="GA102" i="1" s="1"/>
  <c r="GA27" i="1"/>
  <c r="GA111" i="1"/>
  <c r="GA113" i="1" s="1"/>
  <c r="GA114" i="1" s="1"/>
  <c r="GA104" i="1" l="1"/>
  <c r="GA105" i="1" s="1"/>
  <c r="GA103" i="1" s="1"/>
  <c r="GA176" i="1"/>
  <c r="GA170" i="1"/>
  <c r="GB87" i="1"/>
  <c r="GB88" i="1" s="1"/>
  <c r="GB85" i="1"/>
  <c r="GB86" i="1" s="1"/>
  <c r="GA29" i="1"/>
  <c r="GA118" i="1"/>
  <c r="GA119" i="1" s="1"/>
  <c r="GA120" i="1" s="1"/>
  <c r="GA30" i="1" s="1"/>
  <c r="GA36" i="1" s="1"/>
  <c r="GB112" i="1" l="1"/>
  <c r="GB28" i="1" s="1"/>
  <c r="GA106" i="1"/>
  <c r="GA143" i="1" s="1"/>
  <c r="GA144" i="1" s="1"/>
  <c r="GA123" i="1"/>
  <c r="GA124" i="1" s="1"/>
  <c r="GA125" i="1" s="1"/>
  <c r="GA4" i="1" s="1"/>
  <c r="GA22" i="1"/>
  <c r="GA208" i="1" l="1"/>
  <c r="GA24" i="1"/>
  <c r="GA37" i="1" s="1"/>
  <c r="GA134" i="1"/>
  <c r="GA135" i="1" s="1"/>
  <c r="GA136" i="1" s="1"/>
  <c r="GA177" i="1"/>
  <c r="GA178" i="1" s="1"/>
  <c r="GA179" i="1" s="1"/>
  <c r="GA209" i="1"/>
  <c r="GA207" i="1"/>
  <c r="GA115" i="1"/>
  <c r="GA116" i="1" s="1"/>
  <c r="GA31" i="1" s="1"/>
  <c r="GB46" i="1"/>
  <c r="GA57" i="1" s="1"/>
  <c r="GB94" i="1"/>
  <c r="GB16" i="1" s="1"/>
  <c r="GB50" i="1"/>
  <c r="GB51" i="1" s="1"/>
  <c r="GA171" i="1"/>
  <c r="GA172" i="1" s="1"/>
  <c r="GA173" i="1" s="1"/>
  <c r="GB48" i="1"/>
  <c r="GB49" i="1" s="1"/>
  <c r="GA148" i="1"/>
  <c r="GA150" i="1"/>
  <c r="GA151" i="1"/>
  <c r="GA244" i="1"/>
  <c r="GA149" i="1"/>
  <c r="GA146" i="1"/>
  <c r="GA147" i="1"/>
  <c r="GA35" i="1" l="1"/>
  <c r="GA38" i="1"/>
  <c r="GB47" i="1"/>
  <c r="GB52" i="1" s="1"/>
  <c r="GB53" i="1" s="1"/>
  <c r="GB54" i="1" s="1"/>
  <c r="GB72" i="1" s="1"/>
  <c r="GA58" i="1"/>
  <c r="GA59" i="1" s="1"/>
  <c r="GA23" i="1" s="1"/>
  <c r="GA117" i="1"/>
  <c r="GB92" i="1" s="1"/>
  <c r="GB93" i="1" s="1"/>
  <c r="GB17" i="1" s="1"/>
  <c r="GA248" i="1"/>
  <c r="GA181" i="1"/>
  <c r="GA246" i="1"/>
  <c r="GA184" i="1"/>
  <c r="GA182" i="1"/>
  <c r="GA183" i="1"/>
  <c r="GA180" i="1"/>
  <c r="GB64" i="1" s="1"/>
  <c r="GA137" i="1"/>
  <c r="GA138" i="1" s="1"/>
  <c r="GA139" i="1" s="1"/>
  <c r="GA3" i="1" s="1"/>
  <c r="GB66" i="1" l="1"/>
  <c r="GB67" i="1" s="1"/>
  <c r="GB74" i="1"/>
  <c r="GB75" i="1" s="1"/>
  <c r="GB96" i="1"/>
  <c r="GB18" i="1" s="1"/>
  <c r="GB95" i="1"/>
  <c r="GC43" i="1"/>
  <c r="GC44" i="1" s="1"/>
  <c r="GC65" i="1" s="1"/>
  <c r="GB7" i="1"/>
  <c r="GB73" i="1"/>
  <c r="GB6" i="1" s="1"/>
  <c r="GB89" i="1" l="1"/>
  <c r="GB14" i="1" s="1"/>
  <c r="GB12" i="1"/>
  <c r="GB166" i="1"/>
  <c r="GB145" i="1"/>
  <c r="GB164" i="1"/>
  <c r="GB8" i="1"/>
  <c r="GB78" i="1"/>
  <c r="GB81" i="1" s="1"/>
  <c r="GB99" i="1" l="1"/>
  <c r="GB20" i="1" s="1"/>
  <c r="GC70" i="1"/>
  <c r="GC71" i="1" s="1"/>
  <c r="GB10" i="1"/>
  <c r="GB79" i="1"/>
  <c r="GB109" i="1"/>
  <c r="GB34" i="1"/>
  <c r="GB130" i="1"/>
  <c r="GB131" i="1" s="1"/>
  <c r="GB33" i="1"/>
  <c r="GA165" i="1"/>
  <c r="GB82" i="1"/>
  <c r="GB13" i="1" s="1"/>
  <c r="GB132" i="1" l="1"/>
  <c r="GB133" i="1" s="1"/>
  <c r="GA154" i="1"/>
  <c r="GA156" i="1"/>
  <c r="GA157" i="1"/>
  <c r="GA240" i="1"/>
  <c r="GA155" i="1"/>
  <c r="GB26" i="1"/>
  <c r="GB110" i="1"/>
  <c r="GB100" i="1"/>
  <c r="GB80" i="1"/>
  <c r="GB9" i="1" s="1"/>
  <c r="GB21" i="1" l="1"/>
  <c r="GB101" i="1"/>
  <c r="GB27" i="1"/>
  <c r="GB111" i="1"/>
  <c r="GB113" i="1" s="1"/>
  <c r="GB114" i="1" s="1"/>
  <c r="GC85" i="1" l="1"/>
  <c r="GC86" i="1" s="1"/>
  <c r="GB29" i="1"/>
  <c r="GC87" i="1"/>
  <c r="GB118" i="1"/>
  <c r="GB119" i="1" s="1"/>
  <c r="GB120" i="1" s="1"/>
  <c r="GB30" i="1" s="1"/>
  <c r="GB36" i="1" s="1"/>
  <c r="GB102" i="1"/>
  <c r="GB104" i="1"/>
  <c r="GB105" i="1" s="1"/>
  <c r="GB103" i="1" l="1"/>
  <c r="GB106" i="1"/>
  <c r="GC112" i="1"/>
  <c r="GC28" i="1" s="1"/>
  <c r="GB176" i="1"/>
  <c r="GC88" i="1"/>
  <c r="GB170" i="1"/>
  <c r="GB123" i="1" l="1"/>
  <c r="GB124" i="1" s="1"/>
  <c r="GB125" i="1" s="1"/>
  <c r="GB4" i="1" s="1"/>
  <c r="GB22" i="1"/>
  <c r="GC46" i="1"/>
  <c r="GB177" i="1"/>
  <c r="GB178" i="1" s="1"/>
  <c r="GB115" i="1"/>
  <c r="GB116" i="1" s="1"/>
  <c r="GC50" i="1"/>
  <c r="GC51" i="1" s="1"/>
  <c r="GB171" i="1"/>
  <c r="GB172" i="1" s="1"/>
  <c r="GB173" i="1" s="1"/>
  <c r="GB143" i="1"/>
  <c r="GB144" i="1" s="1"/>
  <c r="GB24" i="1"/>
  <c r="GC48" i="1"/>
  <c r="GC49" i="1" s="1"/>
  <c r="GC94" i="1"/>
  <c r="GB208" i="1"/>
  <c r="GB209" i="1"/>
  <c r="GB207" i="1"/>
  <c r="GB134" i="1"/>
  <c r="GB135" i="1" s="1"/>
  <c r="GB136" i="1" s="1"/>
  <c r="GB150" i="1" l="1"/>
  <c r="GB244" i="1"/>
  <c r="GB151" i="1"/>
  <c r="GB148" i="1"/>
  <c r="GB146" i="1"/>
  <c r="GB149" i="1"/>
  <c r="GB147" i="1"/>
  <c r="GB137" i="1" s="1"/>
  <c r="GB179" i="1"/>
  <c r="GC16" i="1"/>
  <c r="GC47" i="1"/>
  <c r="GC52" i="1" s="1"/>
  <c r="GC53" i="1" s="1"/>
  <c r="GC54" i="1" s="1"/>
  <c r="GB57" i="1"/>
  <c r="GB58" i="1" s="1"/>
  <c r="GB59" i="1" s="1"/>
  <c r="GB23" i="1" s="1"/>
  <c r="GB37" i="1"/>
  <c r="GB35" i="1"/>
  <c r="GB38" i="1"/>
  <c r="GB31" i="1"/>
  <c r="GB117" i="1"/>
  <c r="GC92" i="1" s="1"/>
  <c r="GC93" i="1" s="1"/>
  <c r="GC17" i="1" s="1"/>
  <c r="GC95" i="1" l="1"/>
  <c r="GC72" i="1"/>
  <c r="GC74" i="1"/>
  <c r="GC66" i="1"/>
  <c r="GB183" i="1"/>
  <c r="GB181" i="1"/>
  <c r="GB246" i="1"/>
  <c r="GB138" i="1"/>
  <c r="GB139" i="1" s="1"/>
  <c r="GB3" i="1" s="1"/>
  <c r="GB184" i="1"/>
  <c r="GB182" i="1"/>
  <c r="GB180" i="1"/>
  <c r="GC64" i="1" s="1"/>
  <c r="GC96" i="1"/>
  <c r="GC18" i="1" s="1"/>
  <c r="GB248" i="1"/>
  <c r="GC75" i="1" l="1"/>
  <c r="GC73" i="1"/>
  <c r="GC6" i="1" s="1"/>
  <c r="GC67" i="1"/>
  <c r="GC7" i="1"/>
  <c r="GD43" i="1"/>
  <c r="GD44" i="1" s="1"/>
  <c r="GC12" i="1" l="1"/>
  <c r="GC89" i="1"/>
  <c r="GC14" i="1" s="1"/>
  <c r="GC145" i="1"/>
  <c r="GC166" i="1"/>
  <c r="GC164" i="1"/>
  <c r="GC8" i="1"/>
  <c r="GC78" i="1"/>
  <c r="GC81" i="1" s="1"/>
  <c r="GC82" i="1" s="1"/>
  <c r="GC13" i="1" s="1"/>
  <c r="GD65" i="1"/>
  <c r="GC99" i="1" l="1"/>
  <c r="GC20" i="1" s="1"/>
  <c r="GC109" i="1"/>
  <c r="GC26" i="1" s="1"/>
  <c r="GC10" i="1"/>
  <c r="GD70" i="1"/>
  <c r="GD71" i="1" s="1"/>
  <c r="GC79" i="1"/>
  <c r="GC80" i="1" s="1"/>
  <c r="GC9" i="1" s="1"/>
  <c r="GC34" i="1"/>
  <c r="GC130" i="1"/>
  <c r="GC131" i="1" s="1"/>
  <c r="GC33" i="1"/>
  <c r="GB165" i="1"/>
  <c r="GC132" i="1" l="1"/>
  <c r="GC133" i="1" s="1"/>
  <c r="GC110" i="1"/>
  <c r="GC27" i="1" s="1"/>
  <c r="GB157" i="1"/>
  <c r="GB240" i="1"/>
  <c r="GB155" i="1"/>
  <c r="GB154" i="1"/>
  <c r="GB156" i="1"/>
  <c r="GC100" i="1"/>
  <c r="GC111" i="1" l="1"/>
  <c r="GC113" i="1" s="1"/>
  <c r="GC114" i="1" s="1"/>
  <c r="GD87" i="1" s="1"/>
  <c r="GC21" i="1"/>
  <c r="GC101" i="1"/>
  <c r="GC29" i="1" l="1"/>
  <c r="GD85" i="1"/>
  <c r="GD86" i="1" s="1"/>
  <c r="GC118" i="1"/>
  <c r="GC119" i="1" s="1"/>
  <c r="GC120" i="1" s="1"/>
  <c r="GC30" i="1" s="1"/>
  <c r="GC36" i="1" s="1"/>
  <c r="GC102" i="1"/>
  <c r="GD88" i="1" s="1"/>
  <c r="GC104" i="1"/>
  <c r="GC105" i="1" s="1"/>
  <c r="GC106" i="1" l="1"/>
  <c r="GC103" i="1"/>
  <c r="GD112" i="1"/>
  <c r="GD28" i="1" s="1"/>
  <c r="GC176" i="1"/>
  <c r="GC170" i="1"/>
  <c r="GC22" i="1" l="1"/>
  <c r="GC123" i="1"/>
  <c r="GC124" i="1" s="1"/>
  <c r="GC125" i="1" s="1"/>
  <c r="GC4" i="1" s="1"/>
  <c r="GC177" i="1"/>
  <c r="GC178" i="1" s="1"/>
  <c r="GC171" i="1"/>
  <c r="GC172" i="1" s="1"/>
  <c r="GC173" i="1" s="1"/>
  <c r="GD46" i="1"/>
  <c r="GC24" i="1"/>
  <c r="GD50" i="1"/>
  <c r="GD51" i="1" s="1"/>
  <c r="GD94" i="1"/>
  <c r="GD48" i="1"/>
  <c r="GC143" i="1"/>
  <c r="GC144" i="1" s="1"/>
  <c r="GC115" i="1"/>
  <c r="GC116" i="1" s="1"/>
  <c r="GC208" i="1"/>
  <c r="GC207" i="1"/>
  <c r="GC209" i="1"/>
  <c r="GC134" i="1"/>
  <c r="GC135" i="1" s="1"/>
  <c r="GC136" i="1" s="1"/>
  <c r="GD16" i="1" l="1"/>
  <c r="GC31" i="1"/>
  <c r="GC117" i="1"/>
  <c r="GD92" i="1" s="1"/>
  <c r="GD93" i="1" s="1"/>
  <c r="GD17" i="1" s="1"/>
  <c r="GC179" i="1"/>
  <c r="GC146" i="1"/>
  <c r="GC148" i="1"/>
  <c r="GC150" i="1"/>
  <c r="GC149" i="1"/>
  <c r="GC244" i="1"/>
  <c r="GC151" i="1"/>
  <c r="GC147" i="1"/>
  <c r="GC137" i="1" s="1"/>
  <c r="GC38" i="1"/>
  <c r="GC35" i="1"/>
  <c r="GC37" i="1"/>
  <c r="GD49" i="1"/>
  <c r="GD47" i="1"/>
  <c r="GC57" i="1"/>
  <c r="GC58" i="1" s="1"/>
  <c r="GC59" i="1" s="1"/>
  <c r="GC23" i="1" s="1"/>
  <c r="GD52" i="1" l="1"/>
  <c r="GD53" i="1" s="1"/>
  <c r="GD54" i="1" s="1"/>
  <c r="GD66" i="1" s="1"/>
  <c r="GC248" i="1"/>
  <c r="GC181" i="1"/>
  <c r="GC182" i="1"/>
  <c r="GC138" i="1"/>
  <c r="GC139" i="1" s="1"/>
  <c r="GC3" i="1" s="1"/>
  <c r="GC184" i="1"/>
  <c r="GC246" i="1"/>
  <c r="GC183" i="1"/>
  <c r="GC180" i="1"/>
  <c r="GD64" i="1" s="1"/>
  <c r="GD95" i="1"/>
  <c r="GD96" i="1"/>
  <c r="GD18" i="1" s="1"/>
  <c r="GD74" i="1" l="1"/>
  <c r="GD75" i="1" s="1"/>
  <c r="GD72" i="1"/>
  <c r="GE43" i="1"/>
  <c r="GE44" i="1" s="1"/>
  <c r="GE65" i="1" s="1"/>
  <c r="GD7" i="1"/>
  <c r="GD73" i="1"/>
  <c r="GD6" i="1" s="1"/>
  <c r="GD67" i="1"/>
  <c r="GD166" i="1" l="1"/>
  <c r="GD145" i="1"/>
  <c r="GD12" i="1"/>
  <c r="GD89" i="1"/>
  <c r="GD14" i="1" s="1"/>
  <c r="GD164" i="1"/>
  <c r="GD78" i="1"/>
  <c r="GD81" i="1" s="1"/>
  <c r="GD8" i="1"/>
  <c r="GD99" i="1" l="1"/>
  <c r="GD20" i="1" s="1"/>
  <c r="GD109" i="1"/>
  <c r="GD10" i="1"/>
  <c r="GE70" i="1"/>
  <c r="GE71" i="1" s="1"/>
  <c r="GD79" i="1"/>
  <c r="GD130" i="1"/>
  <c r="GD131" i="1" s="1"/>
  <c r="GD34" i="1"/>
  <c r="GD33" i="1"/>
  <c r="GC165" i="1"/>
  <c r="GD82" i="1"/>
  <c r="GD13" i="1" s="1"/>
  <c r="GD132" i="1" l="1"/>
  <c r="GD133" i="1" s="1"/>
  <c r="GD100" i="1"/>
  <c r="GD80" i="1"/>
  <c r="GD9" i="1" s="1"/>
  <c r="GC240" i="1"/>
  <c r="GC155" i="1"/>
  <c r="GC154" i="1"/>
  <c r="GC156" i="1"/>
  <c r="GC157" i="1"/>
  <c r="GD26" i="1"/>
  <c r="GD110" i="1"/>
  <c r="GD27" i="1" l="1"/>
  <c r="GD111" i="1"/>
  <c r="GD113" i="1" s="1"/>
  <c r="GD114" i="1" s="1"/>
  <c r="GD21" i="1"/>
  <c r="GD101" i="1"/>
  <c r="GD102" i="1" l="1"/>
  <c r="GD104" i="1"/>
  <c r="GD105" i="1" s="1"/>
  <c r="GD29" i="1"/>
  <c r="GE87" i="1"/>
  <c r="GE85" i="1"/>
  <c r="GE86" i="1" s="1"/>
  <c r="GD118" i="1"/>
  <c r="GD119" i="1" s="1"/>
  <c r="GD120" i="1" s="1"/>
  <c r="GD30" i="1" s="1"/>
  <c r="GD36" i="1" s="1"/>
  <c r="GD106" i="1" l="1"/>
  <c r="GD103" i="1"/>
  <c r="GE112" i="1"/>
  <c r="GE28" i="1" s="1"/>
  <c r="GE88" i="1"/>
  <c r="GD170" i="1"/>
  <c r="GD176" i="1"/>
  <c r="GD123" i="1" l="1"/>
  <c r="GD124" i="1" s="1"/>
  <c r="GD125" i="1" s="1"/>
  <c r="GD4" i="1" s="1"/>
  <c r="GD22" i="1"/>
  <c r="GE48" i="1"/>
  <c r="GE94" i="1"/>
  <c r="GE46" i="1"/>
  <c r="GD115" i="1"/>
  <c r="GD116" i="1" s="1"/>
  <c r="GD177" i="1"/>
  <c r="GD178" i="1" s="1"/>
  <c r="GE50" i="1"/>
  <c r="GE51" i="1" s="1"/>
  <c r="GD171" i="1"/>
  <c r="GD172" i="1" s="1"/>
  <c r="GD173" i="1" s="1"/>
  <c r="GD24" i="1"/>
  <c r="GD143" i="1"/>
  <c r="GD144" i="1" s="1"/>
  <c r="GD207" i="1"/>
  <c r="GD209" i="1"/>
  <c r="GD208" i="1"/>
  <c r="GD134" i="1"/>
  <c r="GD135" i="1" s="1"/>
  <c r="GD136" i="1" s="1"/>
  <c r="GE16" i="1" l="1"/>
  <c r="GD149" i="1"/>
  <c r="GD150" i="1"/>
  <c r="GD244" i="1"/>
  <c r="GD151" i="1"/>
  <c r="GD148" i="1"/>
  <c r="GD146" i="1"/>
  <c r="GD147" i="1"/>
  <c r="GD137" i="1" s="1"/>
  <c r="GD179" i="1"/>
  <c r="GE49" i="1"/>
  <c r="GD37" i="1"/>
  <c r="GD35" i="1"/>
  <c r="GD38" i="1"/>
  <c r="GD31" i="1"/>
  <c r="GD117" i="1"/>
  <c r="GE92" i="1" s="1"/>
  <c r="GE93" i="1" s="1"/>
  <c r="GE17" i="1" s="1"/>
  <c r="GE47" i="1"/>
  <c r="GD57" i="1"/>
  <c r="GD58" i="1" s="1"/>
  <c r="GD59" i="1" s="1"/>
  <c r="GD23" i="1" s="1"/>
  <c r="GE52" i="1" l="1"/>
  <c r="GE53" i="1" s="1"/>
  <c r="GE54" i="1" s="1"/>
  <c r="GE74" i="1" s="1"/>
  <c r="GD246" i="1"/>
  <c r="GD183" i="1"/>
  <c r="GD182" i="1"/>
  <c r="GD138" i="1"/>
  <c r="GD139" i="1" s="1"/>
  <c r="GD3" i="1" s="1"/>
  <c r="GD181" i="1"/>
  <c r="GD184" i="1"/>
  <c r="GD180" i="1"/>
  <c r="GE96" i="1"/>
  <c r="GE18" i="1" s="1"/>
  <c r="GD248" i="1"/>
  <c r="GE95" i="1"/>
  <c r="GE66" i="1" l="1"/>
  <c r="GE72" i="1"/>
  <c r="GE73" i="1" s="1"/>
  <c r="GE6" i="1" s="1"/>
  <c r="GE67" i="1"/>
  <c r="GE75" i="1"/>
  <c r="GE64" i="1"/>
  <c r="GE89" i="1" l="1"/>
  <c r="GE14" i="1" s="1"/>
  <c r="GE12" i="1"/>
  <c r="GE166" i="1"/>
  <c r="GE145" i="1"/>
  <c r="GE164" i="1"/>
  <c r="GF43" i="1"/>
  <c r="GF44" i="1" s="1"/>
  <c r="GE7" i="1"/>
  <c r="GE78" i="1"/>
  <c r="GE81" i="1" s="1"/>
  <c r="GE82" i="1" s="1"/>
  <c r="GE13" i="1" s="1"/>
  <c r="GE8" i="1"/>
  <c r="GE99" i="1" l="1"/>
  <c r="GE20" i="1" s="1"/>
  <c r="GE109" i="1"/>
  <c r="GE10" i="1"/>
  <c r="GF70" i="1"/>
  <c r="GF71" i="1" s="1"/>
  <c r="GE79" i="1"/>
  <c r="GF65" i="1"/>
  <c r="GE130" i="1"/>
  <c r="GE131" i="1" s="1"/>
  <c r="GE34" i="1"/>
  <c r="GE33" i="1"/>
  <c r="GD165" i="1"/>
  <c r="GE132" i="1" l="1"/>
  <c r="GE133" i="1" s="1"/>
  <c r="GE100" i="1"/>
  <c r="GE80" i="1"/>
  <c r="GE9" i="1" s="1"/>
  <c r="GD240" i="1"/>
  <c r="GD156" i="1"/>
  <c r="GD154" i="1"/>
  <c r="GD155" i="1"/>
  <c r="GD157" i="1"/>
  <c r="GE26" i="1"/>
  <c r="GE110" i="1"/>
  <c r="GE27" i="1" l="1"/>
  <c r="GE111" i="1"/>
  <c r="GE113" i="1" s="1"/>
  <c r="GE114" i="1" s="1"/>
  <c r="GE21" i="1"/>
  <c r="GE101" i="1"/>
  <c r="GE102" i="1" l="1"/>
  <c r="GE104" i="1"/>
  <c r="GE105" i="1" s="1"/>
  <c r="GF87" i="1"/>
  <c r="GF85" i="1"/>
  <c r="GF86" i="1" s="1"/>
  <c r="GE29" i="1"/>
  <c r="GE118" i="1"/>
  <c r="GE119" i="1" s="1"/>
  <c r="GE120" i="1" s="1"/>
  <c r="GE30" i="1" s="1"/>
  <c r="GE36" i="1" s="1"/>
  <c r="GE106" i="1" l="1"/>
  <c r="GE103" i="1"/>
  <c r="GF112" i="1"/>
  <c r="GF28" i="1" s="1"/>
  <c r="GE170" i="1"/>
  <c r="GE176" i="1"/>
  <c r="GF88" i="1"/>
  <c r="GE123" i="1" l="1"/>
  <c r="GE124" i="1" s="1"/>
  <c r="GE125" i="1" s="1"/>
  <c r="GE4" i="1" s="1"/>
  <c r="GE22" i="1"/>
  <c r="GE177" i="1"/>
  <c r="GE178" i="1" s="1"/>
  <c r="GE171" i="1"/>
  <c r="GE172" i="1" s="1"/>
  <c r="GE173" i="1" s="1"/>
  <c r="GF46" i="1"/>
  <c r="GE24" i="1"/>
  <c r="GF50" i="1"/>
  <c r="GF51" i="1" s="1"/>
  <c r="GF94" i="1"/>
  <c r="GF48" i="1"/>
  <c r="GE143" i="1"/>
  <c r="GE144" i="1" s="1"/>
  <c r="GE115" i="1"/>
  <c r="GE116" i="1" s="1"/>
  <c r="GE207" i="1"/>
  <c r="GE208" i="1"/>
  <c r="GE209" i="1"/>
  <c r="GE134" i="1"/>
  <c r="GE135" i="1" s="1"/>
  <c r="GE136" i="1" s="1"/>
  <c r="GF16" i="1" l="1"/>
  <c r="GE31" i="1"/>
  <c r="GE117" i="1"/>
  <c r="GF92" i="1" s="1"/>
  <c r="GF93" i="1" s="1"/>
  <c r="GF17" i="1" s="1"/>
  <c r="GE179" i="1"/>
  <c r="GE149" i="1"/>
  <c r="GE148" i="1"/>
  <c r="GE244" i="1"/>
  <c r="GE150" i="1"/>
  <c r="GE151" i="1"/>
  <c r="GE146" i="1"/>
  <c r="GE147" i="1"/>
  <c r="GE137" i="1" s="1"/>
  <c r="GE35" i="1"/>
  <c r="GE38" i="1"/>
  <c r="GE37" i="1"/>
  <c r="GF49" i="1"/>
  <c r="GF47" i="1"/>
  <c r="GE57" i="1"/>
  <c r="GE58" i="1" s="1"/>
  <c r="GE59" i="1" s="1"/>
  <c r="GE23" i="1" s="1"/>
  <c r="GF52" i="1" l="1"/>
  <c r="GF53" i="1" s="1"/>
  <c r="GF54" i="1" s="1"/>
  <c r="GF66" i="1" s="1"/>
  <c r="GE248" i="1"/>
  <c r="GE246" i="1"/>
  <c r="GE183" i="1"/>
  <c r="GE138" i="1"/>
  <c r="GE139" i="1" s="1"/>
  <c r="GE3" i="1" s="1"/>
  <c r="GE181" i="1"/>
  <c r="GE182" i="1"/>
  <c r="GE184" i="1"/>
  <c r="GE180" i="1"/>
  <c r="GF95" i="1"/>
  <c r="GF96" i="1"/>
  <c r="GF18" i="1" s="1"/>
  <c r="GF72" i="1" l="1"/>
  <c r="GF73" i="1" s="1"/>
  <c r="GF6" i="1" s="1"/>
  <c r="GF74" i="1"/>
  <c r="GF75" i="1" s="1"/>
  <c r="GF67" i="1"/>
  <c r="GF64" i="1"/>
  <c r="GG43" i="1" l="1"/>
  <c r="GG44" i="1" s="1"/>
  <c r="GF7" i="1"/>
  <c r="GF166" i="1"/>
  <c r="GF145" i="1"/>
  <c r="GF89" i="1"/>
  <c r="GF14" i="1" s="1"/>
  <c r="GF12" i="1"/>
  <c r="GF164" i="1"/>
  <c r="GF8" i="1"/>
  <c r="GF78" i="1"/>
  <c r="GF81" i="1" s="1"/>
  <c r="GF82" i="1" s="1"/>
  <c r="GF13" i="1" s="1"/>
  <c r="GF99" i="1" l="1"/>
  <c r="GF20" i="1" s="1"/>
  <c r="GF130" i="1"/>
  <c r="GF131" i="1" s="1"/>
  <c r="GF33" i="1"/>
  <c r="GF34" i="1"/>
  <c r="GE165" i="1"/>
  <c r="GF10" i="1"/>
  <c r="GG70" i="1"/>
  <c r="GG71" i="1" s="1"/>
  <c r="GF79" i="1"/>
  <c r="GF109" i="1"/>
  <c r="GG65" i="1"/>
  <c r="GF132" i="1" l="1"/>
  <c r="GF133" i="1" s="1"/>
  <c r="GF26" i="1"/>
  <c r="GF110" i="1"/>
  <c r="GE155" i="1"/>
  <c r="GE154" i="1"/>
  <c r="GE157" i="1"/>
  <c r="GE240" i="1"/>
  <c r="GE156" i="1"/>
  <c r="GF100" i="1"/>
  <c r="GF80" i="1"/>
  <c r="GF9" i="1" s="1"/>
  <c r="GF27" i="1" l="1"/>
  <c r="GF111" i="1"/>
  <c r="GF113" i="1" s="1"/>
  <c r="GF114" i="1" s="1"/>
  <c r="GF21" i="1"/>
  <c r="GF101" i="1"/>
  <c r="GF102" i="1" l="1"/>
  <c r="GF104" i="1"/>
  <c r="GF105" i="1" s="1"/>
  <c r="GG112" i="1" s="1"/>
  <c r="GG28" i="1" s="1"/>
  <c r="GF29" i="1"/>
  <c r="GG87" i="1"/>
  <c r="GG85" i="1"/>
  <c r="GG86" i="1" s="1"/>
  <c r="GF118" i="1"/>
  <c r="GF119" i="1" s="1"/>
  <c r="GF120" i="1" s="1"/>
  <c r="GF30" i="1" s="1"/>
  <c r="GF36" i="1" s="1"/>
  <c r="GF176" i="1" l="1"/>
  <c r="GG88" i="1"/>
  <c r="GF170" i="1"/>
  <c r="GF106" i="1"/>
  <c r="GF103" i="1"/>
  <c r="GF123" i="1" l="1"/>
  <c r="GF124" i="1" s="1"/>
  <c r="GF125" i="1" s="1"/>
  <c r="GF4" i="1" s="1"/>
  <c r="GF22" i="1"/>
  <c r="GF143" i="1"/>
  <c r="GF144" i="1" s="1"/>
  <c r="GF24" i="1"/>
  <c r="GG48" i="1"/>
  <c r="GF171" i="1"/>
  <c r="GF172" i="1" s="1"/>
  <c r="GF173" i="1" s="1"/>
  <c r="GG94" i="1"/>
  <c r="GG46" i="1"/>
  <c r="GF177" i="1"/>
  <c r="GF178" i="1" s="1"/>
  <c r="GF115" i="1"/>
  <c r="GF116" i="1" s="1"/>
  <c r="GG50" i="1"/>
  <c r="GG51" i="1" s="1"/>
  <c r="GF207" i="1"/>
  <c r="GF209" i="1"/>
  <c r="GF208" i="1"/>
  <c r="GF134" i="1"/>
  <c r="GF135" i="1" s="1"/>
  <c r="GF136" i="1" s="1"/>
  <c r="GG47" i="1" l="1"/>
  <c r="GF57" i="1"/>
  <c r="GF37" i="1"/>
  <c r="GF35" i="1"/>
  <c r="GF38" i="1"/>
  <c r="GG16" i="1"/>
  <c r="GF148" i="1"/>
  <c r="GF146" i="1"/>
  <c r="GF149" i="1"/>
  <c r="GF150" i="1"/>
  <c r="GF244" i="1"/>
  <c r="GF151" i="1"/>
  <c r="GF147" i="1"/>
  <c r="GF137" i="1" s="1"/>
  <c r="GF31" i="1"/>
  <c r="GF117" i="1"/>
  <c r="GG92" i="1" s="1"/>
  <c r="GG93" i="1" s="1"/>
  <c r="GG17" i="1" s="1"/>
  <c r="GF179" i="1"/>
  <c r="GG49" i="1"/>
  <c r="GF58" i="1"/>
  <c r="GF59" i="1" s="1"/>
  <c r="GF23" i="1" s="1"/>
  <c r="GG96" i="1" l="1"/>
  <c r="GG18" i="1" s="1"/>
  <c r="GF184" i="1"/>
  <c r="GF246" i="1"/>
  <c r="GF138" i="1"/>
  <c r="GF139" i="1" s="1"/>
  <c r="GF3" i="1" s="1"/>
  <c r="GF183" i="1"/>
  <c r="GF181" i="1"/>
  <c r="GF182" i="1"/>
  <c r="GF180" i="1"/>
  <c r="GG95" i="1"/>
  <c r="GF248" i="1"/>
  <c r="GG52" i="1"/>
  <c r="GG53" i="1" s="1"/>
  <c r="GG54" i="1" s="1"/>
  <c r="GG66" i="1" l="1"/>
  <c r="GG67" i="1" s="1"/>
  <c r="GG74" i="1"/>
  <c r="GG75" i="1" s="1"/>
  <c r="GG72" i="1"/>
  <c r="GG73" i="1" s="1"/>
  <c r="GG6" i="1" s="1"/>
  <c r="GG64" i="1"/>
  <c r="GG12" i="1" l="1"/>
  <c r="GG166" i="1"/>
  <c r="GG89" i="1"/>
  <c r="GG14" i="1" s="1"/>
  <c r="GG145" i="1"/>
  <c r="GG164" i="1"/>
  <c r="GH43" i="1"/>
  <c r="GH44" i="1" s="1"/>
  <c r="GH65" i="1" s="1"/>
  <c r="GG7" i="1"/>
  <c r="GG8" i="1"/>
  <c r="GG78" i="1"/>
  <c r="GG81" i="1" s="1"/>
  <c r="GG99" i="1" l="1"/>
  <c r="GG20" i="1" s="1"/>
  <c r="GG10" i="1"/>
  <c r="GH70" i="1"/>
  <c r="GH71" i="1" s="1"/>
  <c r="GG79" i="1"/>
  <c r="GG82" i="1"/>
  <c r="GG13" i="1" s="1"/>
  <c r="GG130" i="1"/>
  <c r="GG131" i="1" s="1"/>
  <c r="GG33" i="1"/>
  <c r="GG34" i="1"/>
  <c r="GF165" i="1"/>
  <c r="GG109" i="1"/>
  <c r="GG132" i="1" l="1"/>
  <c r="GG133" i="1" s="1"/>
  <c r="GG26" i="1"/>
  <c r="GG110" i="1"/>
  <c r="GF157" i="1"/>
  <c r="GF240" i="1"/>
  <c r="GF154" i="1"/>
  <c r="GF156" i="1"/>
  <c r="GF155" i="1"/>
  <c r="GG100" i="1"/>
  <c r="GG80" i="1"/>
  <c r="GG9" i="1" s="1"/>
  <c r="GG21" i="1" l="1"/>
  <c r="GG101" i="1"/>
  <c r="GG27" i="1"/>
  <c r="GG111" i="1"/>
  <c r="GG113" i="1" s="1"/>
  <c r="GG114" i="1" s="1"/>
  <c r="GH87" i="1" l="1"/>
  <c r="GH85" i="1"/>
  <c r="GH86" i="1" s="1"/>
  <c r="GG29" i="1"/>
  <c r="GG118" i="1"/>
  <c r="GG119" i="1" s="1"/>
  <c r="GG120" i="1" s="1"/>
  <c r="GG30" i="1" s="1"/>
  <c r="GG36" i="1" s="1"/>
  <c r="GG102" i="1"/>
  <c r="GG104" i="1"/>
  <c r="GG105" i="1" s="1"/>
  <c r="GG106" i="1" l="1"/>
  <c r="GG103" i="1"/>
  <c r="GH112" i="1"/>
  <c r="GH28" i="1" s="1"/>
  <c r="GH88" i="1"/>
  <c r="GG170" i="1"/>
  <c r="GG176" i="1"/>
  <c r="GG123" i="1" l="1"/>
  <c r="GG124" i="1" s="1"/>
  <c r="GG125" i="1" s="1"/>
  <c r="GG4" i="1" s="1"/>
  <c r="GG22" i="1"/>
  <c r="GH48" i="1"/>
  <c r="GH49" i="1" s="1"/>
  <c r="GG143" i="1"/>
  <c r="GG144" i="1" s="1"/>
  <c r="GG115" i="1"/>
  <c r="GG116" i="1" s="1"/>
  <c r="GG177" i="1"/>
  <c r="GG178" i="1" s="1"/>
  <c r="GG171" i="1"/>
  <c r="GG172" i="1" s="1"/>
  <c r="GG173" i="1" s="1"/>
  <c r="GH46" i="1"/>
  <c r="GG24" i="1"/>
  <c r="GH50" i="1"/>
  <c r="GH51" i="1" s="1"/>
  <c r="GH94" i="1"/>
  <c r="GG207" i="1"/>
  <c r="GG209" i="1"/>
  <c r="GG208" i="1"/>
  <c r="GG134" i="1"/>
  <c r="GG135" i="1" s="1"/>
  <c r="GG136" i="1" s="1"/>
  <c r="GH47" i="1" l="1"/>
  <c r="GH52" i="1" s="1"/>
  <c r="GH53" i="1" s="1"/>
  <c r="GH54" i="1" s="1"/>
  <c r="GG57" i="1"/>
  <c r="GG58" i="1" s="1"/>
  <c r="GG59" i="1" s="1"/>
  <c r="GG23" i="1" s="1"/>
  <c r="GG151" i="1"/>
  <c r="GG150" i="1"/>
  <c r="GG244" i="1"/>
  <c r="GG146" i="1"/>
  <c r="GG149" i="1"/>
  <c r="GG148" i="1"/>
  <c r="GG147" i="1"/>
  <c r="GG137" i="1" s="1"/>
  <c r="GH16" i="1"/>
  <c r="GG179" i="1"/>
  <c r="GG37" i="1"/>
  <c r="GG38" i="1"/>
  <c r="GG35" i="1"/>
  <c r="GG31" i="1"/>
  <c r="GG117" i="1"/>
  <c r="GH92" i="1" s="1"/>
  <c r="GH93" i="1" s="1"/>
  <c r="GH17" i="1" s="1"/>
  <c r="GH95" i="1" l="1"/>
  <c r="GG138" i="1"/>
  <c r="GG139" i="1" s="1"/>
  <c r="GG3" i="1" s="1"/>
  <c r="GG182" i="1"/>
  <c r="GG183" i="1"/>
  <c r="GG246" i="1"/>
  <c r="GG181" i="1"/>
  <c r="GG184" i="1"/>
  <c r="GG180" i="1"/>
  <c r="GH64" i="1" s="1"/>
  <c r="GH96" i="1"/>
  <c r="GH18" i="1" s="1"/>
  <c r="GG248" i="1"/>
  <c r="GH74" i="1"/>
  <c r="GH66" i="1"/>
  <c r="GH72" i="1"/>
  <c r="GH73" i="1" l="1"/>
  <c r="GH6" i="1" s="1"/>
  <c r="GH75" i="1"/>
  <c r="GH67" i="1"/>
  <c r="GI43" i="1"/>
  <c r="GI44" i="1" s="1"/>
  <c r="GI65" i="1" s="1"/>
  <c r="GH7" i="1"/>
  <c r="GH89" i="1" l="1"/>
  <c r="GH14" i="1" s="1"/>
  <c r="GH145" i="1"/>
  <c r="GH12" i="1"/>
  <c r="GH166" i="1"/>
  <c r="GH164" i="1"/>
  <c r="GH8" i="1"/>
  <c r="GH78" i="1"/>
  <c r="GH81" i="1" s="1"/>
  <c r="GH99" i="1" l="1"/>
  <c r="GH20" i="1" s="1"/>
  <c r="GH109" i="1"/>
  <c r="GH26" i="1" s="1"/>
  <c r="GH10" i="1"/>
  <c r="GI70" i="1"/>
  <c r="GI71" i="1" s="1"/>
  <c r="GH79" i="1"/>
  <c r="GH80" i="1" s="1"/>
  <c r="GH9" i="1" s="1"/>
  <c r="GH82" i="1"/>
  <c r="GH13" i="1" s="1"/>
  <c r="GH33" i="1"/>
  <c r="GH130" i="1"/>
  <c r="GH131" i="1" s="1"/>
  <c r="GH34" i="1"/>
  <c r="GG165" i="1"/>
  <c r="GH132" i="1" l="1"/>
  <c r="GH133" i="1" s="1"/>
  <c r="GH110" i="1"/>
  <c r="GH27" i="1" s="1"/>
  <c r="GH111" i="1"/>
  <c r="GH113" i="1" s="1"/>
  <c r="GH114" i="1" s="1"/>
  <c r="GG154" i="1"/>
  <c r="GG156" i="1"/>
  <c r="GG240" i="1"/>
  <c r="GG155" i="1"/>
  <c r="GG157" i="1"/>
  <c r="GH100" i="1"/>
  <c r="GH21" i="1" l="1"/>
  <c r="GH101" i="1"/>
  <c r="GH118" i="1"/>
  <c r="GH119" i="1" s="1"/>
  <c r="GH120" i="1" s="1"/>
  <c r="GH30" i="1" s="1"/>
  <c r="GH36" i="1" s="1"/>
  <c r="GI87" i="1"/>
  <c r="GI85" i="1"/>
  <c r="GI86" i="1" s="1"/>
  <c r="GH29" i="1"/>
  <c r="GH102" i="1" l="1"/>
  <c r="GH104" i="1"/>
  <c r="GH105" i="1" s="1"/>
  <c r="GH103" i="1" l="1"/>
  <c r="GH106" i="1"/>
  <c r="GI112" i="1"/>
  <c r="GI28" i="1" s="1"/>
  <c r="GH176" i="1"/>
  <c r="GI88" i="1"/>
  <c r="GH170" i="1"/>
  <c r="GH22" i="1" l="1"/>
  <c r="GH123" i="1"/>
  <c r="GH124" i="1" s="1"/>
  <c r="GH125" i="1" s="1"/>
  <c r="GH4" i="1" s="1"/>
  <c r="GI48" i="1"/>
  <c r="GI49" i="1" s="1"/>
  <c r="GI94" i="1"/>
  <c r="GH115" i="1"/>
  <c r="GH116" i="1" s="1"/>
  <c r="GH24" i="1"/>
  <c r="GI46" i="1"/>
  <c r="GH177" i="1"/>
  <c r="GH178" i="1" s="1"/>
  <c r="GI50" i="1"/>
  <c r="GI51" i="1" s="1"/>
  <c r="GH171" i="1"/>
  <c r="GH172" i="1" s="1"/>
  <c r="GH173" i="1" s="1"/>
  <c r="GH143" i="1"/>
  <c r="GH144" i="1" s="1"/>
  <c r="GH207" i="1"/>
  <c r="GH209" i="1"/>
  <c r="GH208" i="1"/>
  <c r="GH134" i="1"/>
  <c r="GH135" i="1" s="1"/>
  <c r="GH136" i="1" s="1"/>
  <c r="GH179" i="1" l="1"/>
  <c r="GI16" i="1"/>
  <c r="GH150" i="1"/>
  <c r="GH244" i="1"/>
  <c r="GH151" i="1"/>
  <c r="GH149" i="1"/>
  <c r="GH148" i="1"/>
  <c r="GH146" i="1"/>
  <c r="GH147" i="1"/>
  <c r="GH137" i="1" s="1"/>
  <c r="GI47" i="1"/>
  <c r="GI52" i="1" s="1"/>
  <c r="GI53" i="1" s="1"/>
  <c r="GI54" i="1" s="1"/>
  <c r="GH57" i="1"/>
  <c r="GH58" i="1" s="1"/>
  <c r="GH59" i="1" s="1"/>
  <c r="GH23" i="1" s="1"/>
  <c r="GH35" i="1"/>
  <c r="GH37" i="1"/>
  <c r="GH38" i="1"/>
  <c r="GH31" i="1"/>
  <c r="GH117" i="1"/>
  <c r="GI92" i="1" s="1"/>
  <c r="GI93" i="1" s="1"/>
  <c r="GI17" i="1" s="1"/>
  <c r="GH248" i="1" l="1"/>
  <c r="GI96" i="1"/>
  <c r="GI18" i="1" s="1"/>
  <c r="GH138" i="1"/>
  <c r="GH139" i="1" s="1"/>
  <c r="GH3" i="1" s="1"/>
  <c r="GH246" i="1"/>
  <c r="GH184" i="1"/>
  <c r="GH183" i="1"/>
  <c r="GH181" i="1"/>
  <c r="GH182" i="1"/>
  <c r="GH180" i="1"/>
  <c r="GI74" i="1"/>
  <c r="GI66" i="1"/>
  <c r="GI72" i="1"/>
  <c r="GI95" i="1"/>
  <c r="GI73" i="1" l="1"/>
  <c r="GI6" i="1" s="1"/>
  <c r="GI67" i="1"/>
  <c r="GI75" i="1"/>
  <c r="GI64" i="1"/>
  <c r="GI12" i="1" l="1"/>
  <c r="GI89" i="1"/>
  <c r="GI14" i="1" s="1"/>
  <c r="GI145" i="1"/>
  <c r="GI166" i="1"/>
  <c r="GI164" i="1"/>
  <c r="GI7" i="1"/>
  <c r="GJ43" i="1"/>
  <c r="GJ44" i="1" s="1"/>
  <c r="GI8" i="1"/>
  <c r="GI78" i="1"/>
  <c r="GI81" i="1" s="1"/>
  <c r="GI99" i="1" l="1"/>
  <c r="GI20" i="1" s="1"/>
  <c r="GI109" i="1"/>
  <c r="GI26" i="1" s="1"/>
  <c r="GI10" i="1"/>
  <c r="GJ70" i="1"/>
  <c r="GJ71" i="1" s="1"/>
  <c r="GI79" i="1"/>
  <c r="GJ65" i="1"/>
  <c r="GI82" i="1"/>
  <c r="GI13" i="1" s="1"/>
  <c r="GI130" i="1"/>
  <c r="GI131" i="1" s="1"/>
  <c r="GI34" i="1"/>
  <c r="GI33" i="1"/>
  <c r="GH165" i="1"/>
  <c r="GI132" i="1" l="1"/>
  <c r="GI133" i="1" s="1"/>
  <c r="GI110" i="1"/>
  <c r="GI27" i="1" s="1"/>
  <c r="GI100" i="1"/>
  <c r="GI80" i="1"/>
  <c r="GI9" i="1" s="1"/>
  <c r="GH156" i="1"/>
  <c r="GH154" i="1"/>
  <c r="GH240" i="1"/>
  <c r="GH155" i="1"/>
  <c r="GH157" i="1"/>
  <c r="GI111" i="1" l="1"/>
  <c r="GI113" i="1" s="1"/>
  <c r="GI114" i="1" s="1"/>
  <c r="GI29" i="1" s="1"/>
  <c r="GI21" i="1"/>
  <c r="GI101" i="1"/>
  <c r="GJ85" i="1" l="1"/>
  <c r="GJ86" i="1" s="1"/>
  <c r="GJ87" i="1"/>
  <c r="GI118" i="1"/>
  <c r="GI119" i="1" s="1"/>
  <c r="GI120" i="1" s="1"/>
  <c r="GI30" i="1" s="1"/>
  <c r="GI36" i="1" s="1"/>
  <c r="GI102" i="1"/>
  <c r="GI104" i="1"/>
  <c r="GI105" i="1" s="1"/>
  <c r="GI103" i="1" l="1"/>
  <c r="GI106" i="1"/>
  <c r="GJ112" i="1"/>
  <c r="GJ28" i="1" s="1"/>
  <c r="GJ88" i="1"/>
  <c r="GI170" i="1"/>
  <c r="GI176" i="1"/>
  <c r="GJ48" i="1" l="1"/>
  <c r="GI143" i="1"/>
  <c r="GI144" i="1" s="1"/>
  <c r="GI115" i="1"/>
  <c r="GI116" i="1" s="1"/>
  <c r="GI177" i="1"/>
  <c r="GI178" i="1" s="1"/>
  <c r="GI171" i="1"/>
  <c r="GI172" i="1" s="1"/>
  <c r="GI173" i="1" s="1"/>
  <c r="GI24" i="1"/>
  <c r="GJ46" i="1"/>
  <c r="GJ50" i="1"/>
  <c r="GJ94" i="1"/>
  <c r="GI208" i="1"/>
  <c r="GI207" i="1"/>
  <c r="GI209" i="1"/>
  <c r="GI134" i="1"/>
  <c r="GI135" i="1" s="1"/>
  <c r="GI136" i="1" s="1"/>
  <c r="GI123" i="1"/>
  <c r="GI124" i="1" s="1"/>
  <c r="GI125" i="1" s="1"/>
  <c r="GI4" i="1" s="1"/>
  <c r="GI22" i="1"/>
  <c r="GJ51" i="1" l="1"/>
  <c r="GI179" i="1"/>
  <c r="GJ47" i="1"/>
  <c r="GI57" i="1"/>
  <c r="GI58" i="1" s="1"/>
  <c r="GI59" i="1" s="1"/>
  <c r="GI23" i="1" s="1"/>
  <c r="GI31" i="1"/>
  <c r="GI117" i="1"/>
  <c r="GJ92" i="1" s="1"/>
  <c r="GJ93" i="1" s="1"/>
  <c r="GJ17" i="1" s="1"/>
  <c r="GI37" i="1"/>
  <c r="GI35" i="1"/>
  <c r="GI38" i="1"/>
  <c r="GI151" i="1"/>
  <c r="GI146" i="1"/>
  <c r="GI148" i="1"/>
  <c r="GI150" i="1"/>
  <c r="GI244" i="1"/>
  <c r="GI149" i="1"/>
  <c r="GI147" i="1"/>
  <c r="GJ16" i="1"/>
  <c r="GJ49" i="1"/>
  <c r="GJ96" i="1" l="1"/>
  <c r="GJ18" i="1" s="1"/>
  <c r="GJ95" i="1"/>
  <c r="GI248" i="1"/>
  <c r="GJ52" i="1"/>
  <c r="GJ53" i="1" s="1"/>
  <c r="GJ54" i="1" s="1"/>
  <c r="GI181" i="1"/>
  <c r="GI184" i="1"/>
  <c r="GI182" i="1"/>
  <c r="GI183" i="1"/>
  <c r="GI246" i="1"/>
  <c r="GI180" i="1"/>
  <c r="GJ64" i="1" s="1"/>
  <c r="GI137" i="1"/>
  <c r="GI138" i="1" s="1"/>
  <c r="GI139" i="1" s="1"/>
  <c r="GI3" i="1" s="1"/>
  <c r="GK43" i="1" l="1"/>
  <c r="GK44" i="1" s="1"/>
  <c r="GJ7" i="1"/>
  <c r="GJ72" i="1"/>
  <c r="GJ66" i="1"/>
  <c r="GJ74" i="1"/>
  <c r="GJ75" i="1" s="1"/>
  <c r="GK65" i="1" l="1"/>
  <c r="GJ145" i="1"/>
  <c r="GJ89" i="1"/>
  <c r="GJ14" i="1" s="1"/>
  <c r="GJ12" i="1"/>
  <c r="GJ166" i="1"/>
  <c r="GJ164" i="1"/>
  <c r="GJ73" i="1"/>
  <c r="GJ6" i="1" s="1"/>
  <c r="GJ67" i="1"/>
  <c r="GJ109" i="1" l="1"/>
  <c r="GJ26" i="1" s="1"/>
  <c r="GJ99" i="1"/>
  <c r="GJ20" i="1" s="1"/>
  <c r="GJ8" i="1"/>
  <c r="GJ78" i="1"/>
  <c r="GJ81" i="1" s="1"/>
  <c r="GJ34" i="1"/>
  <c r="GJ130" i="1"/>
  <c r="GJ131" i="1" s="1"/>
  <c r="GJ33" i="1"/>
  <c r="GI165" i="1"/>
  <c r="GJ132" i="1" l="1"/>
  <c r="GJ133" i="1" s="1"/>
  <c r="GI240" i="1"/>
  <c r="GI155" i="1"/>
  <c r="GI154" i="1"/>
  <c r="GI156" i="1"/>
  <c r="GI157" i="1"/>
  <c r="GJ10" i="1"/>
  <c r="GK70" i="1"/>
  <c r="GK71" i="1" s="1"/>
  <c r="GJ82" i="1"/>
  <c r="GJ13" i="1" s="1"/>
  <c r="GJ79" i="1"/>
  <c r="GJ100" i="1" l="1"/>
  <c r="GJ80" i="1"/>
  <c r="GJ9" i="1" s="1"/>
  <c r="GJ110" i="1"/>
  <c r="GJ27" i="1" l="1"/>
  <c r="GJ111" i="1"/>
  <c r="GJ113" i="1" s="1"/>
  <c r="GJ114" i="1" s="1"/>
  <c r="GJ21" i="1"/>
  <c r="GJ101" i="1"/>
  <c r="GJ102" i="1" l="1"/>
  <c r="GJ104" i="1"/>
  <c r="GJ105" i="1" s="1"/>
  <c r="GK87" i="1"/>
  <c r="GK85" i="1"/>
  <c r="GK86" i="1" s="1"/>
  <c r="GJ29" i="1"/>
  <c r="GJ118" i="1"/>
  <c r="GJ119" i="1" s="1"/>
  <c r="GJ120" i="1" s="1"/>
  <c r="GJ30" i="1" s="1"/>
  <c r="GJ36" i="1" s="1"/>
  <c r="GJ106" i="1" l="1"/>
  <c r="GJ103" i="1"/>
  <c r="GK112" i="1"/>
  <c r="GK28" i="1" s="1"/>
  <c r="GJ176" i="1"/>
  <c r="GK88" i="1"/>
  <c r="GJ170" i="1"/>
  <c r="GJ123" i="1" l="1"/>
  <c r="GJ124" i="1" s="1"/>
  <c r="GJ125" i="1" s="1"/>
  <c r="GJ4" i="1" s="1"/>
  <c r="GJ22" i="1"/>
  <c r="GK46" i="1"/>
  <c r="GJ177" i="1"/>
  <c r="GJ178" i="1" s="1"/>
  <c r="GJ115" i="1"/>
  <c r="GJ116" i="1" s="1"/>
  <c r="GK50" i="1"/>
  <c r="GK51" i="1" s="1"/>
  <c r="GJ171" i="1"/>
  <c r="GJ172" i="1" s="1"/>
  <c r="GJ173" i="1" s="1"/>
  <c r="GJ143" i="1"/>
  <c r="GJ144" i="1" s="1"/>
  <c r="GJ24" i="1"/>
  <c r="GK94" i="1"/>
  <c r="GK48" i="1"/>
  <c r="GJ207" i="1"/>
  <c r="GJ209" i="1"/>
  <c r="GJ208" i="1"/>
  <c r="GJ134" i="1"/>
  <c r="GJ135" i="1" s="1"/>
  <c r="GJ136" i="1" s="1"/>
  <c r="GJ149" i="1" l="1"/>
  <c r="GJ150" i="1"/>
  <c r="GJ244" i="1"/>
  <c r="GJ151" i="1"/>
  <c r="GJ148" i="1"/>
  <c r="GJ146" i="1"/>
  <c r="GJ147" i="1"/>
  <c r="GJ179" i="1"/>
  <c r="GK49" i="1"/>
  <c r="GK47" i="1"/>
  <c r="GJ57" i="1"/>
  <c r="GJ58" i="1" s="1"/>
  <c r="GJ59" i="1" s="1"/>
  <c r="GJ23" i="1" s="1"/>
  <c r="GK16" i="1"/>
  <c r="GJ38" i="1"/>
  <c r="GJ37" i="1"/>
  <c r="GJ35" i="1"/>
  <c r="GJ31" i="1"/>
  <c r="GJ117" i="1"/>
  <c r="GK92" i="1" s="1"/>
  <c r="GK93" i="1" s="1"/>
  <c r="GK17" i="1" s="1"/>
  <c r="GK52" i="1" l="1"/>
  <c r="GK53" i="1" s="1"/>
  <c r="GK54" i="1" s="1"/>
  <c r="GK66" i="1" s="1"/>
  <c r="GK96" i="1"/>
  <c r="GK18" i="1" s="1"/>
  <c r="GK95" i="1"/>
  <c r="GJ183" i="1"/>
  <c r="GJ246" i="1"/>
  <c r="GJ181" i="1"/>
  <c r="GJ182" i="1"/>
  <c r="GJ184" i="1"/>
  <c r="GJ180" i="1"/>
  <c r="GK64" i="1" s="1"/>
  <c r="GJ248" i="1"/>
  <c r="GJ137" i="1"/>
  <c r="GJ138" i="1" s="1"/>
  <c r="GJ139" i="1" s="1"/>
  <c r="GJ3" i="1" s="1"/>
  <c r="GK72" i="1" l="1"/>
  <c r="GK74" i="1"/>
  <c r="GK75" i="1" s="1"/>
  <c r="GL43" i="1"/>
  <c r="GL44" i="1" s="1"/>
  <c r="GK7" i="1"/>
  <c r="GK73" i="1"/>
  <c r="GK6" i="1" s="1"/>
  <c r="GK67" i="1"/>
  <c r="GK8" i="1" l="1"/>
  <c r="GK78" i="1"/>
  <c r="GK81" i="1" s="1"/>
  <c r="GK82" i="1" s="1"/>
  <c r="GK13" i="1" s="1"/>
  <c r="GL65" i="1"/>
  <c r="GK145" i="1"/>
  <c r="GK12" i="1"/>
  <c r="GK89" i="1"/>
  <c r="GK14" i="1" s="1"/>
  <c r="GK166" i="1"/>
  <c r="GK164" i="1"/>
  <c r="GK99" i="1" l="1"/>
  <c r="GK20" i="1" s="1"/>
  <c r="GK33" i="1"/>
  <c r="GK130" i="1"/>
  <c r="GK131" i="1" s="1"/>
  <c r="GK34" i="1"/>
  <c r="GJ165" i="1"/>
  <c r="GK109" i="1"/>
  <c r="GK10" i="1"/>
  <c r="GL70" i="1"/>
  <c r="GL71" i="1" s="1"/>
  <c r="GK79" i="1"/>
  <c r="GK132" i="1" l="1"/>
  <c r="GK133" i="1" s="1"/>
  <c r="GK100" i="1"/>
  <c r="GK80" i="1"/>
  <c r="GK9" i="1" s="1"/>
  <c r="GK26" i="1"/>
  <c r="GK110" i="1"/>
  <c r="GJ157" i="1"/>
  <c r="GJ155" i="1"/>
  <c r="GJ240" i="1"/>
  <c r="GJ154" i="1"/>
  <c r="GJ156" i="1"/>
  <c r="GK21" i="1" l="1"/>
  <c r="GK101" i="1"/>
  <c r="GK27" i="1"/>
  <c r="GK111" i="1"/>
  <c r="GK113" i="1" s="1"/>
  <c r="GK114" i="1" s="1"/>
  <c r="GL87" i="1" l="1"/>
  <c r="GL85" i="1"/>
  <c r="GL86" i="1" s="1"/>
  <c r="GK29" i="1"/>
  <c r="GK118" i="1"/>
  <c r="GK119" i="1" s="1"/>
  <c r="GK120" i="1" s="1"/>
  <c r="GK30" i="1" s="1"/>
  <c r="GK36" i="1" s="1"/>
  <c r="GK102" i="1"/>
  <c r="GK104" i="1"/>
  <c r="GK105" i="1" s="1"/>
  <c r="GK103" i="1" l="1"/>
  <c r="GK106" i="1"/>
  <c r="GL112" i="1"/>
  <c r="GL28" i="1" s="1"/>
  <c r="GK170" i="1"/>
  <c r="GK176" i="1"/>
  <c r="GL88" i="1"/>
  <c r="GL50" i="1" l="1"/>
  <c r="GL51" i="1" s="1"/>
  <c r="GL48" i="1"/>
  <c r="GK143" i="1"/>
  <c r="GK144" i="1" s="1"/>
  <c r="GK115" i="1"/>
  <c r="GK116" i="1" s="1"/>
  <c r="GK171" i="1"/>
  <c r="GK172" i="1" s="1"/>
  <c r="GK173" i="1" s="1"/>
  <c r="GK177" i="1"/>
  <c r="GK178" i="1" s="1"/>
  <c r="GL46" i="1"/>
  <c r="GK24" i="1"/>
  <c r="GL94" i="1"/>
  <c r="GK207" i="1"/>
  <c r="GK209" i="1"/>
  <c r="GK208" i="1"/>
  <c r="GK134" i="1"/>
  <c r="GK135" i="1" s="1"/>
  <c r="GK136" i="1" s="1"/>
  <c r="GK22" i="1"/>
  <c r="GK123" i="1"/>
  <c r="GK124" i="1" s="1"/>
  <c r="GK125" i="1" s="1"/>
  <c r="GK4" i="1" s="1"/>
  <c r="GL16" i="1" l="1"/>
  <c r="GK37" i="1"/>
  <c r="GK35" i="1"/>
  <c r="GK38" i="1"/>
  <c r="GK31" i="1"/>
  <c r="GK117" i="1"/>
  <c r="GL92" i="1" s="1"/>
  <c r="GL93" i="1" s="1"/>
  <c r="GL17" i="1" s="1"/>
  <c r="GK150" i="1"/>
  <c r="GK151" i="1"/>
  <c r="GK149" i="1"/>
  <c r="GK244" i="1"/>
  <c r="GK146" i="1"/>
  <c r="GK148" i="1"/>
  <c r="GK147" i="1"/>
  <c r="GL47" i="1"/>
  <c r="GK57" i="1"/>
  <c r="GK58" i="1" s="1"/>
  <c r="GK59" i="1" s="1"/>
  <c r="GK23" i="1" s="1"/>
  <c r="GK179" i="1"/>
  <c r="GL49" i="1"/>
  <c r="GL52" i="1" l="1"/>
  <c r="GL53" i="1" s="1"/>
  <c r="GL54" i="1" s="1"/>
  <c r="GK246" i="1"/>
  <c r="GK184" i="1"/>
  <c r="GK182" i="1"/>
  <c r="GK183" i="1"/>
  <c r="GK181" i="1"/>
  <c r="GK180" i="1"/>
  <c r="GL64" i="1" s="1"/>
  <c r="GK248" i="1"/>
  <c r="GK137" i="1"/>
  <c r="GK138" i="1" s="1"/>
  <c r="GK139" i="1" s="1"/>
  <c r="GK3" i="1" s="1"/>
  <c r="GL96" i="1"/>
  <c r="GL18" i="1" s="1"/>
  <c r="GL95" i="1"/>
  <c r="GL72" i="1" l="1"/>
  <c r="GL73" i="1" s="1"/>
  <c r="GL6" i="1" s="1"/>
  <c r="GL66" i="1"/>
  <c r="GL67" i="1" s="1"/>
  <c r="GL74" i="1"/>
  <c r="GL75" i="1" s="1"/>
  <c r="GL7" i="1"/>
  <c r="GM43" i="1"/>
  <c r="GM44" i="1" s="1"/>
  <c r="GL12" i="1" l="1"/>
  <c r="GL89" i="1"/>
  <c r="GL14" i="1" s="1"/>
  <c r="GL166" i="1"/>
  <c r="GL145" i="1"/>
  <c r="GL164" i="1"/>
  <c r="GM65" i="1"/>
  <c r="GL78" i="1"/>
  <c r="GL81" i="1" s="1"/>
  <c r="GL82" i="1" s="1"/>
  <c r="GL13" i="1" s="1"/>
  <c r="GL8" i="1"/>
  <c r="GL79" i="1" l="1"/>
  <c r="GL109" i="1"/>
  <c r="GL99" i="1"/>
  <c r="GL10" i="1"/>
  <c r="GM70" i="1"/>
  <c r="GM71" i="1" s="1"/>
  <c r="GL34" i="1"/>
  <c r="GL130" i="1"/>
  <c r="GL131" i="1" s="1"/>
  <c r="GL132" i="1" s="1"/>
  <c r="GL133" i="1" s="1"/>
  <c r="GL33" i="1"/>
  <c r="GK165" i="1"/>
  <c r="GL20" i="1" l="1"/>
  <c r="GL26" i="1"/>
  <c r="GL110" i="1"/>
  <c r="GK157" i="1"/>
  <c r="GK240" i="1"/>
  <c r="GK155" i="1"/>
  <c r="GK154" i="1"/>
  <c r="GK156" i="1"/>
  <c r="GL100" i="1"/>
  <c r="GL80" i="1"/>
  <c r="GL9" i="1" s="1"/>
  <c r="GL27" i="1" l="1"/>
  <c r="GL111" i="1"/>
  <c r="GL113" i="1" s="1"/>
  <c r="GL114" i="1" s="1"/>
  <c r="GL21" i="1"/>
  <c r="GL101" i="1"/>
  <c r="GL102" i="1" l="1"/>
  <c r="GL104" i="1"/>
  <c r="GL105" i="1" s="1"/>
  <c r="GM112" i="1" s="1"/>
  <c r="GM28" i="1" s="1"/>
  <c r="GM87" i="1"/>
  <c r="GM85" i="1"/>
  <c r="GM86" i="1" s="1"/>
  <c r="GL29" i="1"/>
  <c r="GL118" i="1"/>
  <c r="GL119" i="1" s="1"/>
  <c r="GL120" i="1" s="1"/>
  <c r="GL30" i="1" s="1"/>
  <c r="GL36" i="1" s="1"/>
  <c r="GL170" i="1" l="1"/>
  <c r="GL176" i="1"/>
  <c r="GM88" i="1"/>
  <c r="GL106" i="1"/>
  <c r="GL103" i="1"/>
  <c r="GL123" i="1" l="1"/>
  <c r="GL124" i="1" s="1"/>
  <c r="GL125" i="1" s="1"/>
  <c r="GL4" i="1" s="1"/>
  <c r="GL22" i="1"/>
  <c r="GM48" i="1"/>
  <c r="GM49" i="1" s="1"/>
  <c r="GM94" i="1"/>
  <c r="GL177" i="1"/>
  <c r="GL178" i="1" s="1"/>
  <c r="GM50" i="1"/>
  <c r="GM51" i="1" s="1"/>
  <c r="GL171" i="1"/>
  <c r="GL172" i="1" s="1"/>
  <c r="GL173" i="1" s="1"/>
  <c r="GL143" i="1"/>
  <c r="GL144" i="1" s="1"/>
  <c r="GL24" i="1"/>
  <c r="GM46" i="1"/>
  <c r="GL115" i="1"/>
  <c r="GL116" i="1" s="1"/>
  <c r="GL208" i="1"/>
  <c r="GL207" i="1"/>
  <c r="GL209" i="1"/>
  <c r="GL134" i="1"/>
  <c r="GL135" i="1" s="1"/>
  <c r="GL136" i="1" s="1"/>
  <c r="GL244" i="1" l="1"/>
  <c r="GL151" i="1"/>
  <c r="GL148" i="1"/>
  <c r="GL146" i="1"/>
  <c r="GL149" i="1"/>
  <c r="GL150" i="1"/>
  <c r="GL147" i="1"/>
  <c r="GL137" i="1" s="1"/>
  <c r="GM16" i="1"/>
  <c r="GL31" i="1"/>
  <c r="GL117" i="1"/>
  <c r="GM92" i="1" s="1"/>
  <c r="GM93" i="1" s="1"/>
  <c r="GM17" i="1" s="1"/>
  <c r="GM47" i="1"/>
  <c r="GM52" i="1" s="1"/>
  <c r="GM53" i="1" s="1"/>
  <c r="GM54" i="1" s="1"/>
  <c r="GL57" i="1"/>
  <c r="GL58" i="1" s="1"/>
  <c r="GL59" i="1" s="1"/>
  <c r="GL23" i="1" s="1"/>
  <c r="GL38" i="1"/>
  <c r="GL35" i="1"/>
  <c r="GL37" i="1"/>
  <c r="GL179" i="1"/>
  <c r="GM96" i="1" l="1"/>
  <c r="GM18" i="1" s="1"/>
  <c r="GL181" i="1"/>
  <c r="GL138" i="1"/>
  <c r="GL139" i="1" s="1"/>
  <c r="GL3" i="1" s="1"/>
  <c r="GL182" i="1"/>
  <c r="GL184" i="1"/>
  <c r="GL183" i="1"/>
  <c r="GL246" i="1"/>
  <c r="GL180" i="1"/>
  <c r="GL248" i="1"/>
  <c r="GM72" i="1"/>
  <c r="GM74" i="1"/>
  <c r="GM66" i="1"/>
  <c r="GM95" i="1"/>
  <c r="GM67" i="1" l="1"/>
  <c r="GM73" i="1"/>
  <c r="GM6" i="1" s="1"/>
  <c r="GM75" i="1"/>
  <c r="GM64" i="1"/>
  <c r="GM8" i="1" l="1"/>
  <c r="GM78" i="1"/>
  <c r="GM81" i="1" s="1"/>
  <c r="GM82" i="1" s="1"/>
  <c r="GM13" i="1" s="1"/>
  <c r="GN43" i="1"/>
  <c r="GN44" i="1" s="1"/>
  <c r="GM7" i="1"/>
  <c r="GM166" i="1"/>
  <c r="GM89" i="1"/>
  <c r="GM14" i="1" s="1"/>
  <c r="GM145" i="1"/>
  <c r="GM12" i="1"/>
  <c r="GM164" i="1"/>
  <c r="GM109" i="1" l="1"/>
  <c r="GM99" i="1"/>
  <c r="GM20" i="1" s="1"/>
  <c r="GN65" i="1"/>
  <c r="GM34" i="1"/>
  <c r="GM130" i="1"/>
  <c r="GM131" i="1" s="1"/>
  <c r="GM33" i="1"/>
  <c r="GL165" i="1"/>
  <c r="GM10" i="1"/>
  <c r="GN70" i="1"/>
  <c r="GN71" i="1" s="1"/>
  <c r="GM79" i="1"/>
  <c r="GM26" i="1"/>
  <c r="GM110" i="1" l="1"/>
  <c r="GM111" i="1" s="1"/>
  <c r="GM113" i="1" s="1"/>
  <c r="GM114" i="1" s="1"/>
  <c r="GM132" i="1"/>
  <c r="GM133" i="1" s="1"/>
  <c r="GL240" i="1"/>
  <c r="GL154" i="1"/>
  <c r="GL155" i="1"/>
  <c r="GL157" i="1"/>
  <c r="GL156" i="1"/>
  <c r="GM100" i="1"/>
  <c r="GM80" i="1"/>
  <c r="GM9" i="1" s="1"/>
  <c r="GM27" i="1" l="1"/>
  <c r="GN87" i="1"/>
  <c r="GN85" i="1"/>
  <c r="GN86" i="1" s="1"/>
  <c r="GM29" i="1"/>
  <c r="GM118" i="1"/>
  <c r="GM119" i="1" s="1"/>
  <c r="GM120" i="1" s="1"/>
  <c r="GM30" i="1" s="1"/>
  <c r="GM36" i="1" s="1"/>
  <c r="GM21" i="1"/>
  <c r="GM101" i="1"/>
  <c r="GM102" i="1" l="1"/>
  <c r="GN88" i="1" s="1"/>
  <c r="GM104" i="1"/>
  <c r="GM105" i="1" s="1"/>
  <c r="GM103" i="1" l="1"/>
  <c r="GM106" i="1"/>
  <c r="GN112" i="1"/>
  <c r="GN28" i="1" s="1"/>
  <c r="GM176" i="1"/>
  <c r="GM170" i="1"/>
  <c r="GM123" i="1" l="1"/>
  <c r="GM124" i="1" s="1"/>
  <c r="GM125" i="1" s="1"/>
  <c r="GM4" i="1" s="1"/>
  <c r="GM22" i="1"/>
  <c r="GN48" i="1"/>
  <c r="GN49" i="1" s="1"/>
  <c r="GM143" i="1"/>
  <c r="GM144" i="1" s="1"/>
  <c r="GM115" i="1"/>
  <c r="GM116" i="1" s="1"/>
  <c r="GM177" i="1"/>
  <c r="GM178" i="1" s="1"/>
  <c r="GM171" i="1"/>
  <c r="GM172" i="1" s="1"/>
  <c r="GM173" i="1" s="1"/>
  <c r="GN46" i="1"/>
  <c r="GM24" i="1"/>
  <c r="GN50" i="1"/>
  <c r="GN51" i="1" s="1"/>
  <c r="GN94" i="1"/>
  <c r="GM209" i="1"/>
  <c r="GM207" i="1"/>
  <c r="GM208" i="1"/>
  <c r="GM134" i="1"/>
  <c r="GM135" i="1" s="1"/>
  <c r="GM136" i="1" s="1"/>
  <c r="GN47" i="1" l="1"/>
  <c r="GN52" i="1" s="1"/>
  <c r="GN53" i="1" s="1"/>
  <c r="GN54" i="1" s="1"/>
  <c r="GM57" i="1"/>
  <c r="GM58" i="1" s="1"/>
  <c r="GM59" i="1" s="1"/>
  <c r="GM23" i="1" s="1"/>
  <c r="GM148" i="1"/>
  <c r="GM244" i="1"/>
  <c r="GM150" i="1"/>
  <c r="GM151" i="1"/>
  <c r="GM146" i="1"/>
  <c r="GM149" i="1"/>
  <c r="GM147" i="1"/>
  <c r="GM137" i="1" s="1"/>
  <c r="GN16" i="1"/>
  <c r="GM179" i="1"/>
  <c r="GM38" i="1"/>
  <c r="GM35" i="1"/>
  <c r="GM37" i="1"/>
  <c r="GM31" i="1"/>
  <c r="GM117" i="1"/>
  <c r="GN92" i="1" s="1"/>
  <c r="GN93" i="1" s="1"/>
  <c r="GN17" i="1" s="1"/>
  <c r="GN96" i="1" l="1"/>
  <c r="GN18" i="1" s="1"/>
  <c r="GM246" i="1"/>
  <c r="GM183" i="1"/>
  <c r="GM138" i="1"/>
  <c r="GM139" i="1" s="1"/>
  <c r="GM3" i="1" s="1"/>
  <c r="GM181" i="1"/>
  <c r="GM184" i="1"/>
  <c r="GM182" i="1"/>
  <c r="GM180" i="1"/>
  <c r="GN95" i="1"/>
  <c r="GM248" i="1"/>
  <c r="GN74" i="1"/>
  <c r="GN66" i="1"/>
  <c r="GN72" i="1"/>
  <c r="GN75" i="1" l="1"/>
  <c r="GN67" i="1"/>
  <c r="GN73" i="1"/>
  <c r="GN6" i="1" s="1"/>
  <c r="GN64" i="1"/>
  <c r="GN8" i="1" l="1"/>
  <c r="GN78" i="1"/>
  <c r="GN81" i="1" s="1"/>
  <c r="GN82" i="1" s="1"/>
  <c r="GN13" i="1" s="1"/>
  <c r="GN7" i="1"/>
  <c r="GO43" i="1"/>
  <c r="GO44" i="1" s="1"/>
  <c r="GN89" i="1"/>
  <c r="GN14" i="1" s="1"/>
  <c r="GN12" i="1"/>
  <c r="GN145" i="1"/>
  <c r="GN166" i="1"/>
  <c r="GN164" i="1"/>
  <c r="GN99" i="1" l="1"/>
  <c r="GN20" i="1" s="1"/>
  <c r="GO65" i="1"/>
  <c r="GN130" i="1"/>
  <c r="GN131" i="1" s="1"/>
  <c r="GN33" i="1"/>
  <c r="GN34" i="1"/>
  <c r="GM165" i="1"/>
  <c r="GN10" i="1"/>
  <c r="GO70" i="1"/>
  <c r="GO71" i="1" s="1"/>
  <c r="GN79" i="1"/>
  <c r="GN109" i="1"/>
  <c r="GN132" i="1" l="1"/>
  <c r="GN133" i="1" s="1"/>
  <c r="GN100" i="1"/>
  <c r="GN80" i="1"/>
  <c r="GN9" i="1" s="1"/>
  <c r="GM240" i="1"/>
  <c r="GM154" i="1"/>
  <c r="GM156" i="1"/>
  <c r="GM155" i="1"/>
  <c r="GM157" i="1"/>
  <c r="GN26" i="1"/>
  <c r="GN110" i="1"/>
  <c r="GN27" i="1" l="1"/>
  <c r="GN111" i="1"/>
  <c r="GN113" i="1" s="1"/>
  <c r="GN114" i="1" s="1"/>
  <c r="GN21" i="1"/>
  <c r="GN101" i="1"/>
  <c r="GN102" i="1" l="1"/>
  <c r="GN104" i="1"/>
  <c r="GN105" i="1" s="1"/>
  <c r="GO87" i="1"/>
  <c r="GO85" i="1"/>
  <c r="GO86" i="1" s="1"/>
  <c r="GN29" i="1"/>
  <c r="GN118" i="1"/>
  <c r="GN119" i="1" s="1"/>
  <c r="GN120" i="1" s="1"/>
  <c r="GN30" i="1" s="1"/>
  <c r="GN36" i="1" s="1"/>
  <c r="GO88" i="1" l="1"/>
  <c r="GN106" i="1"/>
  <c r="GN103" i="1"/>
  <c r="GO112" i="1"/>
  <c r="GO28" i="1" s="1"/>
  <c r="GN176" i="1"/>
  <c r="GN170" i="1"/>
  <c r="GN22" i="1" l="1"/>
  <c r="GN123" i="1"/>
  <c r="GN124" i="1" s="1"/>
  <c r="GN125" i="1" s="1"/>
  <c r="GN4" i="1" s="1"/>
  <c r="GO48" i="1"/>
  <c r="GO49" i="1" s="1"/>
  <c r="GN143" i="1"/>
  <c r="GN144" i="1" s="1"/>
  <c r="GN150" i="1" s="1"/>
  <c r="GN115" i="1"/>
  <c r="GN116" i="1" s="1"/>
  <c r="GN177" i="1"/>
  <c r="GN178" i="1" s="1"/>
  <c r="GN171" i="1"/>
  <c r="GN172" i="1" s="1"/>
  <c r="GN173" i="1" s="1"/>
  <c r="GO46" i="1"/>
  <c r="GN24" i="1"/>
  <c r="GO50" i="1"/>
  <c r="GO51" i="1" s="1"/>
  <c r="GO94" i="1"/>
  <c r="GN208" i="1"/>
  <c r="GN209" i="1"/>
  <c r="GN207" i="1"/>
  <c r="GN134" i="1"/>
  <c r="GN135" i="1" s="1"/>
  <c r="GN136" i="1" s="1"/>
  <c r="GN148" i="1" l="1"/>
  <c r="GN147" i="1"/>
  <c r="GN137" i="1" s="1"/>
  <c r="GN151" i="1"/>
  <c r="GN146" i="1"/>
  <c r="GN244" i="1"/>
  <c r="GN149" i="1"/>
  <c r="GN37" i="1"/>
  <c r="GN35" i="1"/>
  <c r="GN38" i="1"/>
  <c r="GN31" i="1"/>
  <c r="GN117" i="1"/>
  <c r="GO92" i="1" s="1"/>
  <c r="GO93" i="1" s="1"/>
  <c r="GO17" i="1" s="1"/>
  <c r="GO47" i="1"/>
  <c r="GO52" i="1" s="1"/>
  <c r="GO53" i="1" s="1"/>
  <c r="GO54" i="1" s="1"/>
  <c r="GN57" i="1"/>
  <c r="GN58" i="1" s="1"/>
  <c r="GN59" i="1" s="1"/>
  <c r="GN23" i="1" s="1"/>
  <c r="GN248" i="1"/>
  <c r="GO16" i="1"/>
  <c r="GN179" i="1"/>
  <c r="GO95" i="1" l="1"/>
  <c r="GO96" i="1"/>
  <c r="GO18" i="1" s="1"/>
  <c r="GN181" i="1"/>
  <c r="GN182" i="1"/>
  <c r="GN246" i="1"/>
  <c r="GN138" i="1"/>
  <c r="GN139" i="1" s="1"/>
  <c r="GN3" i="1" s="1"/>
  <c r="GN184" i="1"/>
  <c r="GN183" i="1"/>
  <c r="GN180" i="1"/>
  <c r="GO66" i="1"/>
  <c r="GO72" i="1"/>
  <c r="GO74" i="1"/>
  <c r="GO67" i="1" l="1"/>
  <c r="GO73" i="1"/>
  <c r="GO6" i="1" s="1"/>
  <c r="GO75" i="1"/>
  <c r="GO64" i="1"/>
  <c r="GO78" i="1" l="1"/>
  <c r="GO81" i="1" s="1"/>
  <c r="GO82" i="1" s="1"/>
  <c r="GO13" i="1" s="1"/>
  <c r="GO8" i="1"/>
  <c r="GP43" i="1"/>
  <c r="GP44" i="1" s="1"/>
  <c r="GO7" i="1"/>
  <c r="GO89" i="1"/>
  <c r="GO14" i="1" s="1"/>
  <c r="GO12" i="1"/>
  <c r="GO166" i="1"/>
  <c r="GO145" i="1"/>
  <c r="GO164" i="1"/>
  <c r="GO34" i="1" l="1"/>
  <c r="GO33" i="1"/>
  <c r="GO130" i="1"/>
  <c r="GO131" i="1" s="1"/>
  <c r="GN165" i="1"/>
  <c r="GP65" i="1"/>
  <c r="GO109" i="1"/>
  <c r="GO99" i="1"/>
  <c r="GP70" i="1"/>
  <c r="GP71" i="1" s="1"/>
  <c r="GO10" i="1"/>
  <c r="GO79" i="1"/>
  <c r="GO132" i="1" l="1"/>
  <c r="GO133" i="1" s="1"/>
  <c r="GO100" i="1"/>
  <c r="GO80" i="1"/>
  <c r="GO9" i="1" s="1"/>
  <c r="GO26" i="1"/>
  <c r="GO110" i="1"/>
  <c r="GN157" i="1"/>
  <c r="GN240" i="1"/>
  <c r="GN155" i="1"/>
  <c r="GN154" i="1"/>
  <c r="GN156" i="1"/>
  <c r="GO20" i="1"/>
  <c r="GO21" i="1" l="1"/>
  <c r="GO101" i="1"/>
  <c r="GO27" i="1"/>
  <c r="GO111" i="1"/>
  <c r="GO113" i="1" s="1"/>
  <c r="GO114" i="1" s="1"/>
  <c r="GO118" i="1" l="1"/>
  <c r="GO119" i="1" s="1"/>
  <c r="GO120" i="1" s="1"/>
  <c r="GO30" i="1" s="1"/>
  <c r="GO36" i="1" s="1"/>
  <c r="GP87" i="1"/>
  <c r="GO29" i="1"/>
  <c r="GP85" i="1"/>
  <c r="GP86" i="1" s="1"/>
  <c r="GO102" i="1"/>
  <c r="GO104" i="1"/>
  <c r="GO105" i="1" s="1"/>
  <c r="GO103" i="1" l="1"/>
  <c r="GO106" i="1"/>
  <c r="GO170" i="1"/>
  <c r="GO176" i="1"/>
  <c r="GP88" i="1"/>
  <c r="GP112" i="1"/>
  <c r="GP28" i="1" s="1"/>
  <c r="GP46" i="1" l="1"/>
  <c r="GO171" i="1"/>
  <c r="GO172" i="1" s="1"/>
  <c r="GO173" i="1" s="1"/>
  <c r="GO115" i="1"/>
  <c r="GO116" i="1" s="1"/>
  <c r="GO143" i="1"/>
  <c r="GO144" i="1" s="1"/>
  <c r="GO151" i="1" s="1"/>
  <c r="GP94" i="1"/>
  <c r="GP50" i="1"/>
  <c r="GP51" i="1" s="1"/>
  <c r="GP48" i="1"/>
  <c r="GP49" i="1" s="1"/>
  <c r="GO24" i="1"/>
  <c r="GO177" i="1"/>
  <c r="GO178" i="1" s="1"/>
  <c r="GO207" i="1"/>
  <c r="GO209" i="1"/>
  <c r="GO208" i="1"/>
  <c r="GO134" i="1"/>
  <c r="GO135" i="1" s="1"/>
  <c r="GO136" i="1" s="1"/>
  <c r="GO123" i="1"/>
  <c r="GO124" i="1" s="1"/>
  <c r="GO125" i="1" s="1"/>
  <c r="GO4" i="1" s="1"/>
  <c r="GO22" i="1"/>
  <c r="GO150" i="1"/>
  <c r="GO244" i="1"/>
  <c r="GO147" i="1"/>
  <c r="GO148" i="1" l="1"/>
  <c r="GO146" i="1"/>
  <c r="GO149" i="1"/>
  <c r="GO137" i="1"/>
  <c r="GO38" i="1"/>
  <c r="GO37" i="1"/>
  <c r="GO35" i="1"/>
  <c r="GO31" i="1"/>
  <c r="GO117" i="1"/>
  <c r="GP92" i="1" s="1"/>
  <c r="GP93" i="1" s="1"/>
  <c r="GP17" i="1" s="1"/>
  <c r="GO248" i="1"/>
  <c r="GO179" i="1"/>
  <c r="GP16" i="1"/>
  <c r="GP47" i="1"/>
  <c r="GP52" i="1" s="1"/>
  <c r="GP53" i="1" s="1"/>
  <c r="GP54" i="1" s="1"/>
  <c r="GO57" i="1"/>
  <c r="GO58" i="1" s="1"/>
  <c r="GO59" i="1" s="1"/>
  <c r="GO23" i="1" s="1"/>
  <c r="GP96" i="1" l="1"/>
  <c r="GP18" i="1" s="1"/>
  <c r="GP95" i="1"/>
  <c r="GP72" i="1"/>
  <c r="GP74" i="1"/>
  <c r="GP66" i="1"/>
  <c r="GO183" i="1"/>
  <c r="GO182" i="1"/>
  <c r="GO246" i="1"/>
  <c r="GO181" i="1"/>
  <c r="GO138" i="1"/>
  <c r="GO139" i="1" s="1"/>
  <c r="GO3" i="1" s="1"/>
  <c r="GO184" i="1"/>
  <c r="GO180" i="1"/>
  <c r="GP75" i="1" l="1"/>
  <c r="GP73" i="1"/>
  <c r="GP6" i="1" s="1"/>
  <c r="GP67" i="1"/>
  <c r="GP64" i="1"/>
  <c r="GQ43" i="1" l="1"/>
  <c r="GQ44" i="1" s="1"/>
  <c r="GP7" i="1"/>
  <c r="GP12" i="1"/>
  <c r="GP166" i="1"/>
  <c r="GP89" i="1"/>
  <c r="GP14" i="1" s="1"/>
  <c r="GP145" i="1"/>
  <c r="GP164" i="1"/>
  <c r="GP8" i="1"/>
  <c r="GP78" i="1"/>
  <c r="GP81" i="1" s="1"/>
  <c r="GP82" i="1" s="1"/>
  <c r="GP13" i="1" s="1"/>
  <c r="GP99" i="1" l="1"/>
  <c r="GP10" i="1"/>
  <c r="GQ70" i="1"/>
  <c r="GQ71" i="1" s="1"/>
  <c r="GP79" i="1"/>
  <c r="GP80" i="1" s="1"/>
  <c r="GP9" i="1" s="1"/>
  <c r="GP109" i="1"/>
  <c r="GP34" i="1"/>
  <c r="GP33" i="1"/>
  <c r="GP130" i="1"/>
  <c r="GP131" i="1" s="1"/>
  <c r="GO165" i="1"/>
  <c r="GQ65" i="1"/>
  <c r="GP132" i="1" l="1"/>
  <c r="GP133" i="1" s="1"/>
  <c r="GO240" i="1"/>
  <c r="GO155" i="1"/>
  <c r="GO154" i="1"/>
  <c r="GO156" i="1"/>
  <c r="GO157" i="1"/>
  <c r="GP26" i="1"/>
  <c r="GP110" i="1"/>
  <c r="GP20" i="1"/>
  <c r="GP100" i="1"/>
  <c r="GP27" i="1" l="1"/>
  <c r="GP111" i="1"/>
  <c r="GP113" i="1" s="1"/>
  <c r="GP114" i="1" s="1"/>
  <c r="GP21" i="1"/>
  <c r="GP101" i="1"/>
  <c r="GP102" i="1" l="1"/>
  <c r="GP104" i="1"/>
  <c r="GP105" i="1" s="1"/>
  <c r="GP29" i="1"/>
  <c r="GQ85" i="1"/>
  <c r="GQ86" i="1" s="1"/>
  <c r="GQ87" i="1"/>
  <c r="GP118" i="1"/>
  <c r="GP119" i="1" s="1"/>
  <c r="GP120" i="1" s="1"/>
  <c r="GP30" i="1" s="1"/>
  <c r="GP36" i="1" s="1"/>
  <c r="GP106" i="1" l="1"/>
  <c r="GP103" i="1"/>
  <c r="GQ112" i="1"/>
  <c r="GQ28" i="1" s="1"/>
  <c r="GP176" i="1"/>
  <c r="GP170" i="1"/>
  <c r="GQ88" i="1"/>
  <c r="GP22" i="1" l="1"/>
  <c r="GP123" i="1"/>
  <c r="GP124" i="1" s="1"/>
  <c r="GP125" i="1" s="1"/>
  <c r="GP4" i="1" s="1"/>
  <c r="GP177" i="1"/>
  <c r="GP178" i="1" s="1"/>
  <c r="GP171" i="1"/>
  <c r="GP172" i="1" s="1"/>
  <c r="GP173" i="1" s="1"/>
  <c r="GQ46" i="1"/>
  <c r="GP143" i="1"/>
  <c r="GP144" i="1" s="1"/>
  <c r="GP148" i="1" s="1"/>
  <c r="GQ50" i="1"/>
  <c r="GQ51" i="1" s="1"/>
  <c r="GP24" i="1"/>
  <c r="GP115" i="1"/>
  <c r="GP116" i="1" s="1"/>
  <c r="GQ48" i="1"/>
  <c r="GQ94" i="1"/>
  <c r="GP208" i="1"/>
  <c r="GP207" i="1"/>
  <c r="GP209" i="1"/>
  <c r="GP134" i="1"/>
  <c r="GP135" i="1" s="1"/>
  <c r="GP136" i="1" s="1"/>
  <c r="GP150" i="1" l="1"/>
  <c r="GP151" i="1"/>
  <c r="GP149" i="1"/>
  <c r="GP244" i="1"/>
  <c r="GP146" i="1"/>
  <c r="GP147" i="1"/>
  <c r="GP137" i="1" s="1"/>
  <c r="GP31" i="1"/>
  <c r="GP117" i="1"/>
  <c r="GQ92" i="1" s="1"/>
  <c r="GQ93" i="1" s="1"/>
  <c r="GQ17" i="1" s="1"/>
  <c r="GQ47" i="1"/>
  <c r="GP57" i="1"/>
  <c r="GP58" i="1" s="1"/>
  <c r="GP59" i="1" s="1"/>
  <c r="GP23" i="1" s="1"/>
  <c r="GP35" i="1"/>
  <c r="GP38" i="1"/>
  <c r="GP37" i="1"/>
  <c r="GQ16" i="1"/>
  <c r="GP179" i="1"/>
  <c r="GQ49" i="1"/>
  <c r="GP248" i="1"/>
  <c r="GQ95" i="1" l="1"/>
  <c r="GQ96" i="1"/>
  <c r="GQ18" i="1" s="1"/>
  <c r="GP138" i="1"/>
  <c r="GP139" i="1" s="1"/>
  <c r="GP3" i="1" s="1"/>
  <c r="GP184" i="1"/>
  <c r="GP183" i="1"/>
  <c r="GP181" i="1"/>
  <c r="GP182" i="1"/>
  <c r="GP246" i="1"/>
  <c r="GP180" i="1"/>
  <c r="GQ52" i="1"/>
  <c r="GQ53" i="1" s="1"/>
  <c r="GQ54" i="1" s="1"/>
  <c r="GQ72" i="1" l="1"/>
  <c r="GQ73" i="1" s="1"/>
  <c r="GQ6" i="1" s="1"/>
  <c r="GQ74" i="1"/>
  <c r="GQ75" i="1" s="1"/>
  <c r="GQ66" i="1"/>
  <c r="GQ67" i="1" s="1"/>
  <c r="GQ64" i="1"/>
  <c r="GR43" i="1" l="1"/>
  <c r="GR44" i="1" s="1"/>
  <c r="GR65" i="1" s="1"/>
  <c r="GQ7" i="1"/>
  <c r="GQ89" i="1"/>
  <c r="GQ14" i="1" s="1"/>
  <c r="GQ145" i="1"/>
  <c r="GQ166" i="1"/>
  <c r="GQ12" i="1"/>
  <c r="GQ164" i="1"/>
  <c r="GQ78" i="1"/>
  <c r="GQ81" i="1" s="1"/>
  <c r="GQ79" i="1" s="1"/>
  <c r="GQ80" i="1" s="1"/>
  <c r="GQ9" i="1" s="1"/>
  <c r="GQ8" i="1"/>
  <c r="GQ99" i="1" l="1"/>
  <c r="GQ20" i="1" s="1"/>
  <c r="GQ109" i="1"/>
  <c r="GQ10" i="1"/>
  <c r="GR70" i="1"/>
  <c r="GR71" i="1" s="1"/>
  <c r="GQ33" i="1"/>
  <c r="GQ130" i="1"/>
  <c r="GQ131" i="1" s="1"/>
  <c r="GQ34" i="1"/>
  <c r="GP165" i="1"/>
  <c r="GQ82" i="1"/>
  <c r="GQ13" i="1" s="1"/>
  <c r="GQ132" i="1" l="1"/>
  <c r="GQ133" i="1" s="1"/>
  <c r="GQ100" i="1"/>
  <c r="GQ21" i="1" s="1"/>
  <c r="GP155" i="1"/>
  <c r="GP157" i="1"/>
  <c r="GP156" i="1"/>
  <c r="GP240" i="1"/>
  <c r="GP154" i="1"/>
  <c r="GQ26" i="1"/>
  <c r="GQ110" i="1"/>
  <c r="GQ101" i="1" l="1"/>
  <c r="GQ102" i="1" s="1"/>
  <c r="GQ27" i="1"/>
  <c r="GQ111" i="1"/>
  <c r="GQ113" i="1" s="1"/>
  <c r="GQ114" i="1" s="1"/>
  <c r="GQ104" i="1" l="1"/>
  <c r="GQ105" i="1" s="1"/>
  <c r="GQ103" i="1" s="1"/>
  <c r="GR87" i="1"/>
  <c r="GR85" i="1"/>
  <c r="GR86" i="1" s="1"/>
  <c r="GQ29" i="1"/>
  <c r="GQ118" i="1"/>
  <c r="GQ119" i="1" s="1"/>
  <c r="GQ120" i="1" s="1"/>
  <c r="GQ30" i="1" s="1"/>
  <c r="GQ36" i="1" s="1"/>
  <c r="GQ170" i="1"/>
  <c r="GQ176" i="1"/>
  <c r="GR88" i="1"/>
  <c r="GR112" i="1" l="1"/>
  <c r="GR28" i="1" s="1"/>
  <c r="GQ106" i="1"/>
  <c r="GQ171" i="1" s="1"/>
  <c r="GQ172" i="1" s="1"/>
  <c r="GQ173" i="1" s="1"/>
  <c r="GQ123" i="1"/>
  <c r="GQ124" i="1" s="1"/>
  <c r="GQ125" i="1" s="1"/>
  <c r="GQ4" i="1" s="1"/>
  <c r="GQ22" i="1"/>
  <c r="GQ207" i="1"/>
  <c r="GQ209" i="1" l="1"/>
  <c r="GQ208" i="1"/>
  <c r="GQ115" i="1"/>
  <c r="GQ116" i="1" s="1"/>
  <c r="GQ117" i="1" s="1"/>
  <c r="GR92" i="1" s="1"/>
  <c r="GR93" i="1" s="1"/>
  <c r="GR17" i="1" s="1"/>
  <c r="GQ143" i="1"/>
  <c r="GQ144" i="1" s="1"/>
  <c r="GQ149" i="1" s="1"/>
  <c r="GR48" i="1"/>
  <c r="GR49" i="1" s="1"/>
  <c r="GR94" i="1"/>
  <c r="GR16" i="1" s="1"/>
  <c r="GQ24" i="1"/>
  <c r="GQ35" i="1" s="1"/>
  <c r="GR46" i="1"/>
  <c r="GR47" i="1" s="1"/>
  <c r="GQ134" i="1"/>
  <c r="GQ135" i="1" s="1"/>
  <c r="GQ136" i="1" s="1"/>
  <c r="GQ177" i="1"/>
  <c r="GQ178" i="1" s="1"/>
  <c r="GQ179" i="1" s="1"/>
  <c r="GR50" i="1"/>
  <c r="GR51" i="1" s="1"/>
  <c r="GQ147" i="1"/>
  <c r="GQ38" i="1"/>
  <c r="GQ31" i="1" l="1"/>
  <c r="GQ37" i="1"/>
  <c r="GQ151" i="1"/>
  <c r="GQ148" i="1"/>
  <c r="GQ150" i="1"/>
  <c r="GQ146" i="1"/>
  <c r="GQ244" i="1"/>
  <c r="GQ57" i="1"/>
  <c r="GQ58" i="1" s="1"/>
  <c r="GQ59" i="1" s="1"/>
  <c r="GQ23" i="1" s="1"/>
  <c r="GR52" i="1"/>
  <c r="GR53" i="1" s="1"/>
  <c r="GR54" i="1" s="1"/>
  <c r="GR74" i="1" s="1"/>
  <c r="GQ137" i="1"/>
  <c r="GQ138" i="1" s="1"/>
  <c r="GQ139" i="1" s="1"/>
  <c r="GQ3" i="1" s="1"/>
  <c r="GQ248" i="1"/>
  <c r="GR96" i="1"/>
  <c r="GR18" i="1" s="1"/>
  <c r="GR95" i="1"/>
  <c r="GQ181" i="1"/>
  <c r="GQ184" i="1"/>
  <c r="GQ246" i="1"/>
  <c r="GQ182" i="1"/>
  <c r="GQ183" i="1"/>
  <c r="GQ180" i="1"/>
  <c r="GR66" i="1" l="1"/>
  <c r="GR72" i="1"/>
  <c r="GR73" i="1" s="1"/>
  <c r="GR6" i="1" s="1"/>
  <c r="GR67" i="1"/>
  <c r="GR75" i="1"/>
  <c r="GR64" i="1"/>
  <c r="GR89" i="1" l="1"/>
  <c r="GR14" i="1" s="1"/>
  <c r="GR12" i="1"/>
  <c r="GR166" i="1"/>
  <c r="GR145" i="1"/>
  <c r="GR164" i="1"/>
  <c r="GR8" i="1"/>
  <c r="GR78" i="1"/>
  <c r="GR81" i="1" s="1"/>
  <c r="GS43" i="1"/>
  <c r="GS44" i="1" s="1"/>
  <c r="GR7" i="1"/>
  <c r="GR99" i="1" l="1"/>
  <c r="GR20" i="1" s="1"/>
  <c r="GR109" i="1"/>
  <c r="GR10" i="1"/>
  <c r="GS70" i="1"/>
  <c r="GS71" i="1" s="1"/>
  <c r="GR79" i="1"/>
  <c r="GR26" i="1"/>
  <c r="GR82" i="1"/>
  <c r="GR13" i="1" s="1"/>
  <c r="GR34" i="1"/>
  <c r="GR130" i="1"/>
  <c r="GR131" i="1" s="1"/>
  <c r="GR132" i="1" s="1"/>
  <c r="GR133" i="1" s="1"/>
  <c r="GR33" i="1"/>
  <c r="GQ165" i="1"/>
  <c r="GS65" i="1"/>
  <c r="GQ156" i="1" l="1"/>
  <c r="GQ157" i="1"/>
  <c r="GQ240" i="1"/>
  <c r="GQ155" i="1"/>
  <c r="GQ154" i="1"/>
  <c r="GR100" i="1"/>
  <c r="GR80" i="1"/>
  <c r="GR9" i="1" s="1"/>
  <c r="GR110" i="1"/>
  <c r="GR21" i="1" l="1"/>
  <c r="GR101" i="1"/>
  <c r="GR27" i="1"/>
  <c r="GR111" i="1"/>
  <c r="GR113" i="1" s="1"/>
  <c r="GR114" i="1" s="1"/>
  <c r="GR29" i="1" l="1"/>
  <c r="GS87" i="1"/>
  <c r="GS85" i="1"/>
  <c r="GS86" i="1" s="1"/>
  <c r="GR118" i="1"/>
  <c r="GR119" i="1" s="1"/>
  <c r="GR120" i="1" s="1"/>
  <c r="GR30" i="1" s="1"/>
  <c r="GR36" i="1" s="1"/>
  <c r="GR102" i="1"/>
  <c r="GR104" i="1"/>
  <c r="GR105" i="1" s="1"/>
  <c r="GR103" i="1" l="1"/>
  <c r="GR106" i="1"/>
  <c r="GS112" i="1"/>
  <c r="GS28" i="1" s="1"/>
  <c r="GR170" i="1"/>
  <c r="GR176" i="1"/>
  <c r="GS88" i="1"/>
  <c r="GR22" i="1" l="1"/>
  <c r="GR123" i="1"/>
  <c r="GR124" i="1" s="1"/>
  <c r="GR125" i="1" s="1"/>
  <c r="GR4" i="1" s="1"/>
  <c r="GS48" i="1"/>
  <c r="GS49" i="1" s="1"/>
  <c r="GR24" i="1"/>
  <c r="GR177" i="1"/>
  <c r="GR178" i="1" s="1"/>
  <c r="GS94" i="1"/>
  <c r="GR171" i="1"/>
  <c r="GR172" i="1" s="1"/>
  <c r="GR173" i="1" s="1"/>
  <c r="GS46" i="1"/>
  <c r="GR143" i="1"/>
  <c r="GR144" i="1" s="1"/>
  <c r="GR146" i="1" s="1"/>
  <c r="GR115" i="1"/>
  <c r="GR116" i="1" s="1"/>
  <c r="GS50" i="1"/>
  <c r="GS51" i="1" s="1"/>
  <c r="GR208" i="1"/>
  <c r="GR207" i="1"/>
  <c r="GR209" i="1"/>
  <c r="GR134" i="1"/>
  <c r="GR135" i="1" s="1"/>
  <c r="GR136" i="1" s="1"/>
  <c r="GR244" i="1" l="1"/>
  <c r="GR147" i="1"/>
  <c r="GR137" i="1" s="1"/>
  <c r="GR150" i="1"/>
  <c r="GR148" i="1"/>
  <c r="GR149" i="1"/>
  <c r="GR151" i="1"/>
  <c r="GR179" i="1"/>
  <c r="GS47" i="1"/>
  <c r="GS52" i="1" s="1"/>
  <c r="GS53" i="1" s="1"/>
  <c r="GS54" i="1" s="1"/>
  <c r="GR57" i="1"/>
  <c r="GR58" i="1" s="1"/>
  <c r="GR59" i="1" s="1"/>
  <c r="GR23" i="1" s="1"/>
  <c r="GR38" i="1"/>
  <c r="GR35" i="1"/>
  <c r="GR37" i="1"/>
  <c r="GR31" i="1"/>
  <c r="GR117" i="1"/>
  <c r="GS92" i="1" s="1"/>
  <c r="GS93" i="1" s="1"/>
  <c r="GS17" i="1" s="1"/>
  <c r="GS16" i="1"/>
  <c r="GR248" i="1" l="1"/>
  <c r="GS95" i="1"/>
  <c r="GS74" i="1"/>
  <c r="GS66" i="1"/>
  <c r="GS72" i="1"/>
  <c r="GR138" i="1"/>
  <c r="GR139" i="1" s="1"/>
  <c r="GR3" i="1" s="1"/>
  <c r="GR184" i="1"/>
  <c r="GR183" i="1"/>
  <c r="GR181" i="1"/>
  <c r="GR246" i="1"/>
  <c r="GR182" i="1"/>
  <c r="GR180" i="1"/>
  <c r="GS96" i="1"/>
  <c r="GS18" i="1" s="1"/>
  <c r="GS73" i="1" l="1"/>
  <c r="GS6" i="1" s="1"/>
  <c r="GS67" i="1"/>
  <c r="GS75" i="1"/>
  <c r="GS64" i="1"/>
  <c r="GS8" i="1" l="1"/>
  <c r="GS78" i="1"/>
  <c r="GS81" i="1" s="1"/>
  <c r="GS82" i="1" s="1"/>
  <c r="GS13" i="1" s="1"/>
  <c r="GT43" i="1"/>
  <c r="GT44" i="1" s="1"/>
  <c r="GS7" i="1"/>
  <c r="GS166" i="1"/>
  <c r="GS145" i="1"/>
  <c r="GS89" i="1"/>
  <c r="GS14" i="1" s="1"/>
  <c r="GS12" i="1"/>
  <c r="GS164" i="1"/>
  <c r="GS109" i="1" l="1"/>
  <c r="GS33" i="1"/>
  <c r="GS34" i="1"/>
  <c r="GS130" i="1"/>
  <c r="GS131" i="1" s="1"/>
  <c r="GR165" i="1"/>
  <c r="GT65" i="1"/>
  <c r="GS10" i="1"/>
  <c r="GT70" i="1"/>
  <c r="GT71" i="1" s="1"/>
  <c r="GS79" i="1"/>
  <c r="GS80" i="1" s="1"/>
  <c r="GS9" i="1" s="1"/>
  <c r="GS99" i="1"/>
  <c r="GR157" i="1" l="1"/>
  <c r="GR154" i="1"/>
  <c r="GR155" i="1"/>
  <c r="GR156" i="1"/>
  <c r="GR240" i="1"/>
  <c r="GS132" i="1"/>
  <c r="GS133" i="1" s="1"/>
  <c r="GS20" i="1"/>
  <c r="GS100" i="1"/>
  <c r="GS26" i="1"/>
  <c r="GS110" i="1"/>
  <c r="GS27" i="1" l="1"/>
  <c r="GS111" i="1"/>
  <c r="GS113" i="1" s="1"/>
  <c r="GS114" i="1" s="1"/>
  <c r="GS21" i="1"/>
  <c r="GS101" i="1"/>
  <c r="GS102" i="1" l="1"/>
  <c r="GS104" i="1"/>
  <c r="GS105" i="1" s="1"/>
  <c r="GT87" i="1"/>
  <c r="GT85" i="1"/>
  <c r="GT86" i="1" s="1"/>
  <c r="GS29" i="1"/>
  <c r="GS118" i="1"/>
  <c r="GS119" i="1" s="1"/>
  <c r="GS120" i="1" s="1"/>
  <c r="GS30" i="1" s="1"/>
  <c r="GS36" i="1" s="1"/>
  <c r="GS103" i="1" l="1"/>
  <c r="GS106" i="1"/>
  <c r="GT112" i="1"/>
  <c r="GT28" i="1" s="1"/>
  <c r="GT88" i="1"/>
  <c r="GS176" i="1"/>
  <c r="GS170" i="1"/>
  <c r="GT46" i="1" l="1"/>
  <c r="GS143" i="1"/>
  <c r="GS144" i="1" s="1"/>
  <c r="GS150" i="1" s="1"/>
  <c r="GT94" i="1"/>
  <c r="GT50" i="1"/>
  <c r="GT51" i="1" s="1"/>
  <c r="GS24" i="1"/>
  <c r="GT48" i="1"/>
  <c r="GT49" i="1" s="1"/>
  <c r="GS177" i="1"/>
  <c r="GS178" i="1" s="1"/>
  <c r="GS171" i="1"/>
  <c r="GS172" i="1" s="1"/>
  <c r="GS173" i="1" s="1"/>
  <c r="GS115" i="1"/>
  <c r="GS116" i="1" s="1"/>
  <c r="GS207" i="1"/>
  <c r="GS209" i="1"/>
  <c r="GS208" i="1"/>
  <c r="GS134" i="1"/>
  <c r="GS135" i="1" s="1"/>
  <c r="GS136" i="1" s="1"/>
  <c r="GS148" i="1"/>
  <c r="GS149" i="1"/>
  <c r="GS244" i="1"/>
  <c r="GS147" i="1"/>
  <c r="GS123" i="1"/>
  <c r="GS124" i="1" s="1"/>
  <c r="GS125" i="1" s="1"/>
  <c r="GS4" i="1" s="1"/>
  <c r="GS22" i="1"/>
  <c r="GS146" i="1" l="1"/>
  <c r="GS151" i="1"/>
  <c r="GS137" i="1"/>
  <c r="GS248" i="1"/>
  <c r="GS179" i="1"/>
  <c r="GT16" i="1"/>
  <c r="GS31" i="1"/>
  <c r="GS117" i="1"/>
  <c r="GT92" i="1" s="1"/>
  <c r="GT93" i="1" s="1"/>
  <c r="GT17" i="1" s="1"/>
  <c r="GS37" i="1"/>
  <c r="GS38" i="1"/>
  <c r="GS35" i="1"/>
  <c r="GT47" i="1"/>
  <c r="GT52" i="1" s="1"/>
  <c r="GT53" i="1" s="1"/>
  <c r="GT54" i="1" s="1"/>
  <c r="GS57" i="1"/>
  <c r="GS58" i="1" s="1"/>
  <c r="GS59" i="1" s="1"/>
  <c r="GS23" i="1" s="1"/>
  <c r="GT95" i="1" l="1"/>
  <c r="GT96" i="1"/>
  <c r="GT18" i="1" s="1"/>
  <c r="GT72" i="1"/>
  <c r="GT66" i="1"/>
  <c r="GT74" i="1"/>
  <c r="GS182" i="1"/>
  <c r="GS183" i="1"/>
  <c r="GS138" i="1"/>
  <c r="GS139" i="1" s="1"/>
  <c r="GS3" i="1" s="1"/>
  <c r="GS246" i="1"/>
  <c r="GS181" i="1"/>
  <c r="GS184" i="1"/>
  <c r="GS180" i="1"/>
  <c r="GT73" i="1" l="1"/>
  <c r="GT6" i="1" s="1"/>
  <c r="GT67" i="1"/>
  <c r="GT75" i="1"/>
  <c r="GT64" i="1"/>
  <c r="GU43" i="1" l="1"/>
  <c r="GU44" i="1" s="1"/>
  <c r="GT7" i="1"/>
  <c r="GT145" i="1"/>
  <c r="GT12" i="1"/>
  <c r="GT89" i="1"/>
  <c r="GT14" i="1" s="1"/>
  <c r="GT166" i="1"/>
  <c r="GT164" i="1"/>
  <c r="GT8" i="1"/>
  <c r="GT78" i="1"/>
  <c r="GT81" i="1" s="1"/>
  <c r="GT82" i="1" s="1"/>
  <c r="GT99" i="1" l="1"/>
  <c r="GT20" i="1" s="1"/>
  <c r="GT13" i="1"/>
  <c r="GT10" i="1"/>
  <c r="GU70" i="1"/>
  <c r="GU71" i="1" s="1"/>
  <c r="GT79" i="1"/>
  <c r="GT109" i="1"/>
  <c r="GT33" i="1"/>
  <c r="GT34" i="1"/>
  <c r="GT130" i="1"/>
  <c r="GT131" i="1" s="1"/>
  <c r="GT132" i="1" s="1"/>
  <c r="GT133" i="1" s="1"/>
  <c r="GS165" i="1"/>
  <c r="GU65" i="1"/>
  <c r="GT26" i="1" l="1"/>
  <c r="GT110" i="1"/>
  <c r="GS240" i="1"/>
  <c r="GS155" i="1"/>
  <c r="GS154" i="1"/>
  <c r="GS157" i="1"/>
  <c r="GS156" i="1"/>
  <c r="GT100" i="1"/>
  <c r="GT80" i="1"/>
  <c r="GT9" i="1" s="1"/>
  <c r="GT27" i="1" l="1"/>
  <c r="GT111" i="1"/>
  <c r="GT113" i="1" s="1"/>
  <c r="GT114" i="1" s="1"/>
  <c r="GT21" i="1"/>
  <c r="GT101" i="1"/>
  <c r="GT102" i="1" l="1"/>
  <c r="GT104" i="1"/>
  <c r="GT105" i="1" s="1"/>
  <c r="GU112" i="1" s="1"/>
  <c r="GU28" i="1" s="1"/>
  <c r="GT29" i="1"/>
  <c r="GU87" i="1"/>
  <c r="GU85" i="1"/>
  <c r="GU86" i="1" s="1"/>
  <c r="GT118" i="1"/>
  <c r="GT119" i="1" s="1"/>
  <c r="GT120" i="1" s="1"/>
  <c r="GT30" i="1" s="1"/>
  <c r="GT36" i="1" s="1"/>
  <c r="GT103" i="1" l="1"/>
  <c r="GT106" i="1"/>
  <c r="GT176" i="1"/>
  <c r="GU88" i="1"/>
  <c r="GT170" i="1"/>
  <c r="GT22" i="1" l="1"/>
  <c r="GT123" i="1"/>
  <c r="GT124" i="1" s="1"/>
  <c r="GT125" i="1" s="1"/>
  <c r="GT4" i="1" s="1"/>
  <c r="GT143" i="1"/>
  <c r="GT144" i="1" s="1"/>
  <c r="GT148" i="1" s="1"/>
  <c r="GT171" i="1"/>
  <c r="GT172" i="1" s="1"/>
  <c r="GT173" i="1" s="1"/>
  <c r="GT24" i="1"/>
  <c r="GU94" i="1"/>
  <c r="GU46" i="1"/>
  <c r="GT177" i="1"/>
  <c r="GT178" i="1" s="1"/>
  <c r="GU48" i="1"/>
  <c r="GU49" i="1" s="1"/>
  <c r="GT115" i="1"/>
  <c r="GT116" i="1" s="1"/>
  <c r="GU50" i="1"/>
  <c r="GU51" i="1" s="1"/>
  <c r="GT208" i="1"/>
  <c r="GT207" i="1"/>
  <c r="GT209" i="1"/>
  <c r="GT134" i="1"/>
  <c r="GT135" i="1" s="1"/>
  <c r="GT136" i="1" s="1"/>
  <c r="GT244" i="1" l="1"/>
  <c r="GT147" i="1"/>
  <c r="GT137" i="1" s="1"/>
  <c r="GT149" i="1"/>
  <c r="GT150" i="1"/>
  <c r="GT146" i="1"/>
  <c r="GT151" i="1"/>
  <c r="GT31" i="1"/>
  <c r="GT117" i="1"/>
  <c r="GU92" i="1" s="1"/>
  <c r="GU93" i="1" s="1"/>
  <c r="GU17" i="1" s="1"/>
  <c r="GU16" i="1"/>
  <c r="GT35" i="1"/>
  <c r="GT38" i="1"/>
  <c r="GT37" i="1"/>
  <c r="GT179" i="1"/>
  <c r="GU47" i="1"/>
  <c r="GU52" i="1" s="1"/>
  <c r="GU53" i="1" s="1"/>
  <c r="GU54" i="1" s="1"/>
  <c r="GT57" i="1"/>
  <c r="GT58" i="1" s="1"/>
  <c r="GT59" i="1" s="1"/>
  <c r="GT23" i="1" s="1"/>
  <c r="GT248" i="1" l="1"/>
  <c r="GU96" i="1"/>
  <c r="GU18" i="1" s="1"/>
  <c r="GT181" i="1"/>
  <c r="GT183" i="1"/>
  <c r="GT138" i="1"/>
  <c r="GT139" i="1" s="1"/>
  <c r="GT3" i="1" s="1"/>
  <c r="GT184" i="1"/>
  <c r="GT182" i="1"/>
  <c r="GT246" i="1"/>
  <c r="GT180" i="1"/>
  <c r="GU95" i="1"/>
  <c r="GU72" i="1"/>
  <c r="GU74" i="1"/>
  <c r="GU66" i="1"/>
  <c r="GU73" i="1" l="1"/>
  <c r="GU6" i="1" s="1"/>
  <c r="GU67" i="1"/>
  <c r="GU75" i="1"/>
  <c r="GU64" i="1"/>
  <c r="GU8" i="1" l="1"/>
  <c r="GU78" i="1"/>
  <c r="GU81" i="1" s="1"/>
  <c r="GU79" i="1" s="1"/>
  <c r="GU80" i="1" s="1"/>
  <c r="GU9" i="1" s="1"/>
  <c r="GV43" i="1"/>
  <c r="GV44" i="1" s="1"/>
  <c r="GU7" i="1"/>
  <c r="GU145" i="1"/>
  <c r="GU89" i="1"/>
  <c r="GU14" i="1" s="1"/>
  <c r="GU12" i="1"/>
  <c r="GU166" i="1"/>
  <c r="GU164" i="1"/>
  <c r="GU82" i="1" l="1"/>
  <c r="GV70" i="1"/>
  <c r="GV71" i="1" s="1"/>
  <c r="GU10" i="1"/>
  <c r="GU109" i="1"/>
  <c r="GV65" i="1"/>
  <c r="GU130" i="1"/>
  <c r="GU131" i="1" s="1"/>
  <c r="GU34" i="1"/>
  <c r="GU33" i="1"/>
  <c r="GT165" i="1"/>
  <c r="GU13" i="1"/>
  <c r="GU99" i="1"/>
  <c r="GU132" i="1" l="1"/>
  <c r="GU133" i="1" s="1"/>
  <c r="GU26" i="1"/>
  <c r="GU110" i="1"/>
  <c r="GU20" i="1"/>
  <c r="GU100" i="1"/>
  <c r="GT156" i="1"/>
  <c r="GT154" i="1"/>
  <c r="GT155" i="1"/>
  <c r="GT240" i="1"/>
  <c r="GT157" i="1"/>
  <c r="GU21" i="1" l="1"/>
  <c r="GU101" i="1"/>
  <c r="GU27" i="1"/>
  <c r="GU111" i="1"/>
  <c r="GU113" i="1" s="1"/>
  <c r="GU114" i="1" s="1"/>
  <c r="GV87" i="1" l="1"/>
  <c r="GV85" i="1"/>
  <c r="GV86" i="1" s="1"/>
  <c r="GU118" i="1"/>
  <c r="GU119" i="1" s="1"/>
  <c r="GU120" i="1" s="1"/>
  <c r="GU30" i="1" s="1"/>
  <c r="GU36" i="1" s="1"/>
  <c r="GU29" i="1"/>
  <c r="GU102" i="1"/>
  <c r="GU104" i="1"/>
  <c r="GU105" i="1" s="1"/>
  <c r="GV88" i="1" l="1"/>
  <c r="GU106" i="1"/>
  <c r="GU103" i="1"/>
  <c r="GV112" i="1"/>
  <c r="GV28" i="1" s="1"/>
  <c r="GU176" i="1"/>
  <c r="GU170" i="1"/>
  <c r="GU22" i="1" l="1"/>
  <c r="GU123" i="1"/>
  <c r="GU124" i="1" s="1"/>
  <c r="GU125" i="1" s="1"/>
  <c r="GU4" i="1" s="1"/>
  <c r="GV46" i="1"/>
  <c r="GV94" i="1"/>
  <c r="GV16" i="1" s="1"/>
  <c r="GU207" i="1"/>
  <c r="GU143" i="1"/>
  <c r="GU144" i="1" s="1"/>
  <c r="GU24" i="1"/>
  <c r="GV48" i="1"/>
  <c r="GV49" i="1" s="1"/>
  <c r="GU134" i="1"/>
  <c r="GU135" i="1" s="1"/>
  <c r="GU136" i="1" s="1"/>
  <c r="GV50" i="1"/>
  <c r="GV51" i="1" s="1"/>
  <c r="GU115" i="1"/>
  <c r="GU116" i="1" s="1"/>
  <c r="GU209" i="1"/>
  <c r="GU177" i="1"/>
  <c r="GU178" i="1" s="1"/>
  <c r="GU179" i="1" s="1"/>
  <c r="GU180" i="1" s="1"/>
  <c r="GU171" i="1"/>
  <c r="GU172" i="1" s="1"/>
  <c r="GU173" i="1" s="1"/>
  <c r="GU208" i="1"/>
  <c r="GU182" i="1" l="1"/>
  <c r="GU181" i="1"/>
  <c r="GU246" i="1"/>
  <c r="GU184" i="1"/>
  <c r="GU183" i="1"/>
  <c r="GU31" i="1"/>
  <c r="GU117" i="1"/>
  <c r="GV92" i="1" s="1"/>
  <c r="GV93" i="1" s="1"/>
  <c r="GU35" i="1"/>
  <c r="GU38" i="1"/>
  <c r="GU37" i="1"/>
  <c r="GU57" i="1"/>
  <c r="GU58" i="1" s="1"/>
  <c r="GU59" i="1" s="1"/>
  <c r="GU23" i="1" s="1"/>
  <c r="GV47" i="1"/>
  <c r="GV52" i="1" s="1"/>
  <c r="GV53" i="1" s="1"/>
  <c r="GV54" i="1" s="1"/>
  <c r="GU151" i="1"/>
  <c r="GU149" i="1"/>
  <c r="GU244" i="1"/>
  <c r="GU147" i="1"/>
  <c r="GU150" i="1"/>
  <c r="GU148" i="1"/>
  <c r="GU146" i="1"/>
  <c r="GU248" i="1" l="1"/>
  <c r="GV64" i="1"/>
  <c r="GV66" i="1"/>
  <c r="GV74" i="1"/>
  <c r="GV75" i="1" s="1"/>
  <c r="GV72" i="1"/>
  <c r="GV17" i="1"/>
  <c r="GV95" i="1"/>
  <c r="GV96" i="1"/>
  <c r="GV18" i="1" s="1"/>
  <c r="GU137" i="1"/>
  <c r="GU138" i="1" s="1"/>
  <c r="GU139" i="1" s="1"/>
  <c r="GU3" i="1" s="1"/>
  <c r="GV67" i="1" l="1"/>
  <c r="GV73" i="1"/>
  <c r="GV6" i="1" s="1"/>
  <c r="GW43" i="1"/>
  <c r="GW44" i="1" s="1"/>
  <c r="GW65" i="1" s="1"/>
  <c r="GV7" i="1"/>
  <c r="GV145" i="1"/>
  <c r="GV12" i="1"/>
  <c r="GV89" i="1"/>
  <c r="GV14" i="1" s="1"/>
  <c r="GV166" i="1"/>
  <c r="GV164" i="1"/>
  <c r="GV109" i="1" l="1"/>
  <c r="GV26" i="1" s="1"/>
  <c r="GV99" i="1"/>
  <c r="GV8" i="1"/>
  <c r="GV78" i="1"/>
  <c r="GV81" i="1" s="1"/>
  <c r="GU165" i="1"/>
  <c r="GV130" i="1"/>
  <c r="GV131" i="1" s="1"/>
  <c r="GV132" i="1" s="1"/>
  <c r="GV133" i="1" s="1"/>
  <c r="GV34" i="1"/>
  <c r="GV33" i="1"/>
  <c r="GV10" i="1" l="1"/>
  <c r="GW70" i="1"/>
  <c r="GW71" i="1" s="1"/>
  <c r="GV82" i="1"/>
  <c r="GV13" i="1" s="1"/>
  <c r="GV79" i="1"/>
  <c r="GV100" i="1" s="1"/>
  <c r="GV20" i="1"/>
  <c r="GU155" i="1"/>
  <c r="GU156" i="1"/>
  <c r="GU154" i="1"/>
  <c r="GU157" i="1"/>
  <c r="GU240" i="1"/>
  <c r="GV80" i="1" l="1"/>
  <c r="GV9" i="1" s="1"/>
  <c r="GV110" i="1"/>
  <c r="GV21" i="1"/>
  <c r="GV101" i="1"/>
  <c r="GV102" i="1" l="1"/>
  <c r="GV104" i="1"/>
  <c r="GV105" i="1" s="1"/>
  <c r="GV27" i="1"/>
  <c r="GV111" i="1"/>
  <c r="GV113" i="1" s="1"/>
  <c r="GV114" i="1" s="1"/>
  <c r="GW87" i="1" l="1"/>
  <c r="GW88" i="1" s="1"/>
  <c r="GV29" i="1"/>
  <c r="GW85" i="1"/>
  <c r="GW86" i="1" s="1"/>
  <c r="GV118" i="1"/>
  <c r="GV119" i="1" s="1"/>
  <c r="GV120" i="1" s="1"/>
  <c r="GV30" i="1" s="1"/>
  <c r="GV36" i="1" s="1"/>
  <c r="GW112" i="1"/>
  <c r="GW28" i="1" s="1"/>
  <c r="GV103" i="1"/>
  <c r="GV106" i="1"/>
  <c r="GV176" i="1"/>
  <c r="GV170" i="1"/>
  <c r="GV22" i="1" l="1"/>
  <c r="GV123" i="1"/>
  <c r="GV124" i="1" s="1"/>
  <c r="GV125" i="1" s="1"/>
  <c r="GV4" i="1" s="1"/>
  <c r="GV115" i="1"/>
  <c r="GV116" i="1" s="1"/>
  <c r="GW94" i="1"/>
  <c r="GV208" i="1"/>
  <c r="GV177" i="1"/>
  <c r="GV178" i="1" s="1"/>
  <c r="GW48" i="1"/>
  <c r="GW49" i="1" s="1"/>
  <c r="GV171" i="1"/>
  <c r="GV172" i="1" s="1"/>
  <c r="GV173" i="1" s="1"/>
  <c r="GV207" i="1"/>
  <c r="GW46" i="1"/>
  <c r="GW50" i="1"/>
  <c r="GW51" i="1" s="1"/>
  <c r="GV24" i="1"/>
  <c r="GV134" i="1"/>
  <c r="GV135" i="1" s="1"/>
  <c r="GV136" i="1" s="1"/>
  <c r="GV143" i="1"/>
  <c r="GV144" i="1" s="1"/>
  <c r="GV209" i="1"/>
  <c r="GV38" i="1" l="1"/>
  <c r="GV37" i="1"/>
  <c r="GV35" i="1"/>
  <c r="GW16" i="1"/>
  <c r="GV31" i="1"/>
  <c r="GV117" i="1"/>
  <c r="GW92" i="1" s="1"/>
  <c r="GW93" i="1" s="1"/>
  <c r="GW17" i="1" s="1"/>
  <c r="GV149" i="1"/>
  <c r="GV146" i="1"/>
  <c r="GV150" i="1"/>
  <c r="GV148" i="1"/>
  <c r="GV244" i="1"/>
  <c r="GV151" i="1"/>
  <c r="GV147" i="1"/>
  <c r="GV137" i="1" s="1"/>
  <c r="GW47" i="1"/>
  <c r="GW52" i="1" s="1"/>
  <c r="GW53" i="1" s="1"/>
  <c r="GW54" i="1" s="1"/>
  <c r="GV57" i="1"/>
  <c r="GV58" i="1" s="1"/>
  <c r="GV59" i="1" s="1"/>
  <c r="GV23" i="1" s="1"/>
  <c r="GV179" i="1"/>
  <c r="GW95" i="1" l="1"/>
  <c r="GW72" i="1"/>
  <c r="GW66" i="1"/>
  <c r="GW74" i="1"/>
  <c r="GV248" i="1"/>
  <c r="GV180" i="1"/>
  <c r="GV138" i="1"/>
  <c r="GV139" i="1" s="1"/>
  <c r="GV3" i="1" s="1"/>
  <c r="GV183" i="1"/>
  <c r="GV246" i="1"/>
  <c r="GV181" i="1"/>
  <c r="GV182" i="1"/>
  <c r="GV184" i="1"/>
  <c r="GW96" i="1"/>
  <c r="GW18" i="1" s="1"/>
  <c r="GW67" i="1" l="1"/>
  <c r="GW75" i="1"/>
  <c r="GW73" i="1"/>
  <c r="GW6" i="1" s="1"/>
  <c r="GW64" i="1"/>
  <c r="GW7" i="1" l="1"/>
  <c r="GX43" i="1"/>
  <c r="GX44" i="1" s="1"/>
  <c r="GW166" i="1"/>
  <c r="GW12" i="1"/>
  <c r="GW89" i="1"/>
  <c r="GW14" i="1" s="1"/>
  <c r="GW145" i="1"/>
  <c r="GW164" i="1"/>
  <c r="GW8" i="1"/>
  <c r="GW78" i="1"/>
  <c r="GW81" i="1" s="1"/>
  <c r="GW109" i="1" l="1"/>
  <c r="GW26" i="1" s="1"/>
  <c r="GW99" i="1"/>
  <c r="GW20" i="1" s="1"/>
  <c r="GW33" i="1"/>
  <c r="GW130" i="1"/>
  <c r="GW131" i="1" s="1"/>
  <c r="GW34" i="1"/>
  <c r="GV165" i="1"/>
  <c r="GX70" i="1"/>
  <c r="GX71" i="1" s="1"/>
  <c r="GW10" i="1"/>
  <c r="GW79" i="1"/>
  <c r="GW80" i="1" s="1"/>
  <c r="GW9" i="1" s="1"/>
  <c r="GX65" i="1"/>
  <c r="GW82" i="1"/>
  <c r="GW13" i="1" s="1"/>
  <c r="GW132" i="1" l="1"/>
  <c r="GW133" i="1" s="1"/>
  <c r="GV240" i="1"/>
  <c r="GV154" i="1"/>
  <c r="GV155" i="1"/>
  <c r="GV156" i="1"/>
  <c r="GV157" i="1"/>
  <c r="GW100" i="1"/>
  <c r="GW110" i="1"/>
  <c r="GW27" i="1" l="1"/>
  <c r="GW111" i="1"/>
  <c r="GW113" i="1" s="1"/>
  <c r="GW114" i="1" s="1"/>
  <c r="GW21" i="1"/>
  <c r="GW101" i="1"/>
  <c r="GW102" i="1" l="1"/>
  <c r="GW104" i="1"/>
  <c r="GW105" i="1" s="1"/>
  <c r="GX112" i="1" s="1"/>
  <c r="GX28" i="1" s="1"/>
  <c r="GW118" i="1"/>
  <c r="GW119" i="1" s="1"/>
  <c r="GW120" i="1" s="1"/>
  <c r="GW30" i="1" s="1"/>
  <c r="GW36" i="1" s="1"/>
  <c r="GW29" i="1"/>
  <c r="GX85" i="1"/>
  <c r="GX86" i="1" s="1"/>
  <c r="GX87" i="1"/>
  <c r="GX88" i="1" s="1"/>
  <c r="GW170" i="1" l="1"/>
  <c r="GW176" i="1"/>
  <c r="GW103" i="1"/>
  <c r="GW106" i="1"/>
  <c r="GW171" i="1" l="1"/>
  <c r="GW172" i="1" s="1"/>
  <c r="GW173" i="1" s="1"/>
  <c r="GX50" i="1"/>
  <c r="GX51" i="1" s="1"/>
  <c r="GW24" i="1"/>
  <c r="GW115" i="1"/>
  <c r="GW116" i="1" s="1"/>
  <c r="GX94" i="1"/>
  <c r="GW177" i="1"/>
  <c r="GW178" i="1" s="1"/>
  <c r="GW143" i="1"/>
  <c r="GW144" i="1" s="1"/>
  <c r="GX46" i="1"/>
  <c r="GX48" i="1"/>
  <c r="GX49" i="1" s="1"/>
  <c r="GW208" i="1"/>
  <c r="GW207" i="1"/>
  <c r="GW209" i="1"/>
  <c r="GW134" i="1"/>
  <c r="GW135" i="1" s="1"/>
  <c r="GW136" i="1" s="1"/>
  <c r="GW123" i="1"/>
  <c r="GW124" i="1" s="1"/>
  <c r="GW125" i="1" s="1"/>
  <c r="GW4" i="1" s="1"/>
  <c r="GW22" i="1"/>
  <c r="GW57" i="1" l="1"/>
  <c r="GW58" i="1" s="1"/>
  <c r="GW59" i="1" s="1"/>
  <c r="GW23" i="1" s="1"/>
  <c r="GX47" i="1"/>
  <c r="GX52" i="1" s="1"/>
  <c r="GX53" i="1" s="1"/>
  <c r="GX54" i="1" s="1"/>
  <c r="GW31" i="1"/>
  <c r="GW117" i="1"/>
  <c r="GX92" i="1" s="1"/>
  <c r="GX93" i="1" s="1"/>
  <c r="GX17" i="1" s="1"/>
  <c r="GW244" i="1"/>
  <c r="GW149" i="1"/>
  <c r="GW150" i="1"/>
  <c r="GW148" i="1"/>
  <c r="GW151" i="1"/>
  <c r="GW146" i="1"/>
  <c r="GW147" i="1"/>
  <c r="GW38" i="1"/>
  <c r="GW35" i="1"/>
  <c r="GW37" i="1"/>
  <c r="GW179" i="1"/>
  <c r="GX16" i="1"/>
  <c r="GX96" i="1" l="1"/>
  <c r="GX18" i="1" s="1"/>
  <c r="GX95" i="1"/>
  <c r="GW246" i="1"/>
  <c r="GW181" i="1"/>
  <c r="GW182" i="1"/>
  <c r="GW184" i="1"/>
  <c r="GW183" i="1"/>
  <c r="GW180" i="1"/>
  <c r="GW248" i="1"/>
  <c r="GX66" i="1"/>
  <c r="GX74" i="1"/>
  <c r="GX72" i="1"/>
  <c r="GW137" i="1"/>
  <c r="GW138" i="1" s="1"/>
  <c r="GW139" i="1" s="1"/>
  <c r="GW3" i="1" s="1"/>
  <c r="GX67" i="1" l="1"/>
  <c r="GX75" i="1"/>
  <c r="GX73" i="1"/>
  <c r="GX6" i="1" s="1"/>
  <c r="GX64" i="1"/>
  <c r="GX7" i="1" l="1"/>
  <c r="GY43" i="1"/>
  <c r="GY44" i="1" s="1"/>
  <c r="GX78" i="1"/>
  <c r="GX81" i="1" s="1"/>
  <c r="GX8" i="1"/>
  <c r="GX145" i="1"/>
  <c r="GX12" i="1"/>
  <c r="GX166" i="1"/>
  <c r="GX89" i="1"/>
  <c r="GX14" i="1" s="1"/>
  <c r="GX164" i="1"/>
  <c r="GX109" i="1" l="1"/>
  <c r="GY70" i="1"/>
  <c r="GY71" i="1" s="1"/>
  <c r="GX10" i="1"/>
  <c r="GX79" i="1"/>
  <c r="GX80" i="1" s="1"/>
  <c r="GX9" i="1" s="1"/>
  <c r="GX33" i="1"/>
  <c r="GX34" i="1"/>
  <c r="GX130" i="1"/>
  <c r="GX131" i="1" s="1"/>
  <c r="GW165" i="1"/>
  <c r="GX82" i="1"/>
  <c r="GX13" i="1" s="1"/>
  <c r="GY65" i="1"/>
  <c r="GX99" i="1"/>
  <c r="GX132" i="1" l="1"/>
  <c r="GX133" i="1" s="1"/>
  <c r="GW155" i="1"/>
  <c r="GW157" i="1"/>
  <c r="GW156" i="1"/>
  <c r="GW240" i="1"/>
  <c r="GW154" i="1"/>
  <c r="GX20" i="1"/>
  <c r="GX100" i="1"/>
  <c r="GX26" i="1"/>
  <c r="GX110" i="1"/>
  <c r="GX21" i="1" l="1"/>
  <c r="GX101" i="1"/>
  <c r="GX27" i="1"/>
  <c r="GX111" i="1"/>
  <c r="GX113" i="1" s="1"/>
  <c r="GX114" i="1" s="1"/>
  <c r="GX118" i="1" l="1"/>
  <c r="GX119" i="1" s="1"/>
  <c r="GX120" i="1" s="1"/>
  <c r="GX30" i="1" s="1"/>
  <c r="GX36" i="1" s="1"/>
  <c r="GY87" i="1"/>
  <c r="GX29" i="1"/>
  <c r="GY85" i="1"/>
  <c r="GY86" i="1" s="1"/>
  <c r="GX102" i="1"/>
  <c r="GX104" i="1"/>
  <c r="GX105" i="1" s="1"/>
  <c r="GX103" i="1" l="1"/>
  <c r="GX106" i="1"/>
  <c r="GX170" i="1"/>
  <c r="GX176" i="1"/>
  <c r="GY88" i="1"/>
  <c r="GY112" i="1"/>
  <c r="GY28" i="1" s="1"/>
  <c r="GY50" i="1" l="1"/>
  <c r="GY51" i="1" s="1"/>
  <c r="GY46" i="1"/>
  <c r="GX177" i="1"/>
  <c r="GX178" i="1" s="1"/>
  <c r="GX143" i="1"/>
  <c r="GX144" i="1" s="1"/>
  <c r="GY94" i="1"/>
  <c r="GX24" i="1"/>
  <c r="GX115" i="1"/>
  <c r="GX116" i="1" s="1"/>
  <c r="GY48" i="1"/>
  <c r="GY49" i="1" s="1"/>
  <c r="GX171" i="1"/>
  <c r="GX172" i="1" s="1"/>
  <c r="GX173" i="1" s="1"/>
  <c r="GX208" i="1"/>
  <c r="GX209" i="1"/>
  <c r="GX207" i="1"/>
  <c r="GX134" i="1"/>
  <c r="GX135" i="1" s="1"/>
  <c r="GX136" i="1" s="1"/>
  <c r="GX123" i="1"/>
  <c r="GX124" i="1" s="1"/>
  <c r="GX125" i="1" s="1"/>
  <c r="GX4" i="1" s="1"/>
  <c r="GX22" i="1"/>
  <c r="GX149" i="1" l="1"/>
  <c r="GX150" i="1"/>
  <c r="GX148" i="1"/>
  <c r="GX151" i="1"/>
  <c r="GX146" i="1"/>
  <c r="GX244" i="1"/>
  <c r="GX147" i="1"/>
  <c r="GX31" i="1"/>
  <c r="GX117" i="1"/>
  <c r="GY92" i="1" s="1"/>
  <c r="GY93" i="1" s="1"/>
  <c r="GY17" i="1" s="1"/>
  <c r="GX179" i="1"/>
  <c r="GX37" i="1"/>
  <c r="GX38" i="1"/>
  <c r="GX35" i="1"/>
  <c r="GY47" i="1"/>
  <c r="GY52" i="1" s="1"/>
  <c r="GY53" i="1" s="1"/>
  <c r="GY54" i="1" s="1"/>
  <c r="GX57" i="1"/>
  <c r="GX58" i="1" s="1"/>
  <c r="GX59" i="1" s="1"/>
  <c r="GX23" i="1" s="1"/>
  <c r="GY16" i="1"/>
  <c r="GY96" i="1" l="1"/>
  <c r="GY18" i="1" s="1"/>
  <c r="GY95" i="1"/>
  <c r="GY74" i="1"/>
  <c r="GY72" i="1"/>
  <c r="GY66" i="1"/>
  <c r="GX246" i="1"/>
  <c r="GX183" i="1"/>
  <c r="GX184" i="1"/>
  <c r="GX182" i="1"/>
  <c r="GX181" i="1"/>
  <c r="GX180" i="1"/>
  <c r="GY64" i="1" s="1"/>
  <c r="GX248" i="1"/>
  <c r="GX137" i="1"/>
  <c r="GX138" i="1" s="1"/>
  <c r="GX139" i="1" s="1"/>
  <c r="GX3" i="1" s="1"/>
  <c r="GY7" i="1" l="1"/>
  <c r="GZ43" i="1"/>
  <c r="GZ44" i="1" s="1"/>
  <c r="GZ65" i="1" s="1"/>
  <c r="GY73" i="1"/>
  <c r="GY6" i="1" s="1"/>
  <c r="GY67" i="1"/>
  <c r="GY75" i="1"/>
  <c r="GY78" i="1" l="1"/>
  <c r="GY81" i="1" s="1"/>
  <c r="GY82" i="1" s="1"/>
  <c r="GY13" i="1" s="1"/>
  <c r="GY8" i="1"/>
  <c r="GY89" i="1"/>
  <c r="GY14" i="1" s="1"/>
  <c r="GY12" i="1"/>
  <c r="GY145" i="1"/>
  <c r="GY166" i="1"/>
  <c r="GY164" i="1"/>
  <c r="GY99" i="1" l="1"/>
  <c r="GY20" i="1" s="1"/>
  <c r="GY109" i="1"/>
  <c r="GY130" i="1"/>
  <c r="GY131" i="1" s="1"/>
  <c r="GY132" i="1" s="1"/>
  <c r="GY133" i="1" s="1"/>
  <c r="GY34" i="1"/>
  <c r="GY33" i="1"/>
  <c r="GX165" i="1"/>
  <c r="GY10" i="1"/>
  <c r="GZ70" i="1"/>
  <c r="GZ71" i="1" s="1"/>
  <c r="GY79" i="1"/>
  <c r="GY26" i="1" l="1"/>
  <c r="GY110" i="1"/>
  <c r="GX157" i="1"/>
  <c r="GX155" i="1"/>
  <c r="GX154" i="1"/>
  <c r="GX156" i="1"/>
  <c r="GX240" i="1"/>
  <c r="GY100" i="1"/>
  <c r="GY80" i="1"/>
  <c r="GY9" i="1" s="1"/>
  <c r="GY21" i="1" l="1"/>
  <c r="GY101" i="1"/>
  <c r="GY27" i="1"/>
  <c r="GY111" i="1"/>
  <c r="GY113" i="1" s="1"/>
  <c r="GY114" i="1" s="1"/>
  <c r="GZ85" i="1" l="1"/>
  <c r="GZ86" i="1" s="1"/>
  <c r="GY29" i="1"/>
  <c r="GZ87" i="1"/>
  <c r="GY118" i="1"/>
  <c r="GY119" i="1" s="1"/>
  <c r="GY120" i="1" s="1"/>
  <c r="GY30" i="1" s="1"/>
  <c r="GY36" i="1" s="1"/>
  <c r="GY102" i="1"/>
  <c r="GY104" i="1"/>
  <c r="GY105" i="1" s="1"/>
  <c r="GY103" i="1" l="1"/>
  <c r="GY106" i="1"/>
  <c r="GZ112" i="1"/>
  <c r="GZ28" i="1" s="1"/>
  <c r="GY170" i="1"/>
  <c r="GY176" i="1"/>
  <c r="GZ88" i="1"/>
  <c r="GY171" i="1" l="1"/>
  <c r="GY172" i="1" s="1"/>
  <c r="GY173" i="1" s="1"/>
  <c r="GY143" i="1"/>
  <c r="GY144" i="1" s="1"/>
  <c r="GZ94" i="1"/>
  <c r="GY177" i="1"/>
  <c r="GY178" i="1" s="1"/>
  <c r="GY24" i="1"/>
  <c r="GZ50" i="1"/>
  <c r="GZ51" i="1" s="1"/>
  <c r="GZ48" i="1"/>
  <c r="GZ49" i="1" s="1"/>
  <c r="GZ46" i="1"/>
  <c r="GY115" i="1"/>
  <c r="GY116" i="1" s="1"/>
  <c r="GY208" i="1"/>
  <c r="GY209" i="1"/>
  <c r="GY207" i="1"/>
  <c r="GY134" i="1"/>
  <c r="GY135" i="1" s="1"/>
  <c r="GY136" i="1" s="1"/>
  <c r="GY22" i="1"/>
  <c r="GY123" i="1"/>
  <c r="GY124" i="1" s="1"/>
  <c r="GY125" i="1" s="1"/>
  <c r="GY4" i="1" s="1"/>
  <c r="GZ47" i="1" l="1"/>
  <c r="GZ52" i="1" s="1"/>
  <c r="GZ53" i="1" s="1"/>
  <c r="GZ54" i="1" s="1"/>
  <c r="GY57" i="1"/>
  <c r="GY58" i="1" s="1"/>
  <c r="GY59" i="1" s="1"/>
  <c r="GY23" i="1" s="1"/>
  <c r="GY179" i="1"/>
  <c r="GZ16" i="1"/>
  <c r="GY148" i="1"/>
  <c r="GY150" i="1"/>
  <c r="GY244" i="1"/>
  <c r="GY151" i="1"/>
  <c r="GY146" i="1"/>
  <c r="GY149" i="1"/>
  <c r="GY147" i="1"/>
  <c r="GY31" i="1"/>
  <c r="GY117" i="1"/>
  <c r="GZ92" i="1" s="1"/>
  <c r="GZ93" i="1" s="1"/>
  <c r="GZ17" i="1" s="1"/>
  <c r="GY35" i="1"/>
  <c r="GY38" i="1"/>
  <c r="GY37" i="1"/>
  <c r="GZ96" i="1" l="1"/>
  <c r="GZ18" i="1" s="1"/>
  <c r="GZ95" i="1"/>
  <c r="GY248" i="1"/>
  <c r="GZ66" i="1"/>
  <c r="GZ74" i="1"/>
  <c r="GZ72" i="1"/>
  <c r="GY246" i="1"/>
  <c r="GY181" i="1"/>
  <c r="GY182" i="1"/>
  <c r="GY183" i="1"/>
  <c r="GY184" i="1"/>
  <c r="GY180" i="1"/>
  <c r="GZ64" i="1" s="1"/>
  <c r="GY137" i="1"/>
  <c r="GY138" i="1" s="1"/>
  <c r="GY139" i="1" s="1"/>
  <c r="GY3" i="1" s="1"/>
  <c r="HA43" i="1" l="1"/>
  <c r="HA44" i="1" s="1"/>
  <c r="GZ7" i="1"/>
  <c r="GZ75" i="1"/>
  <c r="GZ67" i="1"/>
  <c r="GZ73" i="1"/>
  <c r="GZ6" i="1" s="1"/>
  <c r="GZ78" i="1" l="1"/>
  <c r="GZ81" i="1" s="1"/>
  <c r="GZ8" i="1"/>
  <c r="HA65" i="1"/>
  <c r="GZ145" i="1"/>
  <c r="GZ166" i="1"/>
  <c r="GZ12" i="1"/>
  <c r="GZ89" i="1"/>
  <c r="GZ14" i="1" s="1"/>
  <c r="GZ164" i="1"/>
  <c r="GZ33" i="1" l="1"/>
  <c r="GZ130" i="1"/>
  <c r="GZ131" i="1" s="1"/>
  <c r="GZ34" i="1"/>
  <c r="GY165" i="1"/>
  <c r="HA70" i="1"/>
  <c r="HA71" i="1" s="1"/>
  <c r="GZ10" i="1"/>
  <c r="GZ79" i="1"/>
  <c r="GZ109" i="1"/>
  <c r="GZ99" i="1"/>
  <c r="GZ82" i="1"/>
  <c r="GZ13" i="1" s="1"/>
  <c r="GZ132" i="1" l="1"/>
  <c r="GZ133" i="1" s="1"/>
  <c r="GZ20" i="1"/>
  <c r="GZ26" i="1"/>
  <c r="GZ110" i="1"/>
  <c r="GY156" i="1"/>
  <c r="GY157" i="1"/>
  <c r="GY155" i="1"/>
  <c r="GY240" i="1"/>
  <c r="GY154" i="1"/>
  <c r="GZ100" i="1"/>
  <c r="GZ80" i="1"/>
  <c r="GZ9" i="1" s="1"/>
  <c r="GZ27" i="1" l="1"/>
  <c r="GZ111" i="1"/>
  <c r="GZ113" i="1" s="1"/>
  <c r="GZ114" i="1" s="1"/>
  <c r="GZ21" i="1"/>
  <c r="GZ101" i="1"/>
  <c r="GZ102" i="1" l="1"/>
  <c r="GZ104" i="1"/>
  <c r="GZ105" i="1" s="1"/>
  <c r="GZ29" i="1"/>
  <c r="HA87" i="1"/>
  <c r="HA85" i="1"/>
  <c r="HA86" i="1" s="1"/>
  <c r="GZ118" i="1"/>
  <c r="GZ119" i="1" s="1"/>
  <c r="GZ120" i="1" s="1"/>
  <c r="GZ30" i="1" s="1"/>
  <c r="GZ36" i="1" s="1"/>
  <c r="HA88" i="1" l="1"/>
  <c r="GZ106" i="1"/>
  <c r="GZ103" i="1"/>
  <c r="HA112" i="1"/>
  <c r="HA28" i="1" s="1"/>
  <c r="GZ176" i="1"/>
  <c r="GZ170" i="1"/>
  <c r="HA46" i="1" l="1"/>
  <c r="GZ177" i="1"/>
  <c r="GZ178" i="1" s="1"/>
  <c r="GZ171" i="1"/>
  <c r="GZ172" i="1" s="1"/>
  <c r="GZ173" i="1" s="1"/>
  <c r="GZ115" i="1"/>
  <c r="GZ116" i="1" s="1"/>
  <c r="HA50" i="1"/>
  <c r="GZ143" i="1"/>
  <c r="GZ144" i="1" s="1"/>
  <c r="HA48" i="1"/>
  <c r="HA49" i="1" s="1"/>
  <c r="HA94" i="1"/>
  <c r="GZ24" i="1"/>
  <c r="GZ207" i="1"/>
  <c r="GZ209" i="1"/>
  <c r="GZ208" i="1"/>
  <c r="GZ134" i="1"/>
  <c r="GZ135" i="1" s="1"/>
  <c r="GZ136" i="1" s="1"/>
  <c r="GZ22" i="1"/>
  <c r="GZ123" i="1"/>
  <c r="GZ124" i="1" s="1"/>
  <c r="GZ125" i="1" s="1"/>
  <c r="GZ4" i="1" s="1"/>
  <c r="HA16" i="1" l="1"/>
  <c r="GZ31" i="1"/>
  <c r="GZ117" i="1"/>
  <c r="HA92" i="1" s="1"/>
  <c r="HA93" i="1" s="1"/>
  <c r="HA17" i="1" s="1"/>
  <c r="GZ244" i="1"/>
  <c r="GZ146" i="1"/>
  <c r="GZ150" i="1"/>
  <c r="GZ151" i="1"/>
  <c r="GZ149" i="1"/>
  <c r="GZ148" i="1"/>
  <c r="GZ147" i="1"/>
  <c r="GZ179" i="1"/>
  <c r="GZ37" i="1"/>
  <c r="GZ38" i="1"/>
  <c r="GZ35" i="1"/>
  <c r="HA51" i="1"/>
  <c r="HA47" i="1"/>
  <c r="GZ57" i="1"/>
  <c r="GZ58" i="1" s="1"/>
  <c r="GZ59" i="1" s="1"/>
  <c r="GZ23" i="1" s="1"/>
  <c r="HA96" i="1" l="1"/>
  <c r="HA18" i="1" s="1"/>
  <c r="HA95" i="1"/>
  <c r="GZ181" i="1"/>
  <c r="GZ246" i="1"/>
  <c r="GZ182" i="1"/>
  <c r="GZ183" i="1"/>
  <c r="GZ184" i="1"/>
  <c r="GZ180" i="1"/>
  <c r="HA52" i="1"/>
  <c r="HA53" i="1" s="1"/>
  <c r="HA54" i="1" s="1"/>
  <c r="GZ248" i="1"/>
  <c r="GZ137" i="1"/>
  <c r="GZ138" i="1" s="1"/>
  <c r="GZ139" i="1" s="1"/>
  <c r="GZ3" i="1" s="1"/>
  <c r="HA64" i="1" l="1"/>
  <c r="HA74" i="1"/>
  <c r="HA75" i="1" s="1"/>
  <c r="HA72" i="1"/>
  <c r="HA66" i="1"/>
  <c r="HA145" i="1" l="1"/>
  <c r="HA89" i="1"/>
  <c r="HA14" i="1" s="1"/>
  <c r="HA12" i="1"/>
  <c r="HA166" i="1"/>
  <c r="HA164" i="1"/>
  <c r="HA73" i="1"/>
  <c r="HA6" i="1" s="1"/>
  <c r="HA7" i="1"/>
  <c r="HB43" i="1"/>
  <c r="HB44" i="1" s="1"/>
  <c r="HB65" i="1" s="1"/>
  <c r="HA67" i="1"/>
  <c r="HA109" i="1" l="1"/>
  <c r="HA26" i="1" s="1"/>
  <c r="HA99" i="1"/>
  <c r="HA20" i="1" s="1"/>
  <c r="HA78" i="1"/>
  <c r="HA81" i="1" s="1"/>
  <c r="HA8" i="1"/>
  <c r="HA33" i="1"/>
  <c r="HA34" i="1"/>
  <c r="HA130" i="1"/>
  <c r="HA131" i="1" s="1"/>
  <c r="HA132" i="1" s="1"/>
  <c r="HA133" i="1" s="1"/>
  <c r="GZ165" i="1"/>
  <c r="GZ240" i="1" l="1"/>
  <c r="GZ154" i="1"/>
  <c r="GZ157" i="1"/>
  <c r="GZ156" i="1"/>
  <c r="GZ155" i="1"/>
  <c r="HB70" i="1"/>
  <c r="HB71" i="1" s="1"/>
  <c r="HA10" i="1"/>
  <c r="HA79" i="1"/>
  <c r="HA82" i="1"/>
  <c r="HA13" i="1" s="1"/>
  <c r="HA80" i="1" l="1"/>
  <c r="HA9" i="1" s="1"/>
  <c r="HA100" i="1"/>
  <c r="HA110" i="1"/>
  <c r="HA27" i="1" l="1"/>
  <c r="HA111" i="1"/>
  <c r="HA113" i="1" s="1"/>
  <c r="HA114" i="1" s="1"/>
  <c r="HA21" i="1"/>
  <c r="HA101" i="1"/>
  <c r="HA102" i="1" l="1"/>
  <c r="HA104" i="1"/>
  <c r="HA105" i="1" s="1"/>
  <c r="HB112" i="1" s="1"/>
  <c r="HB28" i="1" s="1"/>
  <c r="HA118" i="1"/>
  <c r="HA119" i="1" s="1"/>
  <c r="HA120" i="1" s="1"/>
  <c r="HA30" i="1" s="1"/>
  <c r="HA36" i="1" s="1"/>
  <c r="HB87" i="1"/>
  <c r="HB85" i="1"/>
  <c r="HB86" i="1" s="1"/>
  <c r="HA29" i="1"/>
  <c r="HA106" i="1" l="1"/>
  <c r="HA103" i="1"/>
  <c r="HA176" i="1"/>
  <c r="HA170" i="1"/>
  <c r="HB88" i="1"/>
  <c r="HA123" i="1" l="1"/>
  <c r="HA124" i="1" s="1"/>
  <c r="HA125" i="1" s="1"/>
  <c r="HA4" i="1" s="1"/>
  <c r="HA22" i="1"/>
  <c r="HB48" i="1"/>
  <c r="HB49" i="1" s="1"/>
  <c r="HB50" i="1"/>
  <c r="HB51" i="1" s="1"/>
  <c r="HA177" i="1"/>
  <c r="HA178" i="1" s="1"/>
  <c r="HA143" i="1"/>
  <c r="HA144" i="1" s="1"/>
  <c r="HB94" i="1"/>
  <c r="HA171" i="1"/>
  <c r="HA172" i="1" s="1"/>
  <c r="HA173" i="1" s="1"/>
  <c r="HA24" i="1"/>
  <c r="HA115" i="1"/>
  <c r="HA116" i="1" s="1"/>
  <c r="HB46" i="1"/>
  <c r="HA208" i="1"/>
  <c r="HA209" i="1"/>
  <c r="HA207" i="1"/>
  <c r="HA134" i="1"/>
  <c r="HA135" i="1" s="1"/>
  <c r="HA136" i="1" s="1"/>
  <c r="HB47" i="1" l="1"/>
  <c r="HB52" i="1" s="1"/>
  <c r="HB53" i="1" s="1"/>
  <c r="HB54" i="1" s="1"/>
  <c r="HA57" i="1"/>
  <c r="HA58" i="1" s="1"/>
  <c r="HA59" i="1" s="1"/>
  <c r="HA23" i="1" s="1"/>
  <c r="HB16" i="1"/>
  <c r="HA31" i="1"/>
  <c r="HA117" i="1"/>
  <c r="HB92" i="1" s="1"/>
  <c r="HB93" i="1" s="1"/>
  <c r="HB17" i="1" s="1"/>
  <c r="HA149" i="1"/>
  <c r="HA148" i="1"/>
  <c r="HA146" i="1"/>
  <c r="HA244" i="1"/>
  <c r="HA151" i="1"/>
  <c r="HA150" i="1"/>
  <c r="HA147" i="1"/>
  <c r="HA37" i="1"/>
  <c r="HA35" i="1"/>
  <c r="HA38" i="1"/>
  <c r="HA179" i="1"/>
  <c r="HB96" i="1" l="1"/>
  <c r="HB18" i="1" s="1"/>
  <c r="HA182" i="1"/>
  <c r="HA184" i="1"/>
  <c r="HA246" i="1"/>
  <c r="HA183" i="1"/>
  <c r="HA181" i="1"/>
  <c r="HA180" i="1"/>
  <c r="HB95" i="1"/>
  <c r="HA248" i="1"/>
  <c r="HA137" i="1"/>
  <c r="HA138" i="1" s="1"/>
  <c r="HA139" i="1" s="1"/>
  <c r="HA3" i="1" s="1"/>
  <c r="HB74" i="1"/>
  <c r="HB72" i="1"/>
  <c r="HB66" i="1"/>
  <c r="HB73" i="1" l="1"/>
  <c r="HB6" i="1" s="1"/>
  <c r="HB75" i="1"/>
  <c r="HB67" i="1"/>
  <c r="HB64" i="1"/>
  <c r="HB8" i="1" l="1"/>
  <c r="HB78" i="1"/>
  <c r="HB81" i="1" s="1"/>
  <c r="HB82" i="1" s="1"/>
  <c r="HB13" i="1" s="1"/>
  <c r="HB89" i="1"/>
  <c r="HB14" i="1" s="1"/>
  <c r="HB145" i="1"/>
  <c r="HB12" i="1"/>
  <c r="HB166" i="1"/>
  <c r="HB164" i="1"/>
  <c r="HC43" i="1"/>
  <c r="HC44" i="1" s="1"/>
  <c r="HB7" i="1"/>
  <c r="HB109" i="1" l="1"/>
  <c r="HB26" i="1" s="1"/>
  <c r="HB130" i="1"/>
  <c r="HB131" i="1" s="1"/>
  <c r="HB33" i="1"/>
  <c r="HB34" i="1"/>
  <c r="HA165" i="1"/>
  <c r="HB10" i="1"/>
  <c r="HC70" i="1"/>
  <c r="HC71" i="1" s="1"/>
  <c r="HB79" i="1"/>
  <c r="HB80" i="1" s="1"/>
  <c r="HB9" i="1" s="1"/>
  <c r="HC65" i="1"/>
  <c r="HB99" i="1"/>
  <c r="HB20" i="1" l="1"/>
  <c r="HB100" i="1"/>
  <c r="HB110" i="1"/>
  <c r="HA154" i="1"/>
  <c r="HA155" i="1"/>
  <c r="HA156" i="1"/>
  <c r="HA157" i="1"/>
  <c r="HA240" i="1"/>
  <c r="HB132" i="1"/>
  <c r="HB133" i="1" s="1"/>
  <c r="HB27" i="1" l="1"/>
  <c r="HB111" i="1"/>
  <c r="HB113" i="1" s="1"/>
  <c r="HB114" i="1" s="1"/>
  <c r="HB21" i="1"/>
  <c r="HB101" i="1"/>
  <c r="HB102" i="1" l="1"/>
  <c r="HB104" i="1"/>
  <c r="HB105" i="1" s="1"/>
  <c r="HC85" i="1"/>
  <c r="HC86" i="1" s="1"/>
  <c r="HB29" i="1"/>
  <c r="HC87" i="1"/>
  <c r="HC88" i="1" s="1"/>
  <c r="HB118" i="1"/>
  <c r="HB119" i="1" s="1"/>
  <c r="HB120" i="1" s="1"/>
  <c r="HB30" i="1" s="1"/>
  <c r="HB36" i="1" s="1"/>
  <c r="HB106" i="1" l="1"/>
  <c r="HB103" i="1"/>
  <c r="HC112" i="1"/>
  <c r="HC28" i="1" s="1"/>
  <c r="HB176" i="1"/>
  <c r="HB170" i="1"/>
  <c r="HB22" i="1" l="1"/>
  <c r="HB123" i="1"/>
  <c r="HB124" i="1" s="1"/>
  <c r="HB125" i="1" s="1"/>
  <c r="HB4" i="1" s="1"/>
  <c r="HB177" i="1"/>
  <c r="HB178" i="1" s="1"/>
  <c r="HB143" i="1"/>
  <c r="HB144" i="1" s="1"/>
  <c r="HC48" i="1"/>
  <c r="HC49" i="1" s="1"/>
  <c r="HC94" i="1"/>
  <c r="HC46" i="1"/>
  <c r="HB24" i="1"/>
  <c r="HB115" i="1"/>
  <c r="HB116" i="1" s="1"/>
  <c r="HB171" i="1"/>
  <c r="HB172" i="1" s="1"/>
  <c r="HB173" i="1" s="1"/>
  <c r="HC50" i="1"/>
  <c r="HC51" i="1" s="1"/>
  <c r="HB207" i="1"/>
  <c r="HB209" i="1"/>
  <c r="HB208" i="1"/>
  <c r="HB134" i="1"/>
  <c r="HB135" i="1" s="1"/>
  <c r="HB136" i="1" s="1"/>
  <c r="HB38" i="1" l="1"/>
  <c r="HB35" i="1"/>
  <c r="HB37" i="1"/>
  <c r="HB150" i="1"/>
  <c r="HB151" i="1"/>
  <c r="HB149" i="1"/>
  <c r="HB146" i="1"/>
  <c r="HB244" i="1"/>
  <c r="HB148" i="1"/>
  <c r="HB147" i="1"/>
  <c r="HC47" i="1"/>
  <c r="HC52" i="1" s="1"/>
  <c r="HC53" i="1" s="1"/>
  <c r="HC54" i="1" s="1"/>
  <c r="HB57" i="1"/>
  <c r="HB58" i="1" s="1"/>
  <c r="HB59" i="1" s="1"/>
  <c r="HB23" i="1" s="1"/>
  <c r="HB179" i="1"/>
  <c r="HB137" i="1"/>
  <c r="HC16" i="1"/>
  <c r="HB31" i="1"/>
  <c r="HB117" i="1"/>
  <c r="HC92" i="1" s="1"/>
  <c r="HC93" i="1" s="1"/>
  <c r="HC17" i="1" s="1"/>
  <c r="HC74" i="1" l="1"/>
  <c r="HC72" i="1"/>
  <c r="HC66" i="1"/>
  <c r="HC96" i="1"/>
  <c r="HC18" i="1" s="1"/>
  <c r="HB184" i="1"/>
  <c r="HB181" i="1"/>
  <c r="HB246" i="1"/>
  <c r="HB138" i="1"/>
  <c r="HB139" i="1" s="1"/>
  <c r="HB3" i="1" s="1"/>
  <c r="HB183" i="1"/>
  <c r="HB182" i="1"/>
  <c r="HB180" i="1"/>
  <c r="HB248" i="1"/>
  <c r="HC95" i="1"/>
  <c r="HC73" i="1" l="1"/>
  <c r="HC6" i="1" s="1"/>
  <c r="HC67" i="1"/>
  <c r="HC75" i="1"/>
  <c r="HC64" i="1"/>
  <c r="HC8" i="1" l="1"/>
  <c r="HC78" i="1"/>
  <c r="HC81" i="1" s="1"/>
  <c r="HC82" i="1" s="1"/>
  <c r="HC13" i="1" s="1"/>
  <c r="HC7" i="1"/>
  <c r="HD43" i="1"/>
  <c r="HD44" i="1" s="1"/>
  <c r="HC12" i="1"/>
  <c r="HC89" i="1"/>
  <c r="HC14" i="1" s="1"/>
  <c r="HC166" i="1"/>
  <c r="HC145" i="1"/>
  <c r="HC164" i="1"/>
  <c r="HC109" i="1" l="1"/>
  <c r="HC99" i="1"/>
  <c r="HC20" i="1" s="1"/>
  <c r="HD65" i="1"/>
  <c r="HC34" i="1"/>
  <c r="HC130" i="1"/>
  <c r="HC131" i="1" s="1"/>
  <c r="HC33" i="1"/>
  <c r="HB165" i="1"/>
  <c r="HD70" i="1"/>
  <c r="HD71" i="1" s="1"/>
  <c r="HC10" i="1"/>
  <c r="HC79" i="1"/>
  <c r="HC80" i="1" s="1"/>
  <c r="HC9" i="1" s="1"/>
  <c r="HC26" i="1"/>
  <c r="HC132" i="1" l="1"/>
  <c r="HC133" i="1" s="1"/>
  <c r="HB155" i="1"/>
  <c r="HB240" i="1"/>
  <c r="HB157" i="1"/>
  <c r="HB154" i="1"/>
  <c r="HB156" i="1"/>
  <c r="HC100" i="1"/>
  <c r="HC110" i="1"/>
  <c r="HC27" i="1" l="1"/>
  <c r="HC111" i="1"/>
  <c r="HC113" i="1" s="1"/>
  <c r="HC114" i="1" s="1"/>
  <c r="HC21" i="1"/>
  <c r="HC101" i="1"/>
  <c r="HC102" i="1" l="1"/>
  <c r="HC104" i="1"/>
  <c r="HC105" i="1" s="1"/>
  <c r="HC118" i="1"/>
  <c r="HC119" i="1" s="1"/>
  <c r="HC120" i="1" s="1"/>
  <c r="HC30" i="1" s="1"/>
  <c r="HC36" i="1" s="1"/>
  <c r="HD87" i="1"/>
  <c r="HD85" i="1"/>
  <c r="HD86" i="1" s="1"/>
  <c r="HC29" i="1"/>
  <c r="HD88" i="1" l="1"/>
  <c r="HC103" i="1"/>
  <c r="HC106" i="1"/>
  <c r="HD112" i="1"/>
  <c r="HD28" i="1" s="1"/>
  <c r="HC170" i="1"/>
  <c r="HC176" i="1"/>
  <c r="HC143" i="1" l="1"/>
  <c r="HC144" i="1" s="1"/>
  <c r="HD46" i="1"/>
  <c r="HC24" i="1"/>
  <c r="HD50" i="1"/>
  <c r="HC171" i="1"/>
  <c r="HC172" i="1" s="1"/>
  <c r="HC173" i="1" s="1"/>
  <c r="HD48" i="1"/>
  <c r="HD49" i="1" s="1"/>
  <c r="HD94" i="1"/>
  <c r="HC177" i="1"/>
  <c r="HC178" i="1" s="1"/>
  <c r="HC179" i="1" s="1"/>
  <c r="HC115" i="1"/>
  <c r="HC116" i="1" s="1"/>
  <c r="HC209" i="1"/>
  <c r="HC208" i="1"/>
  <c r="HC207" i="1"/>
  <c r="HC134" i="1"/>
  <c r="HC135" i="1" s="1"/>
  <c r="HC136" i="1" s="1"/>
  <c r="HC22" i="1"/>
  <c r="HC123" i="1"/>
  <c r="HC124" i="1" s="1"/>
  <c r="HC125" i="1" s="1"/>
  <c r="HC4" i="1" s="1"/>
  <c r="HC182" i="1" l="1"/>
  <c r="HC246" i="1"/>
  <c r="HC181" i="1"/>
  <c r="HC184" i="1"/>
  <c r="HC183" i="1"/>
  <c r="HC180" i="1"/>
  <c r="HD51" i="1"/>
  <c r="HD16" i="1"/>
  <c r="HC37" i="1"/>
  <c r="HC38" i="1"/>
  <c r="HC35" i="1"/>
  <c r="HD47" i="1"/>
  <c r="HC57" i="1"/>
  <c r="HC58" i="1" s="1"/>
  <c r="HC59" i="1" s="1"/>
  <c r="HC23" i="1" s="1"/>
  <c r="HC31" i="1"/>
  <c r="HC117" i="1"/>
  <c r="HD92" i="1" s="1"/>
  <c r="HD93" i="1" s="1"/>
  <c r="HD17" i="1" s="1"/>
  <c r="HC150" i="1"/>
  <c r="HC149" i="1"/>
  <c r="HC151" i="1"/>
  <c r="HC148" i="1"/>
  <c r="HC146" i="1"/>
  <c r="HC244" i="1"/>
  <c r="HC147" i="1"/>
  <c r="HD52" i="1" l="1"/>
  <c r="HD53" i="1" s="1"/>
  <c r="HD54" i="1" s="1"/>
  <c r="HD72" i="1" s="1"/>
  <c r="HD96" i="1"/>
  <c r="HD18" i="1" s="1"/>
  <c r="HC248" i="1"/>
  <c r="HD64" i="1"/>
  <c r="HD95" i="1"/>
  <c r="HC137" i="1"/>
  <c r="HC138" i="1" s="1"/>
  <c r="HC139" i="1" s="1"/>
  <c r="HC3" i="1" s="1"/>
  <c r="HD66" i="1" l="1"/>
  <c r="HD67" i="1" s="1"/>
  <c r="HD8" i="1" s="1"/>
  <c r="HD74" i="1"/>
  <c r="HD75" i="1" s="1"/>
  <c r="HD12" i="1" s="1"/>
  <c r="HE43" i="1"/>
  <c r="HE44" i="1" s="1"/>
  <c r="HD7" i="1"/>
  <c r="HD73" i="1"/>
  <c r="HD6" i="1" s="1"/>
  <c r="HD164" i="1" l="1"/>
  <c r="HC165" i="1" s="1"/>
  <c r="HD78" i="1"/>
  <c r="HD81" i="1" s="1"/>
  <c r="HE70" i="1" s="1"/>
  <c r="HE71" i="1" s="1"/>
  <c r="HD166" i="1"/>
  <c r="HD89" i="1"/>
  <c r="HD14" i="1" s="1"/>
  <c r="HD145" i="1"/>
  <c r="HE65" i="1"/>
  <c r="HD109" i="1" l="1"/>
  <c r="HD26" i="1" s="1"/>
  <c r="HD33" i="1"/>
  <c r="HD99" i="1"/>
  <c r="HD20" i="1" s="1"/>
  <c r="HD130" i="1"/>
  <c r="HD131" i="1" s="1"/>
  <c r="HD34" i="1"/>
  <c r="HD82" i="1"/>
  <c r="HD13" i="1" s="1"/>
  <c r="HD79" i="1"/>
  <c r="HD80" i="1" s="1"/>
  <c r="HD9" i="1" s="1"/>
  <c r="HD10" i="1"/>
  <c r="HC157" i="1"/>
  <c r="HC156" i="1"/>
  <c r="HC155" i="1"/>
  <c r="HC240" i="1"/>
  <c r="HC154" i="1"/>
  <c r="HD132" i="1" l="1"/>
  <c r="HD133" i="1" s="1"/>
  <c r="HD110" i="1"/>
  <c r="HD100" i="1"/>
  <c r="HD21" i="1" s="1"/>
  <c r="HD101" i="1" l="1"/>
  <c r="HD102" i="1" s="1"/>
  <c r="HD27" i="1"/>
  <c r="HD111" i="1"/>
  <c r="HD113" i="1" s="1"/>
  <c r="HD114" i="1" s="1"/>
  <c r="HD104" i="1" l="1"/>
  <c r="HD105" i="1" s="1"/>
  <c r="HD103" i="1" s="1"/>
  <c r="HD29" i="1"/>
  <c r="HE85" i="1"/>
  <c r="HE86" i="1" s="1"/>
  <c r="HE87" i="1"/>
  <c r="HE88" i="1" s="1"/>
  <c r="HD118" i="1"/>
  <c r="HD119" i="1" s="1"/>
  <c r="HD120" i="1" s="1"/>
  <c r="HD30" i="1" s="1"/>
  <c r="HD36" i="1" s="1"/>
  <c r="HD176" i="1"/>
  <c r="HD170" i="1"/>
  <c r="HE112" i="1" l="1"/>
  <c r="HE28" i="1" s="1"/>
  <c r="HD106" i="1"/>
  <c r="HE46" i="1" s="1"/>
  <c r="HD22" i="1"/>
  <c r="HD123" i="1"/>
  <c r="HD124" i="1" s="1"/>
  <c r="HD125" i="1" s="1"/>
  <c r="HD4" i="1" s="1"/>
  <c r="HD143" i="1"/>
  <c r="HD144" i="1" s="1"/>
  <c r="HE94" i="1"/>
  <c r="HE50" i="1"/>
  <c r="HE51" i="1" s="1"/>
  <c r="HD115" i="1"/>
  <c r="HD116" i="1" s="1"/>
  <c r="HD24" i="1"/>
  <c r="HD171" i="1"/>
  <c r="HD172" i="1" s="1"/>
  <c r="HD173" i="1" s="1"/>
  <c r="HE48" i="1"/>
  <c r="HE49" i="1" s="1"/>
  <c r="HD208" i="1"/>
  <c r="HD207" i="1"/>
  <c r="HD209" i="1"/>
  <c r="HD134" i="1"/>
  <c r="HD135" i="1" s="1"/>
  <c r="HD136" i="1" s="1"/>
  <c r="HD177" i="1" l="1"/>
  <c r="HD178" i="1" s="1"/>
  <c r="HD179" i="1" s="1"/>
  <c r="HD246" i="1" s="1"/>
  <c r="HD31" i="1"/>
  <c r="HD117" i="1"/>
  <c r="HE92" i="1" s="1"/>
  <c r="HE93" i="1" s="1"/>
  <c r="HE17" i="1" s="1"/>
  <c r="HD180" i="1"/>
  <c r="HE47" i="1"/>
  <c r="HE52" i="1" s="1"/>
  <c r="HE53" i="1" s="1"/>
  <c r="HE54" i="1" s="1"/>
  <c r="HD57" i="1"/>
  <c r="HD58" i="1" s="1"/>
  <c r="HD59" i="1" s="1"/>
  <c r="HD23" i="1" s="1"/>
  <c r="HE16" i="1"/>
  <c r="HD38" i="1"/>
  <c r="HD37" i="1"/>
  <c r="HD35" i="1"/>
  <c r="HD151" i="1"/>
  <c r="HD146" i="1"/>
  <c r="HD244" i="1"/>
  <c r="HD150" i="1"/>
  <c r="HD148" i="1"/>
  <c r="HD149" i="1"/>
  <c r="HD147" i="1"/>
  <c r="HD137" i="1" s="1"/>
  <c r="HD138" i="1" s="1"/>
  <c r="HD139" i="1" s="1"/>
  <c r="HD3" i="1" s="1"/>
  <c r="HD184" i="1" l="1"/>
  <c r="HD183" i="1"/>
  <c r="HD181" i="1"/>
  <c r="HD182" i="1"/>
  <c r="HE95" i="1"/>
  <c r="HE96" i="1"/>
  <c r="HE18" i="1" s="1"/>
  <c r="HE74" i="1"/>
  <c r="HE75" i="1" s="1"/>
  <c r="HE66" i="1"/>
  <c r="HE72" i="1"/>
  <c r="HD248" i="1"/>
  <c r="HE64" i="1"/>
  <c r="HE67" i="1"/>
  <c r="HE145" i="1" l="1"/>
  <c r="HE166" i="1"/>
  <c r="HE89" i="1"/>
  <c r="HE14" i="1" s="1"/>
  <c r="HE12" i="1"/>
  <c r="HE164" i="1"/>
  <c r="HF43" i="1"/>
  <c r="HF44" i="1" s="1"/>
  <c r="HF65" i="1" s="1"/>
  <c r="HE7" i="1"/>
  <c r="HE8" i="1"/>
  <c r="HE78" i="1"/>
  <c r="HE81" i="1" s="1"/>
  <c r="HE82" i="1" s="1"/>
  <c r="HE13" i="1" s="1"/>
  <c r="HE73" i="1"/>
  <c r="HE6" i="1" s="1"/>
  <c r="HE109" i="1" l="1"/>
  <c r="HE26" i="1" s="1"/>
  <c r="HE99" i="1"/>
  <c r="HE20" i="1" s="1"/>
  <c r="HE34" i="1"/>
  <c r="HE33" i="1"/>
  <c r="HE130" i="1"/>
  <c r="HE131" i="1" s="1"/>
  <c r="HE132" i="1" s="1"/>
  <c r="HE133" i="1" s="1"/>
  <c r="HD165" i="1"/>
  <c r="HF70" i="1"/>
  <c r="HF71" i="1" s="1"/>
  <c r="HE10" i="1"/>
  <c r="HE79" i="1"/>
  <c r="HE100" i="1" l="1"/>
  <c r="HE80" i="1"/>
  <c r="HE9" i="1" s="1"/>
  <c r="HE110" i="1"/>
  <c r="HD155" i="1"/>
  <c r="HD154" i="1"/>
  <c r="HD157" i="1"/>
  <c r="HD156" i="1"/>
  <c r="HD240" i="1"/>
  <c r="HE27" i="1" l="1"/>
  <c r="HE111" i="1"/>
  <c r="HE113" i="1" s="1"/>
  <c r="HE114" i="1" s="1"/>
  <c r="HE21" i="1"/>
  <c r="HE101" i="1"/>
  <c r="HE102" i="1" l="1"/>
  <c r="HE104" i="1"/>
  <c r="HE105" i="1" s="1"/>
  <c r="HF85" i="1"/>
  <c r="HF86" i="1" s="1"/>
  <c r="HF87" i="1"/>
  <c r="HE29" i="1"/>
  <c r="HE118" i="1"/>
  <c r="HE119" i="1" s="1"/>
  <c r="HE120" i="1" s="1"/>
  <c r="HE30" i="1" s="1"/>
  <c r="HE36" i="1" s="1"/>
  <c r="HF88" i="1" l="1"/>
  <c r="HE106" i="1"/>
  <c r="HE103" i="1"/>
  <c r="HF112" i="1"/>
  <c r="HF28" i="1" s="1"/>
  <c r="HE176" i="1"/>
  <c r="HE170" i="1"/>
  <c r="HE123" i="1" l="1"/>
  <c r="HE124" i="1" s="1"/>
  <c r="HE125" i="1" s="1"/>
  <c r="HE4" i="1" s="1"/>
  <c r="HE22" i="1"/>
  <c r="HE24" i="1"/>
  <c r="HE115" i="1"/>
  <c r="HE116" i="1" s="1"/>
  <c r="HF48" i="1"/>
  <c r="HF50" i="1"/>
  <c r="HF51" i="1" s="1"/>
  <c r="HF46" i="1"/>
  <c r="HF94" i="1"/>
  <c r="HE177" i="1"/>
  <c r="HE178" i="1" s="1"/>
  <c r="HE143" i="1"/>
  <c r="HE144" i="1" s="1"/>
  <c r="HE171" i="1"/>
  <c r="HE172" i="1" s="1"/>
  <c r="HE173" i="1" s="1"/>
  <c r="HE209" i="1"/>
  <c r="HE207" i="1"/>
  <c r="HE208" i="1"/>
  <c r="HE134" i="1"/>
  <c r="HE135" i="1" s="1"/>
  <c r="HE136" i="1" s="1"/>
  <c r="HF16" i="1" l="1"/>
  <c r="HE31" i="1"/>
  <c r="HE117" i="1"/>
  <c r="HF92" i="1" s="1"/>
  <c r="HF93" i="1" s="1"/>
  <c r="HF17" i="1" s="1"/>
  <c r="HE57" i="1"/>
  <c r="HE58" i="1" s="1"/>
  <c r="HE59" i="1" s="1"/>
  <c r="HE23" i="1" s="1"/>
  <c r="HF47" i="1"/>
  <c r="HE35" i="1"/>
  <c r="HE37" i="1"/>
  <c r="HE38" i="1"/>
  <c r="HE244" i="1"/>
  <c r="HE148" i="1"/>
  <c r="HE150" i="1"/>
  <c r="HE146" i="1"/>
  <c r="HE149" i="1"/>
  <c r="HE151" i="1"/>
  <c r="HE147" i="1"/>
  <c r="HE137" i="1" s="1"/>
  <c r="HE179" i="1"/>
  <c r="HF49" i="1"/>
  <c r="HF52" i="1" l="1"/>
  <c r="HF53" i="1" s="1"/>
  <c r="HF54" i="1" s="1"/>
  <c r="HF96" i="1"/>
  <c r="HF18" i="1" s="1"/>
  <c r="HE246" i="1"/>
  <c r="HE181" i="1"/>
  <c r="HE184" i="1"/>
  <c r="HE182" i="1"/>
  <c r="HE138" i="1"/>
  <c r="HE139" i="1" s="1"/>
  <c r="HE3" i="1" s="1"/>
  <c r="HE183" i="1"/>
  <c r="HE180" i="1"/>
  <c r="HF64" i="1" s="1"/>
  <c r="HE248" i="1"/>
  <c r="HF95" i="1"/>
  <c r="HF7" i="1" l="1"/>
  <c r="HG43" i="1"/>
  <c r="HG44" i="1" s="1"/>
  <c r="HF74" i="1"/>
  <c r="HF75" i="1" s="1"/>
  <c r="HF72" i="1"/>
  <c r="HF66" i="1"/>
  <c r="HG65" i="1" l="1"/>
  <c r="HF166" i="1"/>
  <c r="HF89" i="1"/>
  <c r="HF14" i="1" s="1"/>
  <c r="HF12" i="1"/>
  <c r="HF145" i="1"/>
  <c r="HF164" i="1"/>
  <c r="HF73" i="1"/>
  <c r="HF6" i="1" s="1"/>
  <c r="HF67" i="1"/>
  <c r="HF109" i="1" l="1"/>
  <c r="HF26" i="1" s="1"/>
  <c r="HF33" i="1"/>
  <c r="HF34" i="1"/>
  <c r="HF130" i="1"/>
  <c r="HF131" i="1" s="1"/>
  <c r="HE165" i="1"/>
  <c r="HF99" i="1"/>
  <c r="HF78" i="1"/>
  <c r="HF81" i="1" s="1"/>
  <c r="HF8" i="1"/>
  <c r="HF10" i="1" l="1"/>
  <c r="HG70" i="1"/>
  <c r="HG71" i="1" s="1"/>
  <c r="HF82" i="1"/>
  <c r="HF13" i="1" s="1"/>
  <c r="HF79" i="1"/>
  <c r="HF20" i="1"/>
  <c r="HE155" i="1"/>
  <c r="HE240" i="1"/>
  <c r="HE154" i="1"/>
  <c r="HE157" i="1"/>
  <c r="HE156" i="1"/>
  <c r="HF132" i="1"/>
  <c r="HF133" i="1" s="1"/>
  <c r="HF100" i="1" l="1"/>
  <c r="HF80" i="1"/>
  <c r="HF9" i="1" s="1"/>
  <c r="HF110" i="1"/>
  <c r="HF21" i="1" l="1"/>
  <c r="HF101" i="1"/>
  <c r="HF27" i="1"/>
  <c r="HF111" i="1"/>
  <c r="HF113" i="1" s="1"/>
  <c r="HF114" i="1" s="1"/>
  <c r="HG87" i="1" l="1"/>
  <c r="HF29" i="1"/>
  <c r="HG85" i="1"/>
  <c r="HG86" i="1" s="1"/>
  <c r="HF118" i="1"/>
  <c r="HF119" i="1" s="1"/>
  <c r="HF120" i="1" s="1"/>
  <c r="HF30" i="1" s="1"/>
  <c r="HF36" i="1" s="1"/>
  <c r="HF102" i="1"/>
  <c r="HF104" i="1"/>
  <c r="HF105" i="1" s="1"/>
  <c r="HF106" i="1" l="1"/>
  <c r="HF103" i="1"/>
  <c r="HG112" i="1"/>
  <c r="HG28" i="1" s="1"/>
  <c r="HF170" i="1"/>
  <c r="HF176" i="1"/>
  <c r="HG88" i="1"/>
  <c r="HG94" i="1" l="1"/>
  <c r="HG48" i="1"/>
  <c r="HG49" i="1" s="1"/>
  <c r="HG50" i="1"/>
  <c r="HG51" i="1" s="1"/>
  <c r="HF143" i="1"/>
  <c r="HF144" i="1" s="1"/>
  <c r="HF177" i="1"/>
  <c r="HF178" i="1" s="1"/>
  <c r="HF24" i="1"/>
  <c r="HF171" i="1"/>
  <c r="HF172" i="1" s="1"/>
  <c r="HF173" i="1" s="1"/>
  <c r="HF115" i="1"/>
  <c r="HF116" i="1" s="1"/>
  <c r="HG46" i="1"/>
  <c r="HF207" i="1"/>
  <c r="HF208" i="1"/>
  <c r="HF209" i="1"/>
  <c r="HF134" i="1"/>
  <c r="HF135" i="1" s="1"/>
  <c r="HF136" i="1" s="1"/>
  <c r="HF22" i="1"/>
  <c r="HF123" i="1"/>
  <c r="HF124" i="1" s="1"/>
  <c r="HF125" i="1" s="1"/>
  <c r="HF4" i="1" s="1"/>
  <c r="HF31" i="1" l="1"/>
  <c r="HF117" i="1"/>
  <c r="HG92" i="1" s="1"/>
  <c r="HG93" i="1" s="1"/>
  <c r="HG17" i="1" s="1"/>
  <c r="HF151" i="1"/>
  <c r="HF150" i="1"/>
  <c r="HF146" i="1"/>
  <c r="HF244" i="1"/>
  <c r="HF149" i="1"/>
  <c r="HF148" i="1"/>
  <c r="HF147" i="1"/>
  <c r="HF37" i="1"/>
  <c r="HF35" i="1"/>
  <c r="HF38" i="1"/>
  <c r="HG47" i="1"/>
  <c r="HG52" i="1" s="1"/>
  <c r="HG53" i="1" s="1"/>
  <c r="HG54" i="1" s="1"/>
  <c r="HF57" i="1"/>
  <c r="HF58" i="1" s="1"/>
  <c r="HF59" i="1" s="1"/>
  <c r="HF23" i="1" s="1"/>
  <c r="HF179" i="1"/>
  <c r="HG16" i="1"/>
  <c r="HG95" i="1" l="1"/>
  <c r="HG96" i="1"/>
  <c r="HG18" i="1" s="1"/>
  <c r="HG74" i="1"/>
  <c r="HG72" i="1"/>
  <c r="HG66" i="1"/>
  <c r="HF248" i="1"/>
  <c r="HF181" i="1"/>
  <c r="HF182" i="1"/>
  <c r="HF183" i="1"/>
  <c r="HF184" i="1"/>
  <c r="HF246" i="1"/>
  <c r="HF180" i="1"/>
  <c r="HF137" i="1"/>
  <c r="HF138" i="1" s="1"/>
  <c r="HF139" i="1" s="1"/>
  <c r="HF3" i="1" s="1"/>
  <c r="HG75" i="1" l="1"/>
  <c r="HG73" i="1"/>
  <c r="HG6" i="1" s="1"/>
  <c r="HG67" i="1"/>
  <c r="HG64" i="1"/>
  <c r="HG78" i="1" l="1"/>
  <c r="HG81" i="1" s="1"/>
  <c r="HG82" i="1" s="1"/>
  <c r="HG13" i="1" s="1"/>
  <c r="HG8" i="1"/>
  <c r="HG7" i="1"/>
  <c r="HH43" i="1"/>
  <c r="HH44" i="1" s="1"/>
  <c r="HG89" i="1"/>
  <c r="HG14" i="1" s="1"/>
  <c r="HG145" i="1"/>
  <c r="HG12" i="1"/>
  <c r="HG166" i="1"/>
  <c r="HG164" i="1"/>
  <c r="HG109" i="1" l="1"/>
  <c r="HG26" i="1" s="1"/>
  <c r="HG99" i="1"/>
  <c r="HG20" i="1" s="1"/>
  <c r="HH65" i="1"/>
  <c r="HG33" i="1"/>
  <c r="HG34" i="1"/>
  <c r="HG130" i="1"/>
  <c r="HG131" i="1" s="1"/>
  <c r="HF165" i="1"/>
  <c r="HG10" i="1"/>
  <c r="HH70" i="1"/>
  <c r="HH71" i="1" s="1"/>
  <c r="HG79" i="1"/>
  <c r="HG80" i="1" s="1"/>
  <c r="HG9" i="1" s="1"/>
  <c r="HG132" i="1" l="1"/>
  <c r="HG133" i="1" s="1"/>
  <c r="HF156" i="1"/>
  <c r="HF154" i="1"/>
  <c r="HF155" i="1"/>
  <c r="HF157" i="1"/>
  <c r="HF240" i="1"/>
  <c r="HG110" i="1"/>
  <c r="HG100" i="1"/>
  <c r="HG21" i="1" l="1"/>
  <c r="HG101" i="1"/>
  <c r="HG27" i="1"/>
  <c r="HG111" i="1"/>
  <c r="HG113" i="1" s="1"/>
  <c r="HG114" i="1" s="1"/>
  <c r="HH87" i="1" l="1"/>
  <c r="HG29" i="1"/>
  <c r="HH85" i="1"/>
  <c r="HH86" i="1" s="1"/>
  <c r="HG118" i="1"/>
  <c r="HG119" i="1" s="1"/>
  <c r="HG120" i="1" s="1"/>
  <c r="HG30" i="1" s="1"/>
  <c r="HG36" i="1" s="1"/>
  <c r="HG102" i="1"/>
  <c r="HG104" i="1"/>
  <c r="HG105" i="1" s="1"/>
  <c r="HG103" i="1" l="1"/>
  <c r="HG106" i="1"/>
  <c r="HH112" i="1"/>
  <c r="HH28" i="1" s="1"/>
  <c r="HG170" i="1"/>
  <c r="HG176" i="1"/>
  <c r="HH88" i="1"/>
  <c r="HG171" i="1" l="1"/>
  <c r="HG172" i="1" s="1"/>
  <c r="HG173" i="1" s="1"/>
  <c r="HH50" i="1"/>
  <c r="HH51" i="1" s="1"/>
  <c r="HH94" i="1"/>
  <c r="HG24" i="1"/>
  <c r="HH46" i="1"/>
  <c r="HH48" i="1"/>
  <c r="HH49" i="1" s="1"/>
  <c r="HG143" i="1"/>
  <c r="HG144" i="1" s="1"/>
  <c r="HG177" i="1"/>
  <c r="HG178" i="1" s="1"/>
  <c r="HG115" i="1"/>
  <c r="HG116" i="1" s="1"/>
  <c r="HG208" i="1"/>
  <c r="HG207" i="1"/>
  <c r="HG209" i="1"/>
  <c r="HG134" i="1"/>
  <c r="HG135" i="1" s="1"/>
  <c r="HG136" i="1" s="1"/>
  <c r="HG123" i="1"/>
  <c r="HG124" i="1" s="1"/>
  <c r="HG125" i="1" s="1"/>
  <c r="HG4" i="1" s="1"/>
  <c r="HG22" i="1"/>
  <c r="HG179" i="1" l="1"/>
  <c r="HG37" i="1"/>
  <c r="HG35" i="1"/>
  <c r="HG38" i="1"/>
  <c r="HG149" i="1"/>
  <c r="HG148" i="1"/>
  <c r="HG146" i="1"/>
  <c r="HG151" i="1"/>
  <c r="HG150" i="1"/>
  <c r="HG244" i="1"/>
  <c r="HG147" i="1"/>
  <c r="HH16" i="1"/>
  <c r="HG31" i="1"/>
  <c r="HG117" i="1"/>
  <c r="HH92" i="1" s="1"/>
  <c r="HH93" i="1" s="1"/>
  <c r="HH17" i="1" s="1"/>
  <c r="HH47" i="1"/>
  <c r="HH52" i="1" s="1"/>
  <c r="HH53" i="1" s="1"/>
  <c r="HH54" i="1" s="1"/>
  <c r="HG57" i="1"/>
  <c r="HG58" i="1" s="1"/>
  <c r="HG59" i="1" s="1"/>
  <c r="HG23" i="1" s="1"/>
  <c r="HH96" i="1" l="1"/>
  <c r="HH18" i="1" s="1"/>
  <c r="HH66" i="1"/>
  <c r="HH74" i="1"/>
  <c r="HH72" i="1"/>
  <c r="HH95" i="1"/>
  <c r="HG246" i="1"/>
  <c r="HG181" i="1"/>
  <c r="HG183" i="1"/>
  <c r="HG182" i="1"/>
  <c r="HG184" i="1"/>
  <c r="HG180" i="1"/>
  <c r="HG248" i="1"/>
  <c r="HG137" i="1"/>
  <c r="HG138" i="1" s="1"/>
  <c r="HG139" i="1" s="1"/>
  <c r="HG3" i="1" s="1"/>
  <c r="HH67" i="1" l="1"/>
  <c r="HH75" i="1"/>
  <c r="HH73" i="1"/>
  <c r="HH6" i="1" s="1"/>
  <c r="HH64" i="1"/>
  <c r="HH7" i="1" l="1"/>
  <c r="HI43" i="1"/>
  <c r="HI44" i="1" s="1"/>
  <c r="HH145" i="1"/>
  <c r="HH166" i="1"/>
  <c r="HH89" i="1"/>
  <c r="HH14" i="1" s="1"/>
  <c r="HH12" i="1"/>
  <c r="HH164" i="1"/>
  <c r="HH78" i="1"/>
  <c r="HH81" i="1" s="1"/>
  <c r="HH8" i="1"/>
  <c r="HH99" i="1" l="1"/>
  <c r="HH20" i="1" s="1"/>
  <c r="HH109" i="1"/>
  <c r="HH26" i="1" s="1"/>
  <c r="HH10" i="1"/>
  <c r="HI70" i="1"/>
  <c r="HI71" i="1" s="1"/>
  <c r="HH79" i="1"/>
  <c r="HH82" i="1"/>
  <c r="HH13" i="1" s="1"/>
  <c r="HH34" i="1"/>
  <c r="HH33" i="1"/>
  <c r="HH130" i="1"/>
  <c r="HH131" i="1" s="1"/>
  <c r="HG165" i="1"/>
  <c r="HI65" i="1"/>
  <c r="HH132" i="1" l="1"/>
  <c r="HH133" i="1" s="1"/>
  <c r="HH100" i="1"/>
  <c r="HH80" i="1"/>
  <c r="HH9" i="1" s="1"/>
  <c r="HG240" i="1"/>
  <c r="HG156" i="1"/>
  <c r="HG157" i="1"/>
  <c r="HG155" i="1"/>
  <c r="HG154" i="1"/>
  <c r="HH110" i="1"/>
  <c r="HH27" i="1" l="1"/>
  <c r="HH111" i="1"/>
  <c r="HH113" i="1" s="1"/>
  <c r="HH114" i="1" s="1"/>
  <c r="HH21" i="1"/>
  <c r="HH101" i="1"/>
  <c r="HH102" i="1" l="1"/>
  <c r="HH104" i="1"/>
  <c r="HH105" i="1" s="1"/>
  <c r="HI112" i="1" s="1"/>
  <c r="HI28" i="1" s="1"/>
  <c r="HH118" i="1"/>
  <c r="HH119" i="1" s="1"/>
  <c r="HH120" i="1" s="1"/>
  <c r="HH30" i="1" s="1"/>
  <c r="HH36" i="1" s="1"/>
  <c r="HH29" i="1"/>
  <c r="HI85" i="1"/>
  <c r="HI86" i="1" s="1"/>
  <c r="HI87" i="1"/>
  <c r="HI88" i="1" s="1"/>
  <c r="HH103" i="1" l="1"/>
  <c r="HH106" i="1"/>
  <c r="HH170" i="1"/>
  <c r="HH176" i="1"/>
  <c r="HH24" i="1" l="1"/>
  <c r="HH177" i="1"/>
  <c r="HH178" i="1" s="1"/>
  <c r="HH179" i="1" s="1"/>
  <c r="HH143" i="1"/>
  <c r="HH144" i="1" s="1"/>
  <c r="HI50" i="1"/>
  <c r="HI51" i="1" s="1"/>
  <c r="HI94" i="1"/>
  <c r="HH115" i="1"/>
  <c r="HH116" i="1" s="1"/>
  <c r="HI46" i="1"/>
  <c r="HI48" i="1"/>
  <c r="HI49" i="1" s="1"/>
  <c r="HH171" i="1"/>
  <c r="HH172" i="1" s="1"/>
  <c r="HH173" i="1" s="1"/>
  <c r="HH209" i="1"/>
  <c r="HH207" i="1"/>
  <c r="HH208" i="1"/>
  <c r="HH134" i="1"/>
  <c r="HH135" i="1" s="1"/>
  <c r="HH136" i="1" s="1"/>
  <c r="HH22" i="1"/>
  <c r="HH123" i="1"/>
  <c r="HH124" i="1" s="1"/>
  <c r="HH125" i="1" s="1"/>
  <c r="HH4" i="1" s="1"/>
  <c r="HI47" i="1" l="1"/>
  <c r="HI52" i="1" s="1"/>
  <c r="HI53" i="1" s="1"/>
  <c r="HI54" i="1" s="1"/>
  <c r="HH57" i="1"/>
  <c r="HH58" i="1" s="1"/>
  <c r="HH59" i="1" s="1"/>
  <c r="HH23" i="1" s="1"/>
  <c r="HH146" i="1"/>
  <c r="HH149" i="1"/>
  <c r="HH244" i="1"/>
  <c r="HH148" i="1"/>
  <c r="HH150" i="1"/>
  <c r="HH151" i="1"/>
  <c r="HH147" i="1"/>
  <c r="HH31" i="1"/>
  <c r="HH117" i="1"/>
  <c r="HI92" i="1" s="1"/>
  <c r="HI93" i="1" s="1"/>
  <c r="HI17" i="1" s="1"/>
  <c r="HH181" i="1"/>
  <c r="HH246" i="1"/>
  <c r="HH183" i="1"/>
  <c r="HH182" i="1"/>
  <c r="HH184" i="1"/>
  <c r="HH180" i="1"/>
  <c r="HI16" i="1"/>
  <c r="HH35" i="1"/>
  <c r="HH37" i="1"/>
  <c r="HH38" i="1"/>
  <c r="HI96" i="1" l="1"/>
  <c r="HI18" i="1" s="1"/>
  <c r="HH248" i="1"/>
  <c r="HI64" i="1"/>
  <c r="HI66" i="1"/>
  <c r="HI67" i="1" s="1"/>
  <c r="HI74" i="1"/>
  <c r="HI75" i="1" s="1"/>
  <c r="HI72" i="1"/>
  <c r="HI73" i="1" s="1"/>
  <c r="HI6" i="1" s="1"/>
  <c r="HI95" i="1"/>
  <c r="HH137" i="1"/>
  <c r="HH138" i="1" s="1"/>
  <c r="HH139" i="1" s="1"/>
  <c r="HH3" i="1" s="1"/>
  <c r="HI145" i="1" l="1"/>
  <c r="HI166" i="1"/>
  <c r="HI89" i="1"/>
  <c r="HI14" i="1" s="1"/>
  <c r="HI12" i="1"/>
  <c r="HI164" i="1"/>
  <c r="HI8" i="1"/>
  <c r="HI78" i="1"/>
  <c r="HI81" i="1" s="1"/>
  <c r="HI82" i="1" s="1"/>
  <c r="HI13" i="1" s="1"/>
  <c r="HI7" i="1"/>
  <c r="HJ43" i="1"/>
  <c r="HJ44" i="1" s="1"/>
  <c r="HJ65" i="1" s="1"/>
  <c r="HI109" i="1" l="1"/>
  <c r="HI26" i="1" s="1"/>
  <c r="HI99" i="1"/>
  <c r="HI20" i="1" s="1"/>
  <c r="HI10" i="1"/>
  <c r="HJ70" i="1"/>
  <c r="HJ71" i="1" s="1"/>
  <c r="HI79" i="1"/>
  <c r="HI34" i="1"/>
  <c r="HI130" i="1"/>
  <c r="HI131" i="1" s="1"/>
  <c r="HI33" i="1"/>
  <c r="HH165" i="1"/>
  <c r="HI132" i="1" l="1"/>
  <c r="HI133" i="1" s="1"/>
  <c r="HI100" i="1"/>
  <c r="HI80" i="1"/>
  <c r="HI9" i="1" s="1"/>
  <c r="HI110" i="1"/>
  <c r="HH154" i="1"/>
  <c r="HH156" i="1"/>
  <c r="HH157" i="1"/>
  <c r="HH240" i="1"/>
  <c r="HH155" i="1"/>
  <c r="HI21" i="1" l="1"/>
  <c r="HI101" i="1"/>
  <c r="HI27" i="1"/>
  <c r="HI111" i="1"/>
  <c r="HI113" i="1" s="1"/>
  <c r="HI114" i="1" s="1"/>
  <c r="HI118" i="1" l="1"/>
  <c r="HI119" i="1" s="1"/>
  <c r="HI120" i="1" s="1"/>
  <c r="HI30" i="1" s="1"/>
  <c r="HI36" i="1" s="1"/>
  <c r="HJ87" i="1"/>
  <c r="HI29" i="1"/>
  <c r="HJ85" i="1"/>
  <c r="HJ86" i="1" s="1"/>
  <c r="HI102" i="1"/>
  <c r="HI104" i="1"/>
  <c r="HI105" i="1" s="1"/>
  <c r="HI106" i="1" l="1"/>
  <c r="HI103" i="1"/>
  <c r="HI170" i="1"/>
  <c r="HI176" i="1"/>
  <c r="HJ88" i="1"/>
  <c r="HJ112" i="1"/>
  <c r="HJ28" i="1" s="1"/>
  <c r="HI123" i="1" l="1"/>
  <c r="HI124" i="1" s="1"/>
  <c r="HI125" i="1" s="1"/>
  <c r="HI4" i="1" s="1"/>
  <c r="HI22" i="1"/>
  <c r="HI115" i="1"/>
  <c r="HI116" i="1" s="1"/>
  <c r="HJ94" i="1"/>
  <c r="HI24" i="1"/>
  <c r="HI171" i="1"/>
  <c r="HI172" i="1" s="1"/>
  <c r="HI173" i="1" s="1"/>
  <c r="HJ50" i="1"/>
  <c r="HJ51" i="1" s="1"/>
  <c r="HI143" i="1"/>
  <c r="HI144" i="1" s="1"/>
  <c r="HI177" i="1"/>
  <c r="HI178" i="1" s="1"/>
  <c r="HJ48" i="1"/>
  <c r="HJ46" i="1"/>
  <c r="HI207" i="1"/>
  <c r="HI209" i="1"/>
  <c r="HI208" i="1"/>
  <c r="HI134" i="1"/>
  <c r="HI135" i="1" s="1"/>
  <c r="HI136" i="1" s="1"/>
  <c r="HI244" i="1" l="1"/>
  <c r="HI149" i="1"/>
  <c r="HI150" i="1"/>
  <c r="HI148" i="1"/>
  <c r="HI151" i="1"/>
  <c r="HI146" i="1"/>
  <c r="HI147" i="1"/>
  <c r="HI137" i="1" s="1"/>
  <c r="HJ16" i="1"/>
  <c r="HJ47" i="1"/>
  <c r="HI57" i="1"/>
  <c r="HI58" i="1" s="1"/>
  <c r="HI59" i="1" s="1"/>
  <c r="HI23" i="1" s="1"/>
  <c r="HI31" i="1"/>
  <c r="HI117" i="1"/>
  <c r="HJ92" i="1" s="1"/>
  <c r="HJ93" i="1" s="1"/>
  <c r="HJ17" i="1" s="1"/>
  <c r="HJ49" i="1"/>
  <c r="HI179" i="1"/>
  <c r="HI38" i="1"/>
  <c r="HI35" i="1"/>
  <c r="HI37" i="1"/>
  <c r="HJ52" i="1" l="1"/>
  <c r="HJ53" i="1" s="1"/>
  <c r="HJ54" i="1" s="1"/>
  <c r="HJ74" i="1" s="1"/>
  <c r="HJ96" i="1"/>
  <c r="HJ18" i="1" s="1"/>
  <c r="HI248" i="1"/>
  <c r="HI181" i="1"/>
  <c r="HI182" i="1"/>
  <c r="HI138" i="1"/>
  <c r="HI139" i="1" s="1"/>
  <c r="HI3" i="1" s="1"/>
  <c r="HI183" i="1"/>
  <c r="HI184" i="1"/>
  <c r="HI246" i="1"/>
  <c r="HI180" i="1"/>
  <c r="HJ95" i="1"/>
  <c r="HJ66" i="1" l="1"/>
  <c r="HJ67" i="1" s="1"/>
  <c r="HJ72" i="1"/>
  <c r="HJ73" i="1" s="1"/>
  <c r="HJ6" i="1" s="1"/>
  <c r="HJ75" i="1"/>
  <c r="HJ64" i="1"/>
  <c r="HJ7" i="1" l="1"/>
  <c r="HK43" i="1"/>
  <c r="HK44" i="1" s="1"/>
  <c r="HJ8" i="1"/>
  <c r="HJ78" i="1"/>
  <c r="HJ81" i="1" s="1"/>
  <c r="HJ82" i="1" s="1"/>
  <c r="HJ13" i="1" s="1"/>
  <c r="HJ166" i="1"/>
  <c r="HJ145" i="1"/>
  <c r="HJ89" i="1"/>
  <c r="HJ14" i="1" s="1"/>
  <c r="HJ12" i="1"/>
  <c r="HJ164" i="1"/>
  <c r="HJ109" i="1" l="1"/>
  <c r="HJ26" i="1" s="1"/>
  <c r="HJ99" i="1"/>
  <c r="HI165" i="1"/>
  <c r="HJ130" i="1"/>
  <c r="HJ131" i="1" s="1"/>
  <c r="HJ132" i="1" s="1"/>
  <c r="HJ133" i="1" s="1"/>
  <c r="HJ34" i="1"/>
  <c r="HJ33" i="1"/>
  <c r="HK65" i="1"/>
  <c r="HK70" i="1"/>
  <c r="HK71" i="1" s="1"/>
  <c r="HJ10" i="1"/>
  <c r="HJ79" i="1"/>
  <c r="HJ110" i="1" l="1"/>
  <c r="HJ27" i="1" s="1"/>
  <c r="HJ100" i="1"/>
  <c r="HJ80" i="1"/>
  <c r="HJ9" i="1" s="1"/>
  <c r="HI240" i="1"/>
  <c r="HI155" i="1"/>
  <c r="HI154" i="1"/>
  <c r="HI156" i="1"/>
  <c r="HI157" i="1"/>
  <c r="HJ111" i="1"/>
  <c r="HJ113" i="1" s="1"/>
  <c r="HJ114" i="1" s="1"/>
  <c r="HJ20" i="1"/>
  <c r="HJ21" i="1" l="1"/>
  <c r="HJ101" i="1"/>
  <c r="HJ118" i="1"/>
  <c r="HJ119" i="1" s="1"/>
  <c r="HJ120" i="1" s="1"/>
  <c r="HJ30" i="1" s="1"/>
  <c r="HJ36" i="1" s="1"/>
  <c r="HJ29" i="1"/>
  <c r="HK85" i="1"/>
  <c r="HK86" i="1" s="1"/>
  <c r="HK87" i="1"/>
  <c r="HJ102" i="1" l="1"/>
  <c r="HK88" i="1" s="1"/>
  <c r="HJ104" i="1"/>
  <c r="HJ105" i="1" s="1"/>
  <c r="HJ103" i="1" l="1"/>
  <c r="HJ106" i="1"/>
  <c r="HK112" i="1"/>
  <c r="HK28" i="1" s="1"/>
  <c r="HJ176" i="1"/>
  <c r="HJ170" i="1"/>
  <c r="HJ177" i="1" l="1"/>
  <c r="HJ178" i="1" s="1"/>
  <c r="HJ24" i="1"/>
  <c r="HJ143" i="1"/>
  <c r="HJ144" i="1" s="1"/>
  <c r="HK50" i="1"/>
  <c r="HK51" i="1" s="1"/>
  <c r="HJ115" i="1"/>
  <c r="HJ116" i="1" s="1"/>
  <c r="HK48" i="1"/>
  <c r="HK94" i="1"/>
  <c r="HK46" i="1"/>
  <c r="HJ171" i="1"/>
  <c r="HJ172" i="1" s="1"/>
  <c r="HJ173" i="1" s="1"/>
  <c r="HJ209" i="1"/>
  <c r="HJ208" i="1"/>
  <c r="HJ207" i="1"/>
  <c r="HJ134" i="1"/>
  <c r="HJ135" i="1" s="1"/>
  <c r="HJ136" i="1" s="1"/>
  <c r="HJ22" i="1"/>
  <c r="HJ123" i="1"/>
  <c r="HJ124" i="1" s="1"/>
  <c r="HJ125" i="1" s="1"/>
  <c r="HJ4" i="1" s="1"/>
  <c r="HK47" i="1" l="1"/>
  <c r="HJ57" i="1"/>
  <c r="HK16" i="1"/>
  <c r="HJ150" i="1"/>
  <c r="HJ149" i="1"/>
  <c r="HJ151" i="1"/>
  <c r="HJ146" i="1"/>
  <c r="HJ244" i="1"/>
  <c r="HJ148" i="1"/>
  <c r="HJ147" i="1"/>
  <c r="HK49" i="1"/>
  <c r="HJ58" i="1"/>
  <c r="HJ59" i="1" s="1"/>
  <c r="HJ23" i="1" s="1"/>
  <c r="HJ37" i="1"/>
  <c r="HJ35" i="1"/>
  <c r="HJ38" i="1"/>
  <c r="HJ117" i="1"/>
  <c r="HK92" i="1" s="1"/>
  <c r="HK93" i="1" s="1"/>
  <c r="HK17" i="1" s="1"/>
  <c r="HJ31" i="1"/>
  <c r="HJ179" i="1"/>
  <c r="HJ248" i="1" l="1"/>
  <c r="HK96" i="1"/>
  <c r="HK18" i="1" s="1"/>
  <c r="HJ137" i="1"/>
  <c r="HJ138" i="1" s="1"/>
  <c r="HJ139" i="1" s="1"/>
  <c r="HJ3" i="1" s="1"/>
  <c r="HJ184" i="1"/>
  <c r="HJ181" i="1"/>
  <c r="HJ182" i="1"/>
  <c r="HJ183" i="1"/>
  <c r="HJ246" i="1"/>
  <c r="HJ180" i="1"/>
  <c r="HK95" i="1"/>
  <c r="HK52" i="1"/>
  <c r="HK53" i="1" s="1"/>
  <c r="HK54" i="1" s="1"/>
  <c r="HK74" i="1" l="1"/>
  <c r="HK75" i="1" s="1"/>
  <c r="HK66" i="1"/>
  <c r="HK72" i="1"/>
  <c r="HK64" i="1"/>
  <c r="HK67" i="1" l="1"/>
  <c r="HK73" i="1"/>
  <c r="HK6" i="1" s="1"/>
  <c r="HL43" i="1"/>
  <c r="HL44" i="1" s="1"/>
  <c r="HL65" i="1" s="1"/>
  <c r="HK7" i="1"/>
  <c r="HK145" i="1"/>
  <c r="HK166" i="1"/>
  <c r="HK89" i="1"/>
  <c r="HK14" i="1" s="1"/>
  <c r="HK12" i="1"/>
  <c r="HK164" i="1"/>
  <c r="HK99" i="1" l="1"/>
  <c r="HK20" i="1" s="1"/>
  <c r="HK109" i="1"/>
  <c r="HK26" i="1" s="1"/>
  <c r="HK8" i="1"/>
  <c r="HK78" i="1"/>
  <c r="HK81" i="1" s="1"/>
  <c r="HK33" i="1"/>
  <c r="HK34" i="1"/>
  <c r="HK130" i="1"/>
  <c r="HK131" i="1" s="1"/>
  <c r="HJ165" i="1"/>
  <c r="HK132" i="1" l="1"/>
  <c r="HK133" i="1" s="1"/>
  <c r="HK10" i="1"/>
  <c r="HL70" i="1"/>
  <c r="HL71" i="1" s="1"/>
  <c r="HK79" i="1"/>
  <c r="HK82" i="1"/>
  <c r="HK13" i="1" s="1"/>
  <c r="HJ240" i="1"/>
  <c r="HJ156" i="1"/>
  <c r="HJ157" i="1"/>
  <c r="HJ154" i="1"/>
  <c r="HJ155" i="1"/>
  <c r="HK100" i="1" l="1"/>
  <c r="HK80" i="1"/>
  <c r="HK9" i="1" s="1"/>
  <c r="HK110" i="1"/>
  <c r="HK21" i="1" l="1"/>
  <c r="HK101" i="1"/>
  <c r="HK27" i="1"/>
  <c r="HK111" i="1"/>
  <c r="HK113" i="1" s="1"/>
  <c r="HK114" i="1" s="1"/>
  <c r="HK118" i="1" l="1"/>
  <c r="HK119" i="1" s="1"/>
  <c r="HK120" i="1" s="1"/>
  <c r="HK30" i="1" s="1"/>
  <c r="HK36" i="1" s="1"/>
  <c r="HL87" i="1"/>
  <c r="HK29" i="1"/>
  <c r="HL85" i="1"/>
  <c r="HL86" i="1" s="1"/>
  <c r="HK102" i="1"/>
  <c r="HK104" i="1"/>
  <c r="HK105" i="1" s="1"/>
  <c r="HK106" i="1" l="1"/>
  <c r="HK103" i="1"/>
  <c r="HK176" i="1"/>
  <c r="HK170" i="1"/>
  <c r="HL88" i="1"/>
  <c r="HL112" i="1"/>
  <c r="HL28" i="1" s="1"/>
  <c r="HK143" i="1" l="1"/>
  <c r="HK144" i="1" s="1"/>
  <c r="HL46" i="1"/>
  <c r="HL50" i="1"/>
  <c r="HL51" i="1" s="1"/>
  <c r="HK177" i="1"/>
  <c r="HK178" i="1" s="1"/>
  <c r="HL94" i="1"/>
  <c r="HK171" i="1"/>
  <c r="HK172" i="1" s="1"/>
  <c r="HK173" i="1" s="1"/>
  <c r="HK24" i="1"/>
  <c r="HK115" i="1"/>
  <c r="HK116" i="1" s="1"/>
  <c r="HL48" i="1"/>
  <c r="HL49" i="1" s="1"/>
  <c r="HK207" i="1"/>
  <c r="HK209" i="1"/>
  <c r="HK208" i="1"/>
  <c r="HK134" i="1"/>
  <c r="HK135" i="1" s="1"/>
  <c r="HK136" i="1" s="1"/>
  <c r="HK123" i="1"/>
  <c r="HK124" i="1" s="1"/>
  <c r="HK125" i="1" s="1"/>
  <c r="HK4" i="1" s="1"/>
  <c r="HK22" i="1"/>
  <c r="HK31" i="1" l="1"/>
  <c r="HK117" i="1"/>
  <c r="HL92" i="1" s="1"/>
  <c r="HL93" i="1" s="1"/>
  <c r="HL17" i="1" s="1"/>
  <c r="HK179" i="1"/>
  <c r="HK35" i="1"/>
  <c r="HK38" i="1"/>
  <c r="HK37" i="1"/>
  <c r="HL47" i="1"/>
  <c r="HL52" i="1" s="1"/>
  <c r="HL53" i="1" s="1"/>
  <c r="HL54" i="1" s="1"/>
  <c r="HK57" i="1"/>
  <c r="HK58" i="1" s="1"/>
  <c r="HK59" i="1" s="1"/>
  <c r="HK23" i="1" s="1"/>
  <c r="HL16" i="1"/>
  <c r="HK244" i="1"/>
  <c r="HK146" i="1"/>
  <c r="HK151" i="1"/>
  <c r="HK150" i="1"/>
  <c r="HK149" i="1"/>
  <c r="HK148" i="1"/>
  <c r="HK147" i="1"/>
  <c r="HL95" i="1" l="1"/>
  <c r="HK248" i="1"/>
  <c r="HL96" i="1"/>
  <c r="HL18" i="1" s="1"/>
  <c r="HL74" i="1"/>
  <c r="HL72" i="1"/>
  <c r="HL66" i="1"/>
  <c r="HK184" i="1"/>
  <c r="HK246" i="1"/>
  <c r="HK181" i="1"/>
  <c r="HK182" i="1"/>
  <c r="HK183" i="1"/>
  <c r="HK180" i="1"/>
  <c r="HK137" i="1"/>
  <c r="HK138" i="1" s="1"/>
  <c r="HK139" i="1" s="1"/>
  <c r="HK3" i="1" s="1"/>
  <c r="HL75" i="1" l="1"/>
  <c r="HL67" i="1"/>
  <c r="HL73" i="1"/>
  <c r="HL6" i="1" s="1"/>
  <c r="HL64" i="1"/>
  <c r="HL7" i="1" l="1"/>
  <c r="HM43" i="1"/>
  <c r="HM44" i="1" s="1"/>
  <c r="HL8" i="1"/>
  <c r="HL78" i="1"/>
  <c r="HL81" i="1" s="1"/>
  <c r="HL82" i="1" s="1"/>
  <c r="HL13" i="1" s="1"/>
  <c r="HL89" i="1"/>
  <c r="HL14" i="1" s="1"/>
  <c r="HL166" i="1"/>
  <c r="HL12" i="1"/>
  <c r="HL145" i="1"/>
  <c r="HL164" i="1"/>
  <c r="HL99" i="1" l="1"/>
  <c r="HL20" i="1" s="1"/>
  <c r="HL109" i="1"/>
  <c r="HL33" i="1"/>
  <c r="HL34" i="1"/>
  <c r="HL130" i="1"/>
  <c r="HL131" i="1" s="1"/>
  <c r="HL132" i="1" s="1"/>
  <c r="HL133" i="1" s="1"/>
  <c r="HK165" i="1"/>
  <c r="HM65" i="1"/>
  <c r="HM70" i="1"/>
  <c r="HM71" i="1" s="1"/>
  <c r="HL10" i="1"/>
  <c r="HL79" i="1"/>
  <c r="HL100" i="1" l="1"/>
  <c r="HL80" i="1"/>
  <c r="HL9" i="1" s="1"/>
  <c r="HK157" i="1"/>
  <c r="HK155" i="1"/>
  <c r="HK156" i="1"/>
  <c r="HK154" i="1"/>
  <c r="HK240" i="1"/>
  <c r="HL26" i="1"/>
  <c r="HL110" i="1"/>
  <c r="HL27" i="1" l="1"/>
  <c r="HL111" i="1"/>
  <c r="HL113" i="1" s="1"/>
  <c r="HL114" i="1" s="1"/>
  <c r="HL21" i="1"/>
  <c r="HL101" i="1"/>
  <c r="HL102" i="1" l="1"/>
  <c r="HL104" i="1"/>
  <c r="HL105" i="1" s="1"/>
  <c r="HL29" i="1"/>
  <c r="HM85" i="1"/>
  <c r="HM86" i="1" s="1"/>
  <c r="HM87" i="1"/>
  <c r="HM88" i="1" s="1"/>
  <c r="HL118" i="1"/>
  <c r="HL119" i="1" s="1"/>
  <c r="HL120" i="1" s="1"/>
  <c r="HL30" i="1" s="1"/>
  <c r="HL36" i="1" s="1"/>
  <c r="HL103" i="1" l="1"/>
  <c r="HL106" i="1"/>
  <c r="HM112" i="1"/>
  <c r="HM28" i="1" s="1"/>
  <c r="HL176" i="1"/>
  <c r="HL170" i="1"/>
  <c r="HL123" i="1" l="1"/>
  <c r="HL124" i="1" s="1"/>
  <c r="HL125" i="1" s="1"/>
  <c r="HL4" i="1" s="1"/>
  <c r="HL22" i="1"/>
  <c r="HL177" i="1"/>
  <c r="HL178" i="1" s="1"/>
  <c r="HM94" i="1"/>
  <c r="HL171" i="1"/>
  <c r="HL172" i="1" s="1"/>
  <c r="HL173" i="1" s="1"/>
  <c r="HM46" i="1"/>
  <c r="HM48" i="1"/>
  <c r="HM50" i="1"/>
  <c r="HM51" i="1" s="1"/>
  <c r="HL115" i="1"/>
  <c r="HL116" i="1" s="1"/>
  <c r="HL24" i="1"/>
  <c r="HL143" i="1"/>
  <c r="HL144" i="1" s="1"/>
  <c r="HL207" i="1"/>
  <c r="HL209" i="1"/>
  <c r="HL208" i="1"/>
  <c r="HL134" i="1"/>
  <c r="HL135" i="1" s="1"/>
  <c r="HL136" i="1" s="1"/>
  <c r="HM16" i="1" l="1"/>
  <c r="HL244" i="1"/>
  <c r="HL148" i="1"/>
  <c r="HL150" i="1"/>
  <c r="HL149" i="1"/>
  <c r="HL151" i="1"/>
  <c r="HL146" i="1"/>
  <c r="HL147" i="1"/>
  <c r="HL137" i="1" s="1"/>
  <c r="HM49" i="1"/>
  <c r="HL179" i="1"/>
  <c r="HL37" i="1"/>
  <c r="HL35" i="1"/>
  <c r="HL38" i="1"/>
  <c r="HM47" i="1"/>
  <c r="HL57" i="1"/>
  <c r="HL58" i="1" s="1"/>
  <c r="HL59" i="1" s="1"/>
  <c r="HL23" i="1" s="1"/>
  <c r="HL31" i="1"/>
  <c r="HL117" i="1"/>
  <c r="HM92" i="1" s="1"/>
  <c r="HM93" i="1" s="1"/>
  <c r="HM17" i="1" s="1"/>
  <c r="HM52" i="1" l="1"/>
  <c r="HM53" i="1" s="1"/>
  <c r="HM54" i="1" s="1"/>
  <c r="HM66" i="1" s="1"/>
  <c r="HM95" i="1"/>
  <c r="HL184" i="1"/>
  <c r="HL182" i="1"/>
  <c r="HL138" i="1"/>
  <c r="HL139" i="1" s="1"/>
  <c r="HL3" i="1" s="1"/>
  <c r="HL181" i="1"/>
  <c r="HL246" i="1"/>
  <c r="HL183" i="1"/>
  <c r="HL180" i="1"/>
  <c r="HM64" i="1" s="1"/>
  <c r="HL248" i="1"/>
  <c r="HM96" i="1"/>
  <c r="HM18" i="1" s="1"/>
  <c r="HM74" i="1" l="1"/>
  <c r="HM72" i="1"/>
  <c r="HM73" i="1" s="1"/>
  <c r="HM6" i="1" s="1"/>
  <c r="HN43" i="1"/>
  <c r="HN44" i="1" s="1"/>
  <c r="HN65" i="1" s="1"/>
  <c r="HM7" i="1"/>
  <c r="HM67" i="1"/>
  <c r="HM75" i="1"/>
  <c r="HM89" i="1" l="1"/>
  <c r="HM14" i="1" s="1"/>
  <c r="HM12" i="1"/>
  <c r="HM166" i="1"/>
  <c r="HM145" i="1"/>
  <c r="HM164" i="1"/>
  <c r="HM8" i="1"/>
  <c r="HM78" i="1"/>
  <c r="HM81" i="1" s="1"/>
  <c r="HM99" i="1" l="1"/>
  <c r="HM20" i="1" s="1"/>
  <c r="HM109" i="1"/>
  <c r="HM26" i="1" s="1"/>
  <c r="HM10" i="1"/>
  <c r="HN70" i="1"/>
  <c r="HN71" i="1" s="1"/>
  <c r="HM79" i="1"/>
  <c r="HM80" i="1" s="1"/>
  <c r="HM9" i="1" s="1"/>
  <c r="HL165" i="1"/>
  <c r="HM34" i="1"/>
  <c r="HM130" i="1"/>
  <c r="HM131" i="1" s="1"/>
  <c r="HM33" i="1"/>
  <c r="HM82" i="1"/>
  <c r="HM132" i="1" l="1"/>
  <c r="HM133" i="1" s="1"/>
  <c r="HM110" i="1"/>
  <c r="HM27" i="1" s="1"/>
  <c r="HM111" i="1"/>
  <c r="HM113" i="1" s="1"/>
  <c r="HM114" i="1" s="1"/>
  <c r="HL240" i="1"/>
  <c r="HL157" i="1"/>
  <c r="HL155" i="1"/>
  <c r="HL154" i="1"/>
  <c r="HL156" i="1"/>
  <c r="HM13" i="1"/>
  <c r="HM100" i="1"/>
  <c r="HM21" i="1" l="1"/>
  <c r="HM101" i="1"/>
  <c r="HN85" i="1"/>
  <c r="HN86" i="1" s="1"/>
  <c r="HM29" i="1"/>
  <c r="HN87" i="1"/>
  <c r="HM118" i="1"/>
  <c r="HM119" i="1" s="1"/>
  <c r="HM120" i="1" s="1"/>
  <c r="HM30" i="1" s="1"/>
  <c r="HM36" i="1" s="1"/>
  <c r="HM102" i="1" l="1"/>
  <c r="HN88" i="1" s="1"/>
  <c r="HM104" i="1"/>
  <c r="HM105" i="1" s="1"/>
  <c r="HM106" i="1" l="1"/>
  <c r="HM103" i="1"/>
  <c r="HN112" i="1"/>
  <c r="HN28" i="1" s="1"/>
  <c r="HM176" i="1"/>
  <c r="HM170" i="1"/>
  <c r="HM22" i="1" l="1"/>
  <c r="HM123" i="1"/>
  <c r="HM124" i="1" s="1"/>
  <c r="HM125" i="1" s="1"/>
  <c r="HM4" i="1" s="1"/>
  <c r="HM24" i="1"/>
  <c r="HM115" i="1"/>
  <c r="HM116" i="1" s="1"/>
  <c r="HN50" i="1"/>
  <c r="HN51" i="1" s="1"/>
  <c r="HN94" i="1"/>
  <c r="HN46" i="1"/>
  <c r="HM143" i="1"/>
  <c r="HM144" i="1" s="1"/>
  <c r="HN48" i="1"/>
  <c r="HN49" i="1" s="1"/>
  <c r="HM171" i="1"/>
  <c r="HM172" i="1" s="1"/>
  <c r="HM173" i="1" s="1"/>
  <c r="HM177" i="1"/>
  <c r="HM178" i="1" s="1"/>
  <c r="HM207" i="1"/>
  <c r="HM208" i="1"/>
  <c r="HM209" i="1"/>
  <c r="HM134" i="1"/>
  <c r="HM135" i="1" s="1"/>
  <c r="HM136" i="1" s="1"/>
  <c r="HM148" i="1" l="1"/>
  <c r="HM151" i="1"/>
  <c r="HM244" i="1"/>
  <c r="HM146" i="1"/>
  <c r="HM150" i="1"/>
  <c r="HM149" i="1"/>
  <c r="HM147" i="1"/>
  <c r="HM137" i="1" s="1"/>
  <c r="HM31" i="1"/>
  <c r="HM117" i="1"/>
  <c r="HN92" i="1" s="1"/>
  <c r="HN93" i="1" s="1"/>
  <c r="HN17" i="1" s="1"/>
  <c r="HM179" i="1"/>
  <c r="HN47" i="1"/>
  <c r="HN52" i="1" s="1"/>
  <c r="HN53" i="1" s="1"/>
  <c r="HN54" i="1" s="1"/>
  <c r="HM57" i="1"/>
  <c r="HM58" i="1" s="1"/>
  <c r="HM59" i="1" s="1"/>
  <c r="HM23" i="1" s="1"/>
  <c r="HM38" i="1"/>
  <c r="HM35" i="1"/>
  <c r="HM37" i="1"/>
  <c r="HN16" i="1"/>
  <c r="HN95" i="1" l="1"/>
  <c r="HN96" i="1"/>
  <c r="HN18" i="1" s="1"/>
  <c r="HM182" i="1"/>
  <c r="HM183" i="1"/>
  <c r="HM246" i="1"/>
  <c r="HM138" i="1"/>
  <c r="HM139" i="1" s="1"/>
  <c r="HM3" i="1" s="1"/>
  <c r="HM181" i="1"/>
  <c r="HM184" i="1"/>
  <c r="HM180" i="1"/>
  <c r="HM248" i="1"/>
  <c r="HN66" i="1"/>
  <c r="HN74" i="1"/>
  <c r="HN72" i="1"/>
  <c r="HN73" i="1" l="1"/>
  <c r="HN6" i="1" s="1"/>
  <c r="HN75" i="1"/>
  <c r="HN67" i="1"/>
  <c r="HN64" i="1"/>
  <c r="HO43" i="1" l="1"/>
  <c r="HO44" i="1" s="1"/>
  <c r="HN7" i="1"/>
  <c r="HN78" i="1"/>
  <c r="HN81" i="1" s="1"/>
  <c r="HN8" i="1"/>
  <c r="HN166" i="1"/>
  <c r="HN89" i="1"/>
  <c r="HN14" i="1" s="1"/>
  <c r="HN145" i="1"/>
  <c r="HN12" i="1"/>
  <c r="HN164" i="1"/>
  <c r="HN99" i="1" l="1"/>
  <c r="HN20" i="1" s="1"/>
  <c r="HN10" i="1"/>
  <c r="HO70" i="1"/>
  <c r="HO71" i="1" s="1"/>
  <c r="HN79" i="1"/>
  <c r="HN80" i="1" s="1"/>
  <c r="HN9" i="1" s="1"/>
  <c r="HN34" i="1"/>
  <c r="HN33" i="1"/>
  <c r="HN130" i="1"/>
  <c r="HN131" i="1" s="1"/>
  <c r="HM165" i="1"/>
  <c r="HN82" i="1"/>
  <c r="HN109" i="1"/>
  <c r="HO65" i="1"/>
  <c r="HN132" i="1" l="1"/>
  <c r="HN133" i="1" s="1"/>
  <c r="HM240" i="1"/>
  <c r="HM154" i="1"/>
  <c r="HM156" i="1"/>
  <c r="HM155" i="1"/>
  <c r="HM157" i="1"/>
  <c r="HN26" i="1"/>
  <c r="HN110" i="1"/>
  <c r="HN13" i="1"/>
  <c r="HN100" i="1"/>
  <c r="HN27" i="1" l="1"/>
  <c r="HN111" i="1"/>
  <c r="HN113" i="1" s="1"/>
  <c r="HN114" i="1" s="1"/>
  <c r="HN21" i="1"/>
  <c r="HN101" i="1"/>
  <c r="HN102" i="1" l="1"/>
  <c r="HN104" i="1"/>
  <c r="HN105" i="1" s="1"/>
  <c r="HO112" i="1" s="1"/>
  <c r="HO28" i="1" s="1"/>
  <c r="HN118" i="1"/>
  <c r="HN119" i="1" s="1"/>
  <c r="HN120" i="1" s="1"/>
  <c r="HN30" i="1" s="1"/>
  <c r="HN36" i="1" s="1"/>
  <c r="HO87" i="1"/>
  <c r="HO85" i="1"/>
  <c r="HO86" i="1" s="1"/>
  <c r="HN29" i="1"/>
  <c r="HO88" i="1" l="1"/>
  <c r="HN170" i="1"/>
  <c r="HN176" i="1"/>
  <c r="HN103" i="1"/>
  <c r="HN106" i="1"/>
  <c r="HO50" i="1" l="1"/>
  <c r="HO51" i="1" s="1"/>
  <c r="HN24" i="1"/>
  <c r="HN171" i="1"/>
  <c r="HN172" i="1" s="1"/>
  <c r="HN173" i="1" s="1"/>
  <c r="HO94" i="1"/>
  <c r="HN143" i="1"/>
  <c r="HN144" i="1" s="1"/>
  <c r="HO46" i="1"/>
  <c r="HO48" i="1"/>
  <c r="HO49" i="1" s="1"/>
  <c r="HN177" i="1"/>
  <c r="HN178" i="1" s="1"/>
  <c r="HN115" i="1"/>
  <c r="HN116" i="1" s="1"/>
  <c r="HN209" i="1"/>
  <c r="HN208" i="1"/>
  <c r="HN207" i="1"/>
  <c r="HN134" i="1"/>
  <c r="HN135" i="1" s="1"/>
  <c r="HN136" i="1" s="1"/>
  <c r="HN22" i="1"/>
  <c r="HN123" i="1"/>
  <c r="HN124" i="1" s="1"/>
  <c r="HN125" i="1" s="1"/>
  <c r="HN4" i="1" s="1"/>
  <c r="HN179" i="1" l="1"/>
  <c r="HO16" i="1"/>
  <c r="HO47" i="1"/>
  <c r="HO52" i="1" s="1"/>
  <c r="HO53" i="1" s="1"/>
  <c r="HO54" i="1" s="1"/>
  <c r="HN57" i="1"/>
  <c r="HN58" i="1" s="1"/>
  <c r="HN59" i="1" s="1"/>
  <c r="HN23" i="1" s="1"/>
  <c r="HN35" i="1"/>
  <c r="HN37" i="1"/>
  <c r="HN38" i="1"/>
  <c r="HN31" i="1"/>
  <c r="HN117" i="1"/>
  <c r="HO92" i="1" s="1"/>
  <c r="HO93" i="1" s="1"/>
  <c r="HO17" i="1" s="1"/>
  <c r="HN150" i="1"/>
  <c r="HN149" i="1"/>
  <c r="HN151" i="1"/>
  <c r="HN146" i="1"/>
  <c r="HN244" i="1"/>
  <c r="HN148" i="1"/>
  <c r="HN147" i="1"/>
  <c r="HO66" i="1" l="1"/>
  <c r="HO72" i="1"/>
  <c r="HO74" i="1"/>
  <c r="HN184" i="1"/>
  <c r="HN183" i="1"/>
  <c r="HN182" i="1"/>
  <c r="HN181" i="1"/>
  <c r="HN246" i="1"/>
  <c r="HN180" i="1"/>
  <c r="HO64" i="1" s="1"/>
  <c r="HO95" i="1"/>
  <c r="HN248" i="1"/>
  <c r="HO96" i="1"/>
  <c r="HO18" i="1" s="1"/>
  <c r="HN137" i="1"/>
  <c r="HN138" i="1" s="1"/>
  <c r="HN139" i="1" s="1"/>
  <c r="HN3" i="1" s="1"/>
  <c r="HO73" i="1" l="1"/>
  <c r="HO6" i="1" s="1"/>
  <c r="HO75" i="1"/>
  <c r="HO67" i="1"/>
  <c r="HO7" i="1"/>
  <c r="HP43" i="1"/>
  <c r="HP44" i="1" s="1"/>
  <c r="HO8" i="1" l="1"/>
  <c r="HO78" i="1"/>
  <c r="HO81" i="1" s="1"/>
  <c r="HO82" i="1" s="1"/>
  <c r="HO89" i="1"/>
  <c r="HO14" i="1" s="1"/>
  <c r="HO12" i="1"/>
  <c r="HO145" i="1"/>
  <c r="HO166" i="1"/>
  <c r="HO164" i="1"/>
  <c r="HP65" i="1"/>
  <c r="HO109" i="1" l="1"/>
  <c r="HO26" i="1" s="1"/>
  <c r="HO99" i="1"/>
  <c r="HO130" i="1"/>
  <c r="HO131" i="1" s="1"/>
  <c r="HO33" i="1"/>
  <c r="HO34" i="1"/>
  <c r="HN165" i="1"/>
  <c r="HO13" i="1"/>
  <c r="HP70" i="1"/>
  <c r="HP71" i="1" s="1"/>
  <c r="HO10" i="1"/>
  <c r="HO79" i="1"/>
  <c r="HO80" i="1" s="1"/>
  <c r="HO9" i="1" s="1"/>
  <c r="HO132" i="1" l="1"/>
  <c r="HO133" i="1" s="1"/>
  <c r="HO20" i="1"/>
  <c r="HO100" i="1"/>
  <c r="HO110" i="1"/>
  <c r="HN157" i="1"/>
  <c r="HN156" i="1"/>
  <c r="HN154" i="1"/>
  <c r="HN240" i="1"/>
  <c r="HN155" i="1"/>
  <c r="HO27" i="1" l="1"/>
  <c r="HO111" i="1"/>
  <c r="HO113" i="1" s="1"/>
  <c r="HO114" i="1" s="1"/>
  <c r="HO21" i="1"/>
  <c r="HO101" i="1"/>
  <c r="HO102" i="1" l="1"/>
  <c r="HO104" i="1"/>
  <c r="HO105" i="1" s="1"/>
  <c r="HP112" i="1" s="1"/>
  <c r="HP28" i="1" s="1"/>
  <c r="HO29" i="1"/>
  <c r="HP87" i="1"/>
  <c r="HP85" i="1"/>
  <c r="HP86" i="1" s="1"/>
  <c r="HO118" i="1"/>
  <c r="HO119" i="1" s="1"/>
  <c r="HO120" i="1" s="1"/>
  <c r="HO30" i="1" s="1"/>
  <c r="HO36" i="1" s="1"/>
  <c r="HO176" i="1" l="1"/>
  <c r="HO170" i="1"/>
  <c r="HP88" i="1"/>
  <c r="HO103" i="1"/>
  <c r="HO106" i="1"/>
  <c r="HP48" i="1" l="1"/>
  <c r="HP49" i="1" s="1"/>
  <c r="HP94" i="1"/>
  <c r="HP46" i="1"/>
  <c r="HO143" i="1"/>
  <c r="HO144" i="1" s="1"/>
  <c r="HP50" i="1"/>
  <c r="HP51" i="1" s="1"/>
  <c r="HO171" i="1"/>
  <c r="HO172" i="1" s="1"/>
  <c r="HO173" i="1" s="1"/>
  <c r="HO24" i="1"/>
  <c r="HO115" i="1"/>
  <c r="HO116" i="1" s="1"/>
  <c r="HO177" i="1"/>
  <c r="HO178" i="1" s="1"/>
  <c r="HO209" i="1"/>
  <c r="HO208" i="1"/>
  <c r="HO207" i="1"/>
  <c r="HO134" i="1"/>
  <c r="HO135" i="1" s="1"/>
  <c r="HO136" i="1" s="1"/>
  <c r="HO123" i="1"/>
  <c r="HO124" i="1" s="1"/>
  <c r="HO125" i="1" s="1"/>
  <c r="HO4" i="1" s="1"/>
  <c r="HO22" i="1"/>
  <c r="HO31" i="1" l="1"/>
  <c r="HO117" i="1"/>
  <c r="HP92" i="1" s="1"/>
  <c r="HP93" i="1" s="1"/>
  <c r="HP17" i="1" s="1"/>
  <c r="HO148" i="1"/>
  <c r="HO150" i="1"/>
  <c r="HO146" i="1"/>
  <c r="HO151" i="1"/>
  <c r="HO244" i="1"/>
  <c r="HO149" i="1"/>
  <c r="HO147" i="1"/>
  <c r="HO38" i="1"/>
  <c r="HO37" i="1"/>
  <c r="HO35" i="1"/>
  <c r="HP47" i="1"/>
  <c r="HP52" i="1" s="1"/>
  <c r="HP53" i="1" s="1"/>
  <c r="HP54" i="1" s="1"/>
  <c r="HO57" i="1"/>
  <c r="HO58" i="1" s="1"/>
  <c r="HO59" i="1" s="1"/>
  <c r="HO23" i="1" s="1"/>
  <c r="HP16" i="1"/>
  <c r="HO179" i="1"/>
  <c r="HP96" i="1" l="1"/>
  <c r="HP18" i="1" s="1"/>
  <c r="HP95" i="1"/>
  <c r="HP66" i="1"/>
  <c r="HP72" i="1"/>
  <c r="HP74" i="1"/>
  <c r="HO248" i="1"/>
  <c r="HO181" i="1"/>
  <c r="HO182" i="1"/>
  <c r="HO246" i="1"/>
  <c r="HO184" i="1"/>
  <c r="HO183" i="1"/>
  <c r="HO180" i="1"/>
  <c r="HP64" i="1" s="1"/>
  <c r="HO137" i="1"/>
  <c r="HO138" i="1" s="1"/>
  <c r="HO139" i="1" s="1"/>
  <c r="HO3" i="1" s="1"/>
  <c r="HP67" i="1" l="1"/>
  <c r="HP73" i="1"/>
  <c r="HP6" i="1" s="1"/>
  <c r="HP75" i="1"/>
  <c r="HQ43" i="1"/>
  <c r="HQ44" i="1" s="1"/>
  <c r="HQ65" i="1" s="1"/>
  <c r="HP7" i="1"/>
  <c r="HP78" i="1" l="1"/>
  <c r="HP81" i="1" s="1"/>
  <c r="HP82" i="1" s="1"/>
  <c r="HP8" i="1"/>
  <c r="HP166" i="1"/>
  <c r="HP145" i="1"/>
  <c r="HP89" i="1"/>
  <c r="HP14" i="1" s="1"/>
  <c r="HP12" i="1"/>
  <c r="HP164" i="1"/>
  <c r="HP109" i="1" l="1"/>
  <c r="HP99" i="1"/>
  <c r="HP10" i="1"/>
  <c r="HQ70" i="1"/>
  <c r="HQ71" i="1" s="1"/>
  <c r="HP79" i="1"/>
  <c r="HP80" i="1" s="1"/>
  <c r="HP9" i="1" s="1"/>
  <c r="HP130" i="1"/>
  <c r="HP131" i="1" s="1"/>
  <c r="HP132" i="1" s="1"/>
  <c r="HP133" i="1" s="1"/>
  <c r="HP34" i="1"/>
  <c r="HP33" i="1"/>
  <c r="HO165" i="1"/>
  <c r="HP13" i="1"/>
  <c r="HP110" i="1" l="1"/>
  <c r="HP27" i="1" s="1"/>
  <c r="HP26" i="1"/>
  <c r="HO157" i="1"/>
  <c r="HO156" i="1"/>
  <c r="HO240" i="1"/>
  <c r="HO155" i="1"/>
  <c r="HO154" i="1"/>
  <c r="HP20" i="1"/>
  <c r="HP100" i="1"/>
  <c r="HP111" i="1"/>
  <c r="HP113" i="1" s="1"/>
  <c r="HP114" i="1" s="1"/>
  <c r="HP21" i="1" l="1"/>
  <c r="HP101" i="1"/>
  <c r="HP118" i="1"/>
  <c r="HP119" i="1" s="1"/>
  <c r="HP120" i="1" s="1"/>
  <c r="HP30" i="1" s="1"/>
  <c r="HP36" i="1" s="1"/>
  <c r="HQ87" i="1"/>
  <c r="HQ85" i="1"/>
  <c r="HQ86" i="1" s="1"/>
  <c r="HP29" i="1"/>
  <c r="HP102" i="1" l="1"/>
  <c r="HP104" i="1"/>
  <c r="HP105" i="1" s="1"/>
  <c r="HP103" i="1" l="1"/>
  <c r="HP106" i="1"/>
  <c r="HQ112" i="1"/>
  <c r="HQ28" i="1" s="1"/>
  <c r="HP176" i="1"/>
  <c r="HP170" i="1"/>
  <c r="HQ88" i="1"/>
  <c r="HP171" i="1" l="1"/>
  <c r="HP172" i="1" s="1"/>
  <c r="HP173" i="1" s="1"/>
  <c r="HP115" i="1"/>
  <c r="HP116" i="1" s="1"/>
  <c r="HQ94" i="1"/>
  <c r="HQ50" i="1"/>
  <c r="HQ51" i="1" s="1"/>
  <c r="HQ48" i="1"/>
  <c r="HQ49" i="1" s="1"/>
  <c r="HP177" i="1"/>
  <c r="HP178" i="1" s="1"/>
  <c r="HP143" i="1"/>
  <c r="HP144" i="1" s="1"/>
  <c r="HQ46" i="1"/>
  <c r="HP24" i="1"/>
  <c r="HP207" i="1"/>
  <c r="HP208" i="1"/>
  <c r="HP209" i="1"/>
  <c r="HP134" i="1"/>
  <c r="HP135" i="1" s="1"/>
  <c r="HP136" i="1" s="1"/>
  <c r="HP22" i="1"/>
  <c r="HP123" i="1"/>
  <c r="HP124" i="1" s="1"/>
  <c r="HP125" i="1" s="1"/>
  <c r="HP4" i="1" s="1"/>
  <c r="HQ47" i="1" l="1"/>
  <c r="HQ52" i="1" s="1"/>
  <c r="HQ53" i="1" s="1"/>
  <c r="HQ54" i="1" s="1"/>
  <c r="HP57" i="1"/>
  <c r="HP58" i="1" s="1"/>
  <c r="HP59" i="1" s="1"/>
  <c r="HP23" i="1" s="1"/>
  <c r="HP244" i="1"/>
  <c r="HP148" i="1"/>
  <c r="HP150" i="1"/>
  <c r="HP149" i="1"/>
  <c r="HP151" i="1"/>
  <c r="HP146" i="1"/>
  <c r="HP147" i="1"/>
  <c r="HQ16" i="1"/>
  <c r="HP179" i="1"/>
  <c r="HP31" i="1"/>
  <c r="HP117" i="1"/>
  <c r="HQ92" i="1" s="1"/>
  <c r="HQ93" i="1" s="1"/>
  <c r="HQ17" i="1" s="1"/>
  <c r="HP38" i="1"/>
  <c r="HP35" i="1"/>
  <c r="HP37" i="1"/>
  <c r="HQ96" i="1" l="1"/>
  <c r="HQ18" i="1" s="1"/>
  <c r="HP182" i="1"/>
  <c r="HP183" i="1"/>
  <c r="HP246" i="1"/>
  <c r="HP184" i="1"/>
  <c r="HP181" i="1"/>
  <c r="HP180" i="1"/>
  <c r="HP248" i="1"/>
  <c r="HQ66" i="1"/>
  <c r="HQ72" i="1"/>
  <c r="HQ74" i="1"/>
  <c r="HQ95" i="1"/>
  <c r="HP137" i="1"/>
  <c r="HP138" i="1" s="1"/>
  <c r="HP139" i="1" s="1"/>
  <c r="HP3" i="1" s="1"/>
  <c r="HQ67" i="1" l="1"/>
  <c r="HQ75" i="1"/>
  <c r="HQ73" i="1"/>
  <c r="HQ6" i="1" s="1"/>
  <c r="HQ64" i="1"/>
  <c r="HQ145" i="1" l="1"/>
  <c r="HQ166" i="1"/>
  <c r="HQ89" i="1"/>
  <c r="HQ14" i="1" s="1"/>
  <c r="HQ12" i="1"/>
  <c r="HQ164" i="1"/>
  <c r="HQ78" i="1"/>
  <c r="HQ81" i="1" s="1"/>
  <c r="HQ8" i="1"/>
  <c r="HR43" i="1"/>
  <c r="HR44" i="1" s="1"/>
  <c r="HQ7" i="1"/>
  <c r="HQ99" i="1" l="1"/>
  <c r="HQ20" i="1" s="1"/>
  <c r="HQ109" i="1"/>
  <c r="HQ26" i="1" s="1"/>
  <c r="HQ10" i="1"/>
  <c r="HR70" i="1"/>
  <c r="HR71" i="1" s="1"/>
  <c r="HQ79" i="1"/>
  <c r="HQ80" i="1" s="1"/>
  <c r="HQ9" i="1" s="1"/>
  <c r="HQ130" i="1"/>
  <c r="HQ131" i="1" s="1"/>
  <c r="HQ33" i="1"/>
  <c r="HQ34" i="1"/>
  <c r="HP165" i="1"/>
  <c r="HQ82" i="1"/>
  <c r="HR65" i="1"/>
  <c r="HQ132" i="1" l="1"/>
  <c r="HQ133" i="1" s="1"/>
  <c r="HQ13" i="1"/>
  <c r="HQ110" i="1"/>
  <c r="HP157" i="1"/>
  <c r="HP240" i="1"/>
  <c r="HP154" i="1"/>
  <c r="HP155" i="1"/>
  <c r="HP156" i="1"/>
  <c r="HQ100" i="1"/>
  <c r="HQ27" i="1" l="1"/>
  <c r="HQ111" i="1"/>
  <c r="HQ113" i="1" s="1"/>
  <c r="HQ114" i="1" s="1"/>
  <c r="HQ21" i="1"/>
  <c r="HQ101" i="1"/>
  <c r="HQ102" i="1" l="1"/>
  <c r="HQ104" i="1"/>
  <c r="HQ105" i="1" s="1"/>
  <c r="HR85" i="1"/>
  <c r="HR86" i="1" s="1"/>
  <c r="HR87" i="1"/>
  <c r="HQ29" i="1"/>
  <c r="HQ118" i="1"/>
  <c r="HQ119" i="1" s="1"/>
  <c r="HQ120" i="1" s="1"/>
  <c r="HQ30" i="1" s="1"/>
  <c r="HQ36" i="1" s="1"/>
  <c r="HR88" i="1" l="1"/>
  <c r="HQ106" i="1"/>
  <c r="HQ103" i="1"/>
  <c r="HR112" i="1"/>
  <c r="HR28" i="1" s="1"/>
  <c r="HQ176" i="1"/>
  <c r="HQ170" i="1"/>
  <c r="HQ143" i="1" l="1"/>
  <c r="HQ144" i="1" s="1"/>
  <c r="HQ177" i="1"/>
  <c r="HQ178" i="1" s="1"/>
  <c r="HR48" i="1"/>
  <c r="HR49" i="1" s="1"/>
  <c r="HR46" i="1"/>
  <c r="HR94" i="1"/>
  <c r="HQ24" i="1"/>
  <c r="HQ171" i="1"/>
  <c r="HQ172" i="1" s="1"/>
  <c r="HQ173" i="1" s="1"/>
  <c r="HR50" i="1"/>
  <c r="HR51" i="1" s="1"/>
  <c r="HQ115" i="1"/>
  <c r="HQ116" i="1" s="1"/>
  <c r="HQ208" i="1"/>
  <c r="HQ207" i="1"/>
  <c r="HQ209" i="1"/>
  <c r="HQ134" i="1"/>
  <c r="HQ135" i="1" s="1"/>
  <c r="HQ136" i="1" s="1"/>
  <c r="HQ22" i="1"/>
  <c r="HQ123" i="1"/>
  <c r="HQ124" i="1" s="1"/>
  <c r="HQ125" i="1" s="1"/>
  <c r="HQ4" i="1" s="1"/>
  <c r="HR47" i="1" l="1"/>
  <c r="HR52" i="1" s="1"/>
  <c r="HR53" i="1" s="1"/>
  <c r="HR54" i="1" s="1"/>
  <c r="HQ57" i="1"/>
  <c r="HQ58" i="1" s="1"/>
  <c r="HQ59" i="1" s="1"/>
  <c r="HQ23" i="1" s="1"/>
  <c r="HQ38" i="1"/>
  <c r="HQ37" i="1"/>
  <c r="HQ35" i="1"/>
  <c r="HQ179" i="1"/>
  <c r="HQ31" i="1"/>
  <c r="HQ117" i="1"/>
  <c r="HR92" i="1" s="1"/>
  <c r="HR93" i="1" s="1"/>
  <c r="HR17" i="1" s="1"/>
  <c r="HR16" i="1"/>
  <c r="HQ151" i="1"/>
  <c r="HQ148" i="1"/>
  <c r="HQ244" i="1"/>
  <c r="HQ149" i="1"/>
  <c r="HQ146" i="1"/>
  <c r="HQ150" i="1"/>
  <c r="HQ147" i="1"/>
  <c r="HR96" i="1" l="1"/>
  <c r="HR18" i="1" s="1"/>
  <c r="HQ246" i="1"/>
  <c r="HQ182" i="1"/>
  <c r="HQ183" i="1"/>
  <c r="HQ181" i="1"/>
  <c r="HQ184" i="1"/>
  <c r="HQ180" i="1"/>
  <c r="HR72" i="1"/>
  <c r="HR66" i="1"/>
  <c r="HR74" i="1"/>
  <c r="HR64" i="1"/>
  <c r="HQ248" i="1"/>
  <c r="HR95" i="1"/>
  <c r="HQ137" i="1"/>
  <c r="HQ138" i="1" s="1"/>
  <c r="HQ139" i="1" s="1"/>
  <c r="HQ3" i="1" s="1"/>
  <c r="HS43" i="1" l="1"/>
  <c r="HS44" i="1" s="1"/>
  <c r="HR7" i="1"/>
  <c r="HR67" i="1"/>
  <c r="HR73" i="1"/>
  <c r="HR6" i="1" s="1"/>
  <c r="HR75" i="1"/>
  <c r="HR8" i="1" l="1"/>
  <c r="HR78" i="1"/>
  <c r="HR81" i="1" s="1"/>
  <c r="HR82" i="1" s="1"/>
  <c r="HR13" i="1" s="1"/>
  <c r="HR166" i="1"/>
  <c r="HR145" i="1"/>
  <c r="HR89" i="1"/>
  <c r="HR14" i="1" s="1"/>
  <c r="HR12" i="1"/>
  <c r="HR164" i="1"/>
  <c r="HS65" i="1"/>
  <c r="HR33" i="1" l="1"/>
  <c r="HR34" i="1"/>
  <c r="HR130" i="1"/>
  <c r="HR131" i="1" s="1"/>
  <c r="HQ165" i="1"/>
  <c r="HR99" i="1"/>
  <c r="HR10" i="1"/>
  <c r="HS70" i="1"/>
  <c r="HS71" i="1" s="1"/>
  <c r="HR79" i="1"/>
  <c r="HR109" i="1"/>
  <c r="HR132" i="1" l="1"/>
  <c r="HR133" i="1" s="1"/>
  <c r="HR20" i="1"/>
  <c r="HQ156" i="1"/>
  <c r="HQ157" i="1"/>
  <c r="HQ240" i="1"/>
  <c r="HQ155" i="1"/>
  <c r="HQ154" i="1"/>
  <c r="HR26" i="1"/>
  <c r="HR110" i="1"/>
  <c r="HR100" i="1"/>
  <c r="HR80" i="1"/>
  <c r="HR9" i="1" s="1"/>
  <c r="HR21" i="1" l="1"/>
  <c r="HR101" i="1"/>
  <c r="HR27" i="1"/>
  <c r="HR111" i="1"/>
  <c r="HR113" i="1" s="1"/>
  <c r="HR114" i="1" s="1"/>
  <c r="HR29" i="1" l="1"/>
  <c r="HS87" i="1"/>
  <c r="HS85" i="1"/>
  <c r="HS86" i="1" s="1"/>
  <c r="HR118" i="1"/>
  <c r="HR119" i="1" s="1"/>
  <c r="HR120" i="1" s="1"/>
  <c r="HR30" i="1" s="1"/>
  <c r="HR36" i="1" s="1"/>
  <c r="HR102" i="1"/>
  <c r="HR104" i="1"/>
  <c r="HR105" i="1" s="1"/>
  <c r="HR106" i="1" l="1"/>
  <c r="HR103" i="1"/>
  <c r="HS112" i="1"/>
  <c r="HS28" i="1" s="1"/>
  <c r="HS88" i="1"/>
  <c r="HR170" i="1"/>
  <c r="HR176" i="1"/>
  <c r="HR115" i="1" l="1"/>
  <c r="HR116" i="1" s="1"/>
  <c r="HR171" i="1"/>
  <c r="HR172" i="1" s="1"/>
  <c r="HR173" i="1" s="1"/>
  <c r="HR177" i="1"/>
  <c r="HR178" i="1" s="1"/>
  <c r="HS46" i="1"/>
  <c r="HS94" i="1"/>
  <c r="HS50" i="1"/>
  <c r="HS51" i="1" s="1"/>
  <c r="HR143" i="1"/>
  <c r="HR144" i="1" s="1"/>
  <c r="HR24" i="1"/>
  <c r="HS48" i="1"/>
  <c r="HR209" i="1"/>
  <c r="HR207" i="1"/>
  <c r="HR208" i="1"/>
  <c r="HR134" i="1"/>
  <c r="HR135" i="1" s="1"/>
  <c r="HR136" i="1" s="1"/>
  <c r="HR123" i="1"/>
  <c r="HR124" i="1" s="1"/>
  <c r="HR125" i="1" s="1"/>
  <c r="HR4" i="1" s="1"/>
  <c r="HR22" i="1"/>
  <c r="HR37" i="1" l="1"/>
  <c r="HR35" i="1"/>
  <c r="HR38" i="1"/>
  <c r="HS47" i="1"/>
  <c r="HR57" i="1"/>
  <c r="HR149" i="1"/>
  <c r="HR146" i="1"/>
  <c r="HR148" i="1"/>
  <c r="HR244" i="1"/>
  <c r="HR150" i="1"/>
  <c r="HR151" i="1"/>
  <c r="HR147" i="1"/>
  <c r="HR179" i="1"/>
  <c r="HS49" i="1"/>
  <c r="HR58" i="1"/>
  <c r="HR59" i="1" s="1"/>
  <c r="HR23" i="1" s="1"/>
  <c r="HS16" i="1"/>
  <c r="HR31" i="1"/>
  <c r="HR117" i="1"/>
  <c r="HS92" i="1" s="1"/>
  <c r="HS93" i="1" s="1"/>
  <c r="HS17" i="1" s="1"/>
  <c r="HS95" i="1" l="1"/>
  <c r="HS52" i="1"/>
  <c r="HS53" i="1" s="1"/>
  <c r="HS54" i="1" s="1"/>
  <c r="HS72" i="1" s="1"/>
  <c r="HR248" i="1"/>
  <c r="HR137" i="1"/>
  <c r="HR138" i="1" s="1"/>
  <c r="HR139" i="1" s="1"/>
  <c r="HR3" i="1" s="1"/>
  <c r="HS96" i="1"/>
  <c r="HS18" i="1" s="1"/>
  <c r="HR246" i="1"/>
  <c r="HR183" i="1"/>
  <c r="HR184" i="1"/>
  <c r="HR182" i="1"/>
  <c r="HR181" i="1"/>
  <c r="HR180" i="1"/>
  <c r="HS74" i="1" l="1"/>
  <c r="HS66" i="1"/>
  <c r="HS73" i="1"/>
  <c r="HS6" i="1" s="1"/>
  <c r="HS67" i="1"/>
  <c r="HS75" i="1"/>
  <c r="HS64" i="1"/>
  <c r="HT43" i="1" l="1"/>
  <c r="HT44" i="1" s="1"/>
  <c r="HS7" i="1"/>
  <c r="HS8" i="1"/>
  <c r="HS78" i="1"/>
  <c r="HS81" i="1" s="1"/>
  <c r="HS82" i="1" s="1"/>
  <c r="HS13" i="1" s="1"/>
  <c r="HS166" i="1"/>
  <c r="HS12" i="1"/>
  <c r="HS145" i="1"/>
  <c r="HS89" i="1"/>
  <c r="HS14" i="1" s="1"/>
  <c r="HS164" i="1"/>
  <c r="HS99" i="1" l="1"/>
  <c r="HS109" i="1"/>
  <c r="HS130" i="1"/>
  <c r="HS131" i="1" s="1"/>
  <c r="HS132" i="1" s="1"/>
  <c r="HS133" i="1" s="1"/>
  <c r="HS33" i="1"/>
  <c r="HS34" i="1"/>
  <c r="HR165" i="1"/>
  <c r="HS10" i="1"/>
  <c r="HT70" i="1"/>
  <c r="HT71" i="1" s="1"/>
  <c r="HS79" i="1"/>
  <c r="HS80" i="1" s="1"/>
  <c r="HS9" i="1" s="1"/>
  <c r="HT65" i="1"/>
  <c r="HS26" i="1" l="1"/>
  <c r="HS110" i="1"/>
  <c r="HR155" i="1"/>
  <c r="HR157" i="1"/>
  <c r="HR240" i="1"/>
  <c r="HR156" i="1"/>
  <c r="HR154" i="1"/>
  <c r="HS20" i="1"/>
  <c r="HS100" i="1"/>
  <c r="HS27" i="1" l="1"/>
  <c r="HS111" i="1"/>
  <c r="HS113" i="1" s="1"/>
  <c r="HS114" i="1" s="1"/>
  <c r="HS21" i="1"/>
  <c r="HS101" i="1"/>
  <c r="HS102" i="1" l="1"/>
  <c r="HS104" i="1"/>
  <c r="HS105" i="1" s="1"/>
  <c r="HS29" i="1"/>
  <c r="HT85" i="1"/>
  <c r="HT86" i="1" s="1"/>
  <c r="HT87" i="1"/>
  <c r="HS118" i="1"/>
  <c r="HS119" i="1" s="1"/>
  <c r="HS120" i="1" s="1"/>
  <c r="HS30" i="1" s="1"/>
  <c r="HS36" i="1" s="1"/>
  <c r="HT88" i="1" l="1"/>
  <c r="HS106" i="1"/>
  <c r="HS103" i="1"/>
  <c r="HT112" i="1"/>
  <c r="HT28" i="1" s="1"/>
  <c r="HS176" i="1"/>
  <c r="HS170" i="1"/>
  <c r="HS22" i="1" l="1"/>
  <c r="HS123" i="1"/>
  <c r="HS124" i="1" s="1"/>
  <c r="HS125" i="1" s="1"/>
  <c r="HS4" i="1" s="1"/>
  <c r="HS177" i="1"/>
  <c r="HS178" i="1" s="1"/>
  <c r="HS115" i="1"/>
  <c r="HS116" i="1" s="1"/>
  <c r="HS24" i="1"/>
  <c r="HT94" i="1"/>
  <c r="HS143" i="1"/>
  <c r="HS144" i="1" s="1"/>
  <c r="HT46" i="1"/>
  <c r="HT50" i="1"/>
  <c r="HT51" i="1" s="1"/>
  <c r="HS171" i="1"/>
  <c r="HS172" i="1" s="1"/>
  <c r="HS173" i="1" s="1"/>
  <c r="HT48" i="1"/>
  <c r="HT49" i="1" s="1"/>
  <c r="HS208" i="1"/>
  <c r="HS207" i="1"/>
  <c r="HS209" i="1"/>
  <c r="HS134" i="1"/>
  <c r="HS135" i="1" s="1"/>
  <c r="HS136" i="1" s="1"/>
  <c r="HT47" i="1" l="1"/>
  <c r="HT52" i="1" s="1"/>
  <c r="HT53" i="1" s="1"/>
  <c r="HT54" i="1" s="1"/>
  <c r="HS57" i="1"/>
  <c r="HS58" i="1" s="1"/>
  <c r="HS59" i="1" s="1"/>
  <c r="HS23" i="1" s="1"/>
  <c r="HS31" i="1"/>
  <c r="HS117" i="1"/>
  <c r="HT92" i="1" s="1"/>
  <c r="HT93" i="1" s="1"/>
  <c r="HT17" i="1" s="1"/>
  <c r="HS150" i="1"/>
  <c r="HS149" i="1"/>
  <c r="HS146" i="1"/>
  <c r="HS148" i="1"/>
  <c r="HS244" i="1"/>
  <c r="HS151" i="1"/>
  <c r="HS147" i="1"/>
  <c r="HS137" i="1" s="1"/>
  <c r="HS179" i="1"/>
  <c r="HT16" i="1"/>
  <c r="HS38" i="1"/>
  <c r="HS35" i="1"/>
  <c r="HS37" i="1"/>
  <c r="HT95" i="1" l="1"/>
  <c r="HT96" i="1"/>
  <c r="HT18" i="1" s="1"/>
  <c r="HS248" i="1"/>
  <c r="HS183" i="1"/>
  <c r="HS246" i="1"/>
  <c r="HS184" i="1"/>
  <c r="HS138" i="1"/>
  <c r="HS139" i="1" s="1"/>
  <c r="HS3" i="1" s="1"/>
  <c r="HS182" i="1"/>
  <c r="HS181" i="1"/>
  <c r="HS180" i="1"/>
  <c r="HT66" i="1"/>
  <c r="HT74" i="1"/>
  <c r="HT72" i="1"/>
  <c r="HT73" i="1" l="1"/>
  <c r="HT6" i="1" s="1"/>
  <c r="HT67" i="1"/>
  <c r="HT75" i="1"/>
  <c r="HT64" i="1"/>
  <c r="HU43" i="1" l="1"/>
  <c r="HU44" i="1" s="1"/>
  <c r="HT7" i="1"/>
  <c r="HT78" i="1"/>
  <c r="HT81" i="1" s="1"/>
  <c r="HT8" i="1"/>
  <c r="HT89" i="1"/>
  <c r="HT14" i="1" s="1"/>
  <c r="HT166" i="1"/>
  <c r="HT12" i="1"/>
  <c r="HT145" i="1"/>
  <c r="HT164" i="1"/>
  <c r="HT99" i="1" l="1"/>
  <c r="HT20" i="1" s="1"/>
  <c r="HT109" i="1"/>
  <c r="HT26" i="1" s="1"/>
  <c r="HT10" i="1"/>
  <c r="HU70" i="1"/>
  <c r="HU71" i="1" s="1"/>
  <c r="HT79" i="1"/>
  <c r="HT80" i="1" s="1"/>
  <c r="HT9" i="1" s="1"/>
  <c r="HT33" i="1"/>
  <c r="HT34" i="1"/>
  <c r="HT130" i="1"/>
  <c r="HT131" i="1" s="1"/>
  <c r="HS165" i="1"/>
  <c r="HT82" i="1"/>
  <c r="HT13" i="1" s="1"/>
  <c r="HU65" i="1"/>
  <c r="HT132" i="1" l="1"/>
  <c r="HT133" i="1" s="1"/>
  <c r="HT110" i="1"/>
  <c r="HT27" i="1" s="1"/>
  <c r="HS155" i="1"/>
  <c r="HS240" i="1"/>
  <c r="HS156" i="1"/>
  <c r="HS157" i="1"/>
  <c r="HS154" i="1"/>
  <c r="HT111" i="1"/>
  <c r="HT113" i="1" s="1"/>
  <c r="HT114" i="1" s="1"/>
  <c r="HT100" i="1"/>
  <c r="HT118" i="1" l="1"/>
  <c r="HT119" i="1" s="1"/>
  <c r="HT120" i="1" s="1"/>
  <c r="HT30" i="1" s="1"/>
  <c r="HT36" i="1" s="1"/>
  <c r="HU87" i="1"/>
  <c r="HU85" i="1"/>
  <c r="HU86" i="1" s="1"/>
  <c r="HT29" i="1"/>
  <c r="HT21" i="1"/>
  <c r="HT101" i="1"/>
  <c r="HT102" i="1" l="1"/>
  <c r="HU88" i="1" s="1"/>
  <c r="HT104" i="1"/>
  <c r="HT105" i="1" s="1"/>
  <c r="HT103" i="1" l="1"/>
  <c r="HT106" i="1"/>
  <c r="HU112" i="1"/>
  <c r="HU28" i="1" s="1"/>
  <c r="HT176" i="1"/>
  <c r="HT170" i="1"/>
  <c r="HT22" i="1" l="1"/>
  <c r="HT123" i="1"/>
  <c r="HT124" i="1" s="1"/>
  <c r="HT125" i="1" s="1"/>
  <c r="HT4" i="1" s="1"/>
  <c r="HU94" i="1"/>
  <c r="HU48" i="1"/>
  <c r="HU49" i="1" s="1"/>
  <c r="HT171" i="1"/>
  <c r="HT172" i="1" s="1"/>
  <c r="HT173" i="1" s="1"/>
  <c r="HT177" i="1"/>
  <c r="HT178" i="1" s="1"/>
  <c r="HT143" i="1"/>
  <c r="HT144" i="1" s="1"/>
  <c r="HT115" i="1"/>
  <c r="HT116" i="1" s="1"/>
  <c r="HT24" i="1"/>
  <c r="HU46" i="1"/>
  <c r="HU50" i="1"/>
  <c r="HU51" i="1" s="1"/>
  <c r="HT207" i="1"/>
  <c r="HT208" i="1"/>
  <c r="HT209" i="1"/>
  <c r="HT134" i="1"/>
  <c r="HT135" i="1" s="1"/>
  <c r="HT136" i="1" s="1"/>
  <c r="HT31" i="1" l="1"/>
  <c r="HT117" i="1"/>
  <c r="HU92" i="1" s="1"/>
  <c r="HU93" i="1" s="1"/>
  <c r="HU17" i="1" s="1"/>
  <c r="HT151" i="1"/>
  <c r="HT148" i="1"/>
  <c r="HT244" i="1"/>
  <c r="HT146" i="1"/>
  <c r="HT150" i="1"/>
  <c r="HT149" i="1"/>
  <c r="HT147" i="1"/>
  <c r="HT137" i="1" s="1"/>
  <c r="HU16" i="1"/>
  <c r="HU47" i="1"/>
  <c r="HU52" i="1" s="1"/>
  <c r="HU53" i="1" s="1"/>
  <c r="HU54" i="1" s="1"/>
  <c r="HT57" i="1"/>
  <c r="HT58" i="1" s="1"/>
  <c r="HT59" i="1" s="1"/>
  <c r="HT23" i="1" s="1"/>
  <c r="HT179" i="1"/>
  <c r="HT38" i="1"/>
  <c r="HT37" i="1"/>
  <c r="HT35" i="1"/>
  <c r="HU96" i="1" l="1"/>
  <c r="HU18" i="1" s="1"/>
  <c r="HU95" i="1"/>
  <c r="HU72" i="1"/>
  <c r="HU66" i="1"/>
  <c r="HU74" i="1"/>
  <c r="HT183" i="1"/>
  <c r="HT246" i="1"/>
  <c r="HT181" i="1"/>
  <c r="HT182" i="1"/>
  <c r="HT138" i="1"/>
  <c r="HT139" i="1" s="1"/>
  <c r="HT3" i="1" s="1"/>
  <c r="HT184" i="1"/>
  <c r="HT180" i="1"/>
  <c r="HU64" i="1" s="1"/>
  <c r="HT248" i="1"/>
  <c r="HU7" i="1" l="1"/>
  <c r="HV43" i="1"/>
  <c r="HV44" i="1" s="1"/>
  <c r="HV65" i="1" s="1"/>
  <c r="HU75" i="1"/>
  <c r="HU73" i="1"/>
  <c r="HU6" i="1" s="1"/>
  <c r="HU67" i="1"/>
  <c r="HU8" i="1" l="1"/>
  <c r="HU78" i="1"/>
  <c r="HU81" i="1" s="1"/>
  <c r="HU82" i="1" s="1"/>
  <c r="HU13" i="1" s="1"/>
  <c r="HU166" i="1"/>
  <c r="HU89" i="1"/>
  <c r="HU14" i="1" s="1"/>
  <c r="HU145" i="1"/>
  <c r="HU12" i="1"/>
  <c r="HU164" i="1"/>
  <c r="HU109" i="1" l="1"/>
  <c r="HU26" i="1" s="1"/>
  <c r="HU10" i="1"/>
  <c r="HV70" i="1"/>
  <c r="HV71" i="1" s="1"/>
  <c r="HU79" i="1"/>
  <c r="HU99" i="1"/>
  <c r="HU130" i="1"/>
  <c r="HU131" i="1" s="1"/>
  <c r="HU33" i="1"/>
  <c r="HU34" i="1"/>
  <c r="HT165" i="1"/>
  <c r="HU20" i="1" l="1"/>
  <c r="HU100" i="1"/>
  <c r="HU80" i="1"/>
  <c r="HU9" i="1" s="1"/>
  <c r="HU132" i="1"/>
  <c r="HU133" i="1" s="1"/>
  <c r="HT156" i="1"/>
  <c r="HT157" i="1"/>
  <c r="HT240" i="1"/>
  <c r="HT154" i="1"/>
  <c r="HT155" i="1"/>
  <c r="HU110" i="1"/>
  <c r="HU21" i="1" l="1"/>
  <c r="HU101" i="1"/>
  <c r="HU27" i="1"/>
  <c r="HU111" i="1"/>
  <c r="HU113" i="1" s="1"/>
  <c r="HU114" i="1" s="1"/>
  <c r="HV87" i="1" l="1"/>
  <c r="HV85" i="1"/>
  <c r="HV86" i="1" s="1"/>
  <c r="HU29" i="1"/>
  <c r="HU118" i="1"/>
  <c r="HU119" i="1" s="1"/>
  <c r="HU120" i="1" s="1"/>
  <c r="HU30" i="1" s="1"/>
  <c r="HU36" i="1" s="1"/>
  <c r="HU102" i="1"/>
  <c r="HU104" i="1"/>
  <c r="HU105" i="1" s="1"/>
  <c r="HU106" i="1" l="1"/>
  <c r="HU103" i="1"/>
  <c r="HV112" i="1"/>
  <c r="HV28" i="1" s="1"/>
  <c r="HU176" i="1"/>
  <c r="HU170" i="1"/>
  <c r="HV88" i="1"/>
  <c r="HU22" i="1" l="1"/>
  <c r="HU123" i="1"/>
  <c r="HU124" i="1" s="1"/>
  <c r="HU125" i="1" s="1"/>
  <c r="HU4" i="1" s="1"/>
  <c r="HV46" i="1"/>
  <c r="HU143" i="1"/>
  <c r="HU144" i="1" s="1"/>
  <c r="HV48" i="1"/>
  <c r="HV49" i="1" s="1"/>
  <c r="HU171" i="1"/>
  <c r="HU172" i="1" s="1"/>
  <c r="HU173" i="1" s="1"/>
  <c r="HU24" i="1"/>
  <c r="HU115" i="1"/>
  <c r="HU116" i="1" s="1"/>
  <c r="HV94" i="1"/>
  <c r="HV50" i="1"/>
  <c r="HV51" i="1" s="1"/>
  <c r="HU177" i="1"/>
  <c r="HU178" i="1" s="1"/>
  <c r="HU208" i="1"/>
  <c r="HU207" i="1"/>
  <c r="HU209" i="1"/>
  <c r="HU134" i="1"/>
  <c r="HU135" i="1" s="1"/>
  <c r="HU136" i="1" s="1"/>
  <c r="HU31" i="1" l="1"/>
  <c r="HU117" i="1"/>
  <c r="HV92" i="1" s="1"/>
  <c r="HV93" i="1" s="1"/>
  <c r="HV17" i="1" s="1"/>
  <c r="HU149" i="1"/>
  <c r="HU151" i="1"/>
  <c r="HU148" i="1"/>
  <c r="HU146" i="1"/>
  <c r="HU244" i="1"/>
  <c r="HU150" i="1"/>
  <c r="HU147" i="1"/>
  <c r="HU179" i="1"/>
  <c r="HU35" i="1"/>
  <c r="HU38" i="1"/>
  <c r="HU37" i="1"/>
  <c r="HV47" i="1"/>
  <c r="HV52" i="1" s="1"/>
  <c r="HV53" i="1" s="1"/>
  <c r="HV54" i="1" s="1"/>
  <c r="HU57" i="1"/>
  <c r="HU58" i="1" s="1"/>
  <c r="HU59" i="1" s="1"/>
  <c r="HU23" i="1" s="1"/>
  <c r="HV16" i="1"/>
  <c r="HV95" i="1" l="1"/>
  <c r="HV96" i="1"/>
  <c r="HV18" i="1" s="1"/>
  <c r="HV74" i="1"/>
  <c r="HV66" i="1"/>
  <c r="HV72" i="1"/>
  <c r="HU183" i="1"/>
  <c r="HU184" i="1"/>
  <c r="HU246" i="1"/>
  <c r="HU182" i="1"/>
  <c r="HU181" i="1"/>
  <c r="HU180" i="1"/>
  <c r="HV64" i="1" s="1"/>
  <c r="HU248" i="1"/>
  <c r="HU137" i="1"/>
  <c r="HU138" i="1" s="1"/>
  <c r="HU139" i="1" s="1"/>
  <c r="HU3" i="1" s="1"/>
  <c r="HV7" i="1" l="1"/>
  <c r="HW43" i="1"/>
  <c r="HW44" i="1" s="1"/>
  <c r="HW65" i="1" s="1"/>
  <c r="HV67" i="1"/>
  <c r="HV75" i="1"/>
  <c r="HV73" i="1"/>
  <c r="HV6" i="1" s="1"/>
  <c r="HV12" i="1" l="1"/>
  <c r="HV166" i="1"/>
  <c r="HV145" i="1"/>
  <c r="HV89" i="1"/>
  <c r="HV14" i="1" s="1"/>
  <c r="HV164" i="1"/>
  <c r="HV8" i="1"/>
  <c r="HV78" i="1"/>
  <c r="HV81" i="1" s="1"/>
  <c r="HV82" i="1" s="1"/>
  <c r="HV13" i="1" s="1"/>
  <c r="HV99" i="1" l="1"/>
  <c r="HV20" i="1" s="1"/>
  <c r="HV109" i="1"/>
  <c r="HV26" i="1" s="1"/>
  <c r="HV33" i="1"/>
  <c r="HV34" i="1"/>
  <c r="HV130" i="1"/>
  <c r="HV131" i="1" s="1"/>
  <c r="HU165" i="1"/>
  <c r="HV10" i="1"/>
  <c r="HW70" i="1"/>
  <c r="HW71" i="1" s="1"/>
  <c r="HV79" i="1"/>
  <c r="HV80" i="1" s="1"/>
  <c r="HV9" i="1" s="1"/>
  <c r="HV132" i="1" l="1"/>
  <c r="HV133" i="1" s="1"/>
  <c r="HV110" i="1"/>
  <c r="HU154" i="1"/>
  <c r="HU155" i="1"/>
  <c r="HU156" i="1"/>
  <c r="HU157" i="1"/>
  <c r="HU240" i="1"/>
  <c r="HV100" i="1"/>
  <c r="HV21" i="1" l="1"/>
  <c r="HV101" i="1"/>
  <c r="HV27" i="1"/>
  <c r="HV111" i="1"/>
  <c r="HV113" i="1" s="1"/>
  <c r="HV114" i="1" s="1"/>
  <c r="HW87" i="1" l="1"/>
  <c r="HW85" i="1"/>
  <c r="HW86" i="1" s="1"/>
  <c r="HV29" i="1"/>
  <c r="HV118" i="1"/>
  <c r="HV119" i="1" s="1"/>
  <c r="HV120" i="1" s="1"/>
  <c r="HV30" i="1" s="1"/>
  <c r="HV36" i="1" s="1"/>
  <c r="HV102" i="1"/>
  <c r="HV104" i="1"/>
  <c r="HV105" i="1" s="1"/>
  <c r="HV176" i="1" l="1"/>
  <c r="HV170" i="1"/>
  <c r="HW88" i="1"/>
  <c r="HV106" i="1"/>
  <c r="HV103" i="1"/>
  <c r="HW112" i="1"/>
  <c r="HW28" i="1" s="1"/>
  <c r="HV115" i="1" l="1"/>
  <c r="HV116" i="1" s="1"/>
  <c r="HW48" i="1"/>
  <c r="HW49" i="1" s="1"/>
  <c r="HV24" i="1"/>
  <c r="HW46" i="1"/>
  <c r="HV171" i="1"/>
  <c r="HV172" i="1" s="1"/>
  <c r="HV173" i="1" s="1"/>
  <c r="HW50" i="1"/>
  <c r="HW51" i="1" s="1"/>
  <c r="HW94" i="1"/>
  <c r="HV143" i="1"/>
  <c r="HV144" i="1" s="1"/>
  <c r="HV177" i="1"/>
  <c r="HV178" i="1" s="1"/>
  <c r="HV207" i="1"/>
  <c r="HV209" i="1"/>
  <c r="HV208" i="1"/>
  <c r="HV134" i="1"/>
  <c r="HV135" i="1" s="1"/>
  <c r="HV136" i="1" s="1"/>
  <c r="HV123" i="1"/>
  <c r="HV124" i="1" s="1"/>
  <c r="HV125" i="1" s="1"/>
  <c r="HV4" i="1" s="1"/>
  <c r="HV22" i="1"/>
  <c r="HV149" i="1" l="1"/>
  <c r="HV151" i="1"/>
  <c r="HV244" i="1"/>
  <c r="HV148" i="1"/>
  <c r="HV150" i="1"/>
  <c r="HV146" i="1"/>
  <c r="HV147" i="1"/>
  <c r="HW47" i="1"/>
  <c r="HW52" i="1" s="1"/>
  <c r="HW53" i="1" s="1"/>
  <c r="HW54" i="1" s="1"/>
  <c r="HV57" i="1"/>
  <c r="HV58" i="1" s="1"/>
  <c r="HV59" i="1" s="1"/>
  <c r="HV23" i="1" s="1"/>
  <c r="HW16" i="1"/>
  <c r="HV38" i="1"/>
  <c r="HV35" i="1"/>
  <c r="HV37" i="1"/>
  <c r="HV179" i="1"/>
  <c r="HV31" i="1"/>
  <c r="HV117" i="1"/>
  <c r="HW92" i="1" s="1"/>
  <c r="HW93" i="1" s="1"/>
  <c r="HW17" i="1" s="1"/>
  <c r="HW95" i="1" l="1"/>
  <c r="HW96" i="1"/>
  <c r="HW18" i="1" s="1"/>
  <c r="HV248" i="1"/>
  <c r="HV183" i="1"/>
  <c r="HV246" i="1"/>
  <c r="HV184" i="1"/>
  <c r="HV182" i="1"/>
  <c r="HV181" i="1"/>
  <c r="HV180" i="1"/>
  <c r="HW64" i="1" s="1"/>
  <c r="HW74" i="1"/>
  <c r="HW66" i="1"/>
  <c r="HW72" i="1"/>
  <c r="HV137" i="1"/>
  <c r="HV138" i="1" s="1"/>
  <c r="HV139" i="1" s="1"/>
  <c r="HV3" i="1" s="1"/>
  <c r="HW73" i="1" l="1"/>
  <c r="HW6" i="1" s="1"/>
  <c r="HW75" i="1"/>
  <c r="HW67" i="1"/>
  <c r="HW7" i="1"/>
  <c r="HX43" i="1"/>
  <c r="HX44" i="1" s="1"/>
  <c r="HW89" i="1" l="1"/>
  <c r="HW14" i="1" s="1"/>
  <c r="HW12" i="1"/>
  <c r="HW166" i="1"/>
  <c r="HW145" i="1"/>
  <c r="HW164" i="1"/>
  <c r="HX65" i="1"/>
  <c r="HW78" i="1"/>
  <c r="HW81" i="1" s="1"/>
  <c r="HW8" i="1"/>
  <c r="HW99" i="1" l="1"/>
  <c r="HW20" i="1" s="1"/>
  <c r="HW109" i="1"/>
  <c r="HW26" i="1" s="1"/>
  <c r="HW10" i="1"/>
  <c r="HX70" i="1"/>
  <c r="HX71" i="1" s="1"/>
  <c r="HW79" i="1"/>
  <c r="HW82" i="1"/>
  <c r="HW13" i="1" s="1"/>
  <c r="HW34" i="1"/>
  <c r="HW130" i="1"/>
  <c r="HW131" i="1" s="1"/>
  <c r="HW33" i="1"/>
  <c r="HV165" i="1"/>
  <c r="HW132" i="1" l="1"/>
  <c r="HW133" i="1" s="1"/>
  <c r="HV156" i="1"/>
  <c r="HV155" i="1"/>
  <c r="HV240" i="1"/>
  <c r="HV157" i="1"/>
  <c r="HV154" i="1"/>
  <c r="HW100" i="1"/>
  <c r="HW80" i="1"/>
  <c r="HW9" i="1" s="1"/>
  <c r="HW110" i="1"/>
  <c r="HW27" i="1" l="1"/>
  <c r="HW111" i="1"/>
  <c r="HW113" i="1" s="1"/>
  <c r="HW114" i="1" s="1"/>
  <c r="HW21" i="1"/>
  <c r="HW101" i="1"/>
  <c r="HW102" i="1" l="1"/>
  <c r="HW104" i="1"/>
  <c r="HW105" i="1" s="1"/>
  <c r="HW118" i="1"/>
  <c r="HW119" i="1" s="1"/>
  <c r="HW120" i="1" s="1"/>
  <c r="HW30" i="1" s="1"/>
  <c r="HW36" i="1" s="1"/>
  <c r="HX87" i="1"/>
  <c r="HX85" i="1"/>
  <c r="HX86" i="1" s="1"/>
  <c r="HW29" i="1"/>
  <c r="HX88" i="1" l="1"/>
  <c r="HW106" i="1"/>
  <c r="HW103" i="1"/>
  <c r="HX112" i="1"/>
  <c r="HX28" i="1" s="1"/>
  <c r="HW176" i="1"/>
  <c r="HW170" i="1"/>
  <c r="HW123" i="1" l="1"/>
  <c r="HW124" i="1" s="1"/>
  <c r="HW125" i="1" s="1"/>
  <c r="HW4" i="1" s="1"/>
  <c r="HW22" i="1"/>
  <c r="HW24" i="1"/>
  <c r="HW115" i="1"/>
  <c r="HW116" i="1" s="1"/>
  <c r="HW177" i="1"/>
  <c r="HW178" i="1" s="1"/>
  <c r="HW171" i="1"/>
  <c r="HW172" i="1" s="1"/>
  <c r="HW173" i="1" s="1"/>
  <c r="HX94" i="1"/>
  <c r="HX50" i="1"/>
  <c r="HX51" i="1" s="1"/>
  <c r="HX46" i="1"/>
  <c r="HX48" i="1"/>
  <c r="HX49" i="1" s="1"/>
  <c r="HW143" i="1"/>
  <c r="HW144" i="1" s="1"/>
  <c r="HW207" i="1"/>
  <c r="HW209" i="1"/>
  <c r="HW208" i="1"/>
  <c r="HW134" i="1"/>
  <c r="HW135" i="1" s="1"/>
  <c r="HW136" i="1" s="1"/>
  <c r="HW31" i="1" l="1"/>
  <c r="HW117" i="1"/>
  <c r="HX92" i="1" s="1"/>
  <c r="HX93" i="1" s="1"/>
  <c r="HX17" i="1" s="1"/>
  <c r="HW150" i="1"/>
  <c r="HW148" i="1"/>
  <c r="HW151" i="1"/>
  <c r="HW146" i="1"/>
  <c r="HW244" i="1"/>
  <c r="HW149" i="1"/>
  <c r="HW147" i="1"/>
  <c r="HW137" i="1" s="1"/>
  <c r="HX16" i="1"/>
  <c r="HW35" i="1"/>
  <c r="HW38" i="1"/>
  <c r="HW37" i="1"/>
  <c r="HX47" i="1"/>
  <c r="HX52" i="1" s="1"/>
  <c r="HX53" i="1" s="1"/>
  <c r="HX54" i="1" s="1"/>
  <c r="HW57" i="1"/>
  <c r="HW58" i="1" s="1"/>
  <c r="HW59" i="1" s="1"/>
  <c r="HW23" i="1" s="1"/>
  <c r="HW179" i="1"/>
  <c r="HX95" i="1" l="1"/>
  <c r="HW182" i="1"/>
  <c r="HW138" i="1"/>
  <c r="HW139" i="1" s="1"/>
  <c r="HW3" i="1" s="1"/>
  <c r="HW246" i="1"/>
  <c r="HW181" i="1"/>
  <c r="HW184" i="1"/>
  <c r="HW183" i="1"/>
  <c r="HW180" i="1"/>
  <c r="HX64" i="1" s="1"/>
  <c r="HX96" i="1"/>
  <c r="HX18" i="1" s="1"/>
  <c r="HX74" i="1"/>
  <c r="HX72" i="1"/>
  <c r="HX66" i="1"/>
  <c r="HW248" i="1"/>
  <c r="HX73" i="1" l="1"/>
  <c r="HX6" i="1" s="1"/>
  <c r="HX75" i="1"/>
  <c r="HX67" i="1"/>
  <c r="HY43" i="1"/>
  <c r="HY44" i="1" s="1"/>
  <c r="HX7" i="1"/>
  <c r="HX8" i="1" l="1"/>
  <c r="HX78" i="1"/>
  <c r="HX81" i="1" s="1"/>
  <c r="HX82" i="1" s="1"/>
  <c r="HX13" i="1" s="1"/>
  <c r="HX12" i="1"/>
  <c r="HX145" i="1"/>
  <c r="HX89" i="1"/>
  <c r="HX14" i="1" s="1"/>
  <c r="HX166" i="1"/>
  <c r="HX164" i="1"/>
  <c r="HY65" i="1"/>
  <c r="HX109" i="1" l="1"/>
  <c r="HX26" i="1" s="1"/>
  <c r="HX99" i="1"/>
  <c r="HX33" i="1"/>
  <c r="HX130" i="1"/>
  <c r="HX131" i="1" s="1"/>
  <c r="HX34" i="1"/>
  <c r="HW165" i="1"/>
  <c r="HX10" i="1"/>
  <c r="HY70" i="1"/>
  <c r="HY71" i="1" s="1"/>
  <c r="HX79" i="1"/>
  <c r="HX80" i="1" s="1"/>
  <c r="HX9" i="1" s="1"/>
  <c r="HX132" i="1" l="1"/>
  <c r="HX133" i="1" s="1"/>
  <c r="HX110" i="1"/>
  <c r="HX20" i="1"/>
  <c r="HX100" i="1"/>
  <c r="HW155" i="1"/>
  <c r="HW154" i="1"/>
  <c r="HW240" i="1"/>
  <c r="HW156" i="1"/>
  <c r="HW157" i="1"/>
  <c r="HX21" i="1" l="1"/>
  <c r="HX101" i="1"/>
  <c r="HX27" i="1"/>
  <c r="HX111" i="1"/>
  <c r="HX113" i="1" s="1"/>
  <c r="HX114" i="1" s="1"/>
  <c r="HY85" i="1" l="1"/>
  <c r="HY86" i="1" s="1"/>
  <c r="HY87" i="1"/>
  <c r="HX29" i="1"/>
  <c r="HX118" i="1"/>
  <c r="HX119" i="1" s="1"/>
  <c r="HX120" i="1" s="1"/>
  <c r="HX30" i="1" s="1"/>
  <c r="HX36" i="1" s="1"/>
  <c r="HX102" i="1"/>
  <c r="HX104" i="1"/>
  <c r="HX105" i="1" s="1"/>
  <c r="HX103" i="1" l="1"/>
  <c r="HX106" i="1"/>
  <c r="HY112" i="1"/>
  <c r="HY28" i="1" s="1"/>
  <c r="HX176" i="1"/>
  <c r="HX170" i="1"/>
  <c r="HY88" i="1"/>
  <c r="HY48" i="1" l="1"/>
  <c r="HY49" i="1" s="1"/>
  <c r="HY46" i="1"/>
  <c r="HX171" i="1"/>
  <c r="HX172" i="1" s="1"/>
  <c r="HX173" i="1" s="1"/>
  <c r="HY94" i="1"/>
  <c r="HX24" i="1"/>
  <c r="HX177" i="1"/>
  <c r="HX178" i="1" s="1"/>
  <c r="HX143" i="1"/>
  <c r="HX144" i="1" s="1"/>
  <c r="HX115" i="1"/>
  <c r="HX116" i="1" s="1"/>
  <c r="HY50" i="1"/>
  <c r="HY51" i="1" s="1"/>
  <c r="HX207" i="1"/>
  <c r="HX208" i="1"/>
  <c r="HX209" i="1"/>
  <c r="HX134" i="1"/>
  <c r="HX135" i="1" s="1"/>
  <c r="HX136" i="1" s="1"/>
  <c r="HX22" i="1"/>
  <c r="HX123" i="1"/>
  <c r="HX124" i="1" s="1"/>
  <c r="HX125" i="1" s="1"/>
  <c r="HX4" i="1" s="1"/>
  <c r="HX31" i="1" l="1"/>
  <c r="HX117" i="1"/>
  <c r="HY92" i="1" s="1"/>
  <c r="HY93" i="1" s="1"/>
  <c r="HY17" i="1" s="1"/>
  <c r="HY16" i="1"/>
  <c r="HX244" i="1"/>
  <c r="HX150" i="1"/>
  <c r="HX149" i="1"/>
  <c r="HX148" i="1"/>
  <c r="HX151" i="1"/>
  <c r="HX146" i="1"/>
  <c r="HX147" i="1"/>
  <c r="HX179" i="1"/>
  <c r="HY47" i="1"/>
  <c r="HY52" i="1" s="1"/>
  <c r="HY53" i="1" s="1"/>
  <c r="HY54" i="1" s="1"/>
  <c r="HX57" i="1"/>
  <c r="HX58" i="1" s="1"/>
  <c r="HX59" i="1" s="1"/>
  <c r="HX23" i="1" s="1"/>
  <c r="HX35" i="1"/>
  <c r="HX37" i="1"/>
  <c r="HX38" i="1"/>
  <c r="HY66" i="1" l="1"/>
  <c r="HY72" i="1"/>
  <c r="HY74" i="1"/>
  <c r="HX181" i="1"/>
  <c r="HX246" i="1"/>
  <c r="HX183" i="1"/>
  <c r="HX182" i="1"/>
  <c r="HX184" i="1"/>
  <c r="HX180" i="1"/>
  <c r="HY64" i="1" s="1"/>
  <c r="HY96" i="1"/>
  <c r="HY18" i="1" s="1"/>
  <c r="HX248" i="1"/>
  <c r="HY95" i="1"/>
  <c r="HX137" i="1"/>
  <c r="HX138" i="1" s="1"/>
  <c r="HX139" i="1" s="1"/>
  <c r="HX3" i="1" s="1"/>
  <c r="HZ43" i="1" l="1"/>
  <c r="HZ44" i="1" s="1"/>
  <c r="HZ65" i="1" s="1"/>
  <c r="HY7" i="1"/>
  <c r="HY73" i="1"/>
  <c r="HY6" i="1" s="1"/>
  <c r="HY75" i="1"/>
  <c r="HY67" i="1"/>
  <c r="HY78" i="1" l="1"/>
  <c r="HY81" i="1" s="1"/>
  <c r="HY82" i="1" s="1"/>
  <c r="HY13" i="1" s="1"/>
  <c r="HY8" i="1"/>
  <c r="HY12" i="1"/>
  <c r="HY89" i="1"/>
  <c r="HY14" i="1" s="1"/>
  <c r="HY166" i="1"/>
  <c r="HY145" i="1"/>
  <c r="HY164" i="1"/>
  <c r="HY99" i="1" l="1"/>
  <c r="HY20" i="1" s="1"/>
  <c r="HY109" i="1"/>
  <c r="HY26" i="1" s="1"/>
  <c r="HY34" i="1"/>
  <c r="HY130" i="1"/>
  <c r="HY131" i="1" s="1"/>
  <c r="HY33" i="1"/>
  <c r="HX165" i="1"/>
  <c r="HZ70" i="1"/>
  <c r="HZ71" i="1" s="1"/>
  <c r="HY10" i="1"/>
  <c r="HY79" i="1"/>
  <c r="HY110" i="1" s="1"/>
  <c r="HY132" i="1" l="1"/>
  <c r="HY133" i="1" s="1"/>
  <c r="HY27" i="1"/>
  <c r="HY111" i="1"/>
  <c r="HY113" i="1" s="1"/>
  <c r="HY114" i="1" s="1"/>
  <c r="HX157" i="1"/>
  <c r="HX240" i="1"/>
  <c r="HX154" i="1"/>
  <c r="HX155" i="1"/>
  <c r="HX156" i="1"/>
  <c r="HY100" i="1"/>
  <c r="HY80" i="1"/>
  <c r="HY9" i="1" s="1"/>
  <c r="HY21" i="1" l="1"/>
  <c r="HY101" i="1"/>
  <c r="HZ87" i="1"/>
  <c r="HZ85" i="1"/>
  <c r="HZ86" i="1" s="1"/>
  <c r="HY29" i="1"/>
  <c r="HY118" i="1"/>
  <c r="HY119" i="1" s="1"/>
  <c r="HY120" i="1" s="1"/>
  <c r="HY30" i="1" s="1"/>
  <c r="HY36" i="1" s="1"/>
  <c r="HY102" i="1" l="1"/>
  <c r="HY104" i="1"/>
  <c r="HY105" i="1" s="1"/>
  <c r="HY106" i="1" l="1"/>
  <c r="HY103" i="1"/>
  <c r="HZ112" i="1"/>
  <c r="HZ28" i="1" s="1"/>
  <c r="HZ88" i="1"/>
  <c r="HY176" i="1"/>
  <c r="HY170" i="1"/>
  <c r="HY123" i="1" l="1"/>
  <c r="HY124" i="1" s="1"/>
  <c r="HY125" i="1" s="1"/>
  <c r="HY4" i="1" s="1"/>
  <c r="HY22" i="1"/>
  <c r="HZ48" i="1"/>
  <c r="HZ49" i="1" s="1"/>
  <c r="HZ46" i="1"/>
  <c r="HY115" i="1"/>
  <c r="HY116" i="1" s="1"/>
  <c r="HY143" i="1"/>
  <c r="HY144" i="1" s="1"/>
  <c r="HY171" i="1"/>
  <c r="HY172" i="1" s="1"/>
  <c r="HY173" i="1" s="1"/>
  <c r="HY177" i="1"/>
  <c r="HY178" i="1" s="1"/>
  <c r="HZ94" i="1"/>
  <c r="HY24" i="1"/>
  <c r="HZ50" i="1"/>
  <c r="HZ51" i="1" s="1"/>
  <c r="HY209" i="1"/>
  <c r="HY208" i="1"/>
  <c r="HY207" i="1"/>
  <c r="HY134" i="1"/>
  <c r="HY135" i="1" s="1"/>
  <c r="HY136" i="1" s="1"/>
  <c r="HY179" i="1" l="1"/>
  <c r="HZ47" i="1"/>
  <c r="HZ52" i="1" s="1"/>
  <c r="HZ53" i="1" s="1"/>
  <c r="HZ54" i="1" s="1"/>
  <c r="HY57" i="1"/>
  <c r="HY58" i="1" s="1"/>
  <c r="HY59" i="1" s="1"/>
  <c r="HY23" i="1" s="1"/>
  <c r="HY38" i="1"/>
  <c r="HY37" i="1"/>
  <c r="HY35" i="1"/>
  <c r="HY244" i="1"/>
  <c r="HY151" i="1"/>
  <c r="HY149" i="1"/>
  <c r="HY146" i="1"/>
  <c r="HY150" i="1"/>
  <c r="HY148" i="1"/>
  <c r="HY147" i="1"/>
  <c r="HY137" i="1" s="1"/>
  <c r="HZ16" i="1"/>
  <c r="HY31" i="1"/>
  <c r="HY117" i="1"/>
  <c r="HZ92" i="1" s="1"/>
  <c r="HZ93" i="1" s="1"/>
  <c r="HZ17" i="1" s="1"/>
  <c r="HZ95" i="1" l="1"/>
  <c r="HZ96" i="1"/>
  <c r="HZ18" i="1" s="1"/>
  <c r="HY248" i="1"/>
  <c r="HZ74" i="1"/>
  <c r="HZ66" i="1"/>
  <c r="HZ72" i="1"/>
  <c r="HY182" i="1"/>
  <c r="HY184" i="1"/>
  <c r="HY246" i="1"/>
  <c r="HY138" i="1"/>
  <c r="HY139" i="1" s="1"/>
  <c r="HY3" i="1" s="1"/>
  <c r="HY183" i="1"/>
  <c r="HY181" i="1"/>
  <c r="HY180" i="1"/>
  <c r="HZ64" i="1" s="1"/>
  <c r="IA43" i="1" l="1"/>
  <c r="IA44" i="1" s="1"/>
  <c r="IA65" i="1" s="1"/>
  <c r="HZ7" i="1"/>
  <c r="HZ75" i="1"/>
  <c r="HZ67" i="1"/>
  <c r="HZ73" i="1"/>
  <c r="HZ6" i="1" s="1"/>
  <c r="HZ166" i="1" l="1"/>
  <c r="HZ89" i="1"/>
  <c r="HZ14" i="1" s="1"/>
  <c r="HZ145" i="1"/>
  <c r="HZ12" i="1"/>
  <c r="HZ164" i="1"/>
  <c r="HZ8" i="1"/>
  <c r="HZ78" i="1"/>
  <c r="HZ81" i="1" s="1"/>
  <c r="HZ109" i="1" l="1"/>
  <c r="HZ26" i="1" s="1"/>
  <c r="HZ99" i="1"/>
  <c r="HZ20" i="1" s="1"/>
  <c r="IA70" i="1"/>
  <c r="IA71" i="1" s="1"/>
  <c r="HZ10" i="1"/>
  <c r="HZ79" i="1"/>
  <c r="HZ82" i="1"/>
  <c r="HZ13" i="1" s="1"/>
  <c r="HY165" i="1"/>
  <c r="HZ34" i="1"/>
  <c r="HZ130" i="1"/>
  <c r="HZ131" i="1" s="1"/>
  <c r="HZ132" i="1" s="1"/>
  <c r="HZ133" i="1" s="1"/>
  <c r="HZ33" i="1"/>
  <c r="HZ100" i="1" l="1"/>
  <c r="HZ80" i="1"/>
  <c r="HZ9" i="1" s="1"/>
  <c r="HY240" i="1"/>
  <c r="HY157" i="1"/>
  <c r="HY155" i="1"/>
  <c r="HY154" i="1"/>
  <c r="HY156" i="1"/>
  <c r="HZ110" i="1"/>
  <c r="HZ27" i="1" l="1"/>
  <c r="HZ111" i="1"/>
  <c r="HZ113" i="1" s="1"/>
  <c r="HZ114" i="1" s="1"/>
  <c r="HZ21" i="1"/>
  <c r="HZ101" i="1"/>
  <c r="HZ102" i="1" l="1"/>
  <c r="HZ104" i="1"/>
  <c r="HZ105" i="1" s="1"/>
  <c r="HZ118" i="1"/>
  <c r="HZ119" i="1" s="1"/>
  <c r="HZ120" i="1" s="1"/>
  <c r="HZ30" i="1" s="1"/>
  <c r="HZ36" i="1" s="1"/>
  <c r="IA87" i="1"/>
  <c r="IA85" i="1"/>
  <c r="IA86" i="1" s="1"/>
  <c r="HZ29" i="1"/>
  <c r="IA88" i="1" l="1"/>
  <c r="HZ106" i="1"/>
  <c r="HZ103" i="1"/>
  <c r="IA112" i="1"/>
  <c r="IA28" i="1" s="1"/>
  <c r="HZ170" i="1"/>
  <c r="HZ176" i="1"/>
  <c r="HZ115" i="1" l="1"/>
  <c r="HZ116" i="1" s="1"/>
  <c r="HZ171" i="1"/>
  <c r="HZ172" i="1" s="1"/>
  <c r="HZ173" i="1" s="1"/>
  <c r="IA94" i="1"/>
  <c r="IA48" i="1"/>
  <c r="IA49" i="1" s="1"/>
  <c r="HZ177" i="1"/>
  <c r="HZ178" i="1" s="1"/>
  <c r="HZ143" i="1"/>
  <c r="HZ144" i="1" s="1"/>
  <c r="IA46" i="1"/>
  <c r="IA50" i="1"/>
  <c r="IA51" i="1" s="1"/>
  <c r="HZ24" i="1"/>
  <c r="HZ209" i="1"/>
  <c r="HZ207" i="1"/>
  <c r="HZ208" i="1"/>
  <c r="HZ134" i="1"/>
  <c r="HZ135" i="1" s="1"/>
  <c r="HZ136" i="1" s="1"/>
  <c r="HZ22" i="1"/>
  <c r="HZ123" i="1"/>
  <c r="HZ124" i="1" s="1"/>
  <c r="HZ125" i="1" s="1"/>
  <c r="HZ4" i="1" s="1"/>
  <c r="IA47" i="1" l="1"/>
  <c r="IA52" i="1" s="1"/>
  <c r="IA53" i="1" s="1"/>
  <c r="IA54" i="1" s="1"/>
  <c r="HZ57" i="1"/>
  <c r="HZ58" i="1" s="1"/>
  <c r="HZ59" i="1" s="1"/>
  <c r="HZ23" i="1" s="1"/>
  <c r="IA16" i="1"/>
  <c r="HZ146" i="1"/>
  <c r="HZ148" i="1"/>
  <c r="HZ149" i="1"/>
  <c r="HZ244" i="1"/>
  <c r="HZ150" i="1"/>
  <c r="HZ151" i="1"/>
  <c r="HZ147" i="1"/>
  <c r="HZ37" i="1"/>
  <c r="HZ35" i="1"/>
  <c r="HZ38" i="1"/>
  <c r="HZ179" i="1"/>
  <c r="HZ31" i="1"/>
  <c r="HZ117" i="1"/>
  <c r="IA92" i="1" s="1"/>
  <c r="IA93" i="1" s="1"/>
  <c r="IA17" i="1" s="1"/>
  <c r="HZ246" i="1" l="1"/>
  <c r="HZ184" i="1"/>
  <c r="HZ182" i="1"/>
  <c r="HZ181" i="1"/>
  <c r="HZ183" i="1"/>
  <c r="HZ180" i="1"/>
  <c r="IA66" i="1"/>
  <c r="IA74" i="1"/>
  <c r="IA72" i="1"/>
  <c r="IA96" i="1"/>
  <c r="IA18" i="1" s="1"/>
  <c r="IA64" i="1"/>
  <c r="HZ248" i="1"/>
  <c r="IA95" i="1"/>
  <c r="HZ137" i="1"/>
  <c r="HZ138" i="1" s="1"/>
  <c r="HZ139" i="1" s="1"/>
  <c r="HZ3" i="1" s="1"/>
  <c r="IA7" i="1" l="1"/>
  <c r="IB43" i="1"/>
  <c r="IB44" i="1" s="1"/>
  <c r="IB65" i="1" s="1"/>
  <c r="IA67" i="1"/>
  <c r="IA73" i="1"/>
  <c r="IA6" i="1" s="1"/>
  <c r="IA75" i="1"/>
  <c r="IA8" i="1" l="1"/>
  <c r="IA78" i="1"/>
  <c r="IA81" i="1" s="1"/>
  <c r="IA145" i="1"/>
  <c r="IA166" i="1"/>
  <c r="IA89" i="1"/>
  <c r="IA14" i="1" s="1"/>
  <c r="IA12" i="1"/>
  <c r="IA164" i="1"/>
  <c r="IA99" i="1" l="1"/>
  <c r="IA20" i="1" s="1"/>
  <c r="IA130" i="1"/>
  <c r="IA131" i="1" s="1"/>
  <c r="IA34" i="1"/>
  <c r="IA33" i="1"/>
  <c r="HZ165" i="1"/>
  <c r="IA10" i="1"/>
  <c r="IB70" i="1"/>
  <c r="IB71" i="1" s="1"/>
  <c r="IA79" i="1"/>
  <c r="IA82" i="1"/>
  <c r="IA13" i="1" s="1"/>
  <c r="IA109" i="1"/>
  <c r="IA132" i="1" l="1"/>
  <c r="IA133" i="1" s="1"/>
  <c r="IA26" i="1"/>
  <c r="IA110" i="1"/>
  <c r="HZ155" i="1"/>
  <c r="HZ157" i="1"/>
  <c r="HZ154" i="1"/>
  <c r="HZ240" i="1"/>
  <c r="HZ156" i="1"/>
  <c r="IA100" i="1"/>
  <c r="IA80" i="1"/>
  <c r="IA9" i="1" s="1"/>
  <c r="IA21" i="1" l="1"/>
  <c r="IA101" i="1"/>
  <c r="IA27" i="1"/>
  <c r="IA111" i="1"/>
  <c r="IA113" i="1" s="1"/>
  <c r="IA114" i="1" s="1"/>
  <c r="IA118" i="1" l="1"/>
  <c r="IA119" i="1" s="1"/>
  <c r="IA120" i="1" s="1"/>
  <c r="IA30" i="1" s="1"/>
  <c r="IA36" i="1" s="1"/>
  <c r="IA29" i="1"/>
  <c r="IB87" i="1"/>
  <c r="IB85" i="1"/>
  <c r="IB86" i="1" s="1"/>
  <c r="IA102" i="1"/>
  <c r="IA104" i="1"/>
  <c r="IA105" i="1" s="1"/>
  <c r="IA106" i="1" l="1"/>
  <c r="IA103" i="1"/>
  <c r="IB112" i="1"/>
  <c r="IB28" i="1" s="1"/>
  <c r="IA176" i="1"/>
  <c r="IA170" i="1"/>
  <c r="IB88" i="1"/>
  <c r="IA22" i="1" l="1"/>
  <c r="IA123" i="1"/>
  <c r="IA124" i="1" s="1"/>
  <c r="IA125" i="1" s="1"/>
  <c r="IA4" i="1" s="1"/>
  <c r="IA143" i="1"/>
  <c r="IA144" i="1" s="1"/>
  <c r="IB46" i="1"/>
  <c r="IA24" i="1"/>
  <c r="IA171" i="1"/>
  <c r="IA172" i="1" s="1"/>
  <c r="IA173" i="1" s="1"/>
  <c r="IB48" i="1"/>
  <c r="IB49" i="1" s="1"/>
  <c r="IB50" i="1"/>
  <c r="IB51" i="1" s="1"/>
  <c r="IA177" i="1"/>
  <c r="IA178" i="1" s="1"/>
  <c r="IA115" i="1"/>
  <c r="IA116" i="1" s="1"/>
  <c r="IB94" i="1"/>
  <c r="IA207" i="1"/>
  <c r="IA208" i="1"/>
  <c r="IA209" i="1"/>
  <c r="IA134" i="1"/>
  <c r="IA135" i="1" s="1"/>
  <c r="IA136" i="1" s="1"/>
  <c r="IB47" i="1" l="1"/>
  <c r="IB52" i="1" s="1"/>
  <c r="IB53" i="1" s="1"/>
  <c r="IB54" i="1" s="1"/>
  <c r="IA57" i="1"/>
  <c r="IA58" i="1" s="1"/>
  <c r="IA59" i="1" s="1"/>
  <c r="IA23" i="1" s="1"/>
  <c r="IB16" i="1"/>
  <c r="IA244" i="1"/>
  <c r="IA150" i="1"/>
  <c r="IA146" i="1"/>
  <c r="IA149" i="1"/>
  <c r="IA151" i="1"/>
  <c r="IA148" i="1"/>
  <c r="IA147" i="1"/>
  <c r="IA137" i="1" s="1"/>
  <c r="IA31" i="1"/>
  <c r="IA117" i="1"/>
  <c r="IB92" i="1" s="1"/>
  <c r="IB93" i="1" s="1"/>
  <c r="IB17" i="1" s="1"/>
  <c r="IA179" i="1"/>
  <c r="IA38" i="1"/>
  <c r="IA35" i="1"/>
  <c r="IA37" i="1"/>
  <c r="IA248" i="1" l="1"/>
  <c r="IB95" i="1"/>
  <c r="IA184" i="1"/>
  <c r="IA138" i="1"/>
  <c r="IA139" i="1" s="1"/>
  <c r="IA3" i="1" s="1"/>
  <c r="IA246" i="1"/>
  <c r="IA181" i="1"/>
  <c r="IA182" i="1"/>
  <c r="IA183" i="1"/>
  <c r="IA180" i="1"/>
  <c r="IB96" i="1"/>
  <c r="IB18" i="1" s="1"/>
  <c r="IB66" i="1"/>
  <c r="IB72" i="1"/>
  <c r="IB74" i="1"/>
  <c r="IB73" i="1" l="1"/>
  <c r="IB6" i="1" s="1"/>
  <c r="IB67" i="1"/>
  <c r="IB75" i="1"/>
  <c r="IB64" i="1"/>
  <c r="IB78" i="1" l="1"/>
  <c r="IB81" i="1" s="1"/>
  <c r="IB82" i="1" s="1"/>
  <c r="IB13" i="1" s="1"/>
  <c r="IB8" i="1"/>
  <c r="IB7" i="1"/>
  <c r="IC43" i="1"/>
  <c r="IC44" i="1" s="1"/>
  <c r="IB89" i="1"/>
  <c r="IB14" i="1" s="1"/>
  <c r="IB166" i="1"/>
  <c r="IB12" i="1"/>
  <c r="IB145" i="1"/>
  <c r="IB164" i="1"/>
  <c r="IB109" i="1" l="1"/>
  <c r="IB26" i="1" s="1"/>
  <c r="IB99" i="1"/>
  <c r="IC65" i="1"/>
  <c r="IB130" i="1"/>
  <c r="IB131" i="1" s="1"/>
  <c r="IB34" i="1"/>
  <c r="IB33" i="1"/>
  <c r="IA165" i="1"/>
  <c r="IB20" i="1"/>
  <c r="IC70" i="1"/>
  <c r="IC71" i="1" s="1"/>
  <c r="IB10" i="1"/>
  <c r="IB79" i="1"/>
  <c r="IB80" i="1" s="1"/>
  <c r="IB9" i="1" s="1"/>
  <c r="IB132" i="1" l="1"/>
  <c r="IB133" i="1" s="1"/>
  <c r="IA154" i="1"/>
  <c r="IA155" i="1"/>
  <c r="IA156" i="1"/>
  <c r="IA157" i="1"/>
  <c r="IA240" i="1"/>
  <c r="IB100" i="1"/>
  <c r="IB110" i="1"/>
  <c r="IB27" i="1" l="1"/>
  <c r="IB111" i="1"/>
  <c r="IB113" i="1" s="1"/>
  <c r="IB114" i="1" s="1"/>
  <c r="IB21" i="1"/>
  <c r="IB101" i="1"/>
  <c r="IB102" i="1" l="1"/>
  <c r="IB104" i="1"/>
  <c r="IB105" i="1" s="1"/>
  <c r="IB118" i="1"/>
  <c r="IB119" i="1" s="1"/>
  <c r="IB120" i="1" s="1"/>
  <c r="IB30" i="1" s="1"/>
  <c r="IB36" i="1" s="1"/>
  <c r="IC87" i="1"/>
  <c r="IC85" i="1"/>
  <c r="IC86" i="1" s="1"/>
  <c r="IB29" i="1"/>
  <c r="IB103" i="1" l="1"/>
  <c r="IB106" i="1"/>
  <c r="IC112" i="1"/>
  <c r="IC28" i="1" s="1"/>
  <c r="IC88" i="1"/>
  <c r="IB170" i="1"/>
  <c r="IB176" i="1"/>
  <c r="IB177" i="1" l="1"/>
  <c r="IB178" i="1" s="1"/>
  <c r="IB171" i="1"/>
  <c r="IB172" i="1" s="1"/>
  <c r="IB173" i="1" s="1"/>
  <c r="IC94" i="1"/>
  <c r="IB143" i="1"/>
  <c r="IB144" i="1" s="1"/>
  <c r="IB24" i="1"/>
  <c r="IC50" i="1"/>
  <c r="IC51" i="1" s="1"/>
  <c r="IC48" i="1"/>
  <c r="IC49" i="1" s="1"/>
  <c r="IB115" i="1"/>
  <c r="IB116" i="1" s="1"/>
  <c r="IC46" i="1"/>
  <c r="IB209" i="1"/>
  <c r="IB208" i="1"/>
  <c r="IB207" i="1"/>
  <c r="IB134" i="1"/>
  <c r="IB135" i="1" s="1"/>
  <c r="IB136" i="1" s="1"/>
  <c r="IB22" i="1"/>
  <c r="IB123" i="1"/>
  <c r="IB124" i="1" s="1"/>
  <c r="IB125" i="1" s="1"/>
  <c r="IB4" i="1" s="1"/>
  <c r="IB31" i="1" l="1"/>
  <c r="IB117" i="1"/>
  <c r="IC92" i="1" s="1"/>
  <c r="IC93" i="1" s="1"/>
  <c r="IC17" i="1" s="1"/>
  <c r="IB150" i="1"/>
  <c r="IB149" i="1"/>
  <c r="IB244" i="1"/>
  <c r="IB148" i="1"/>
  <c r="IB146" i="1"/>
  <c r="IB151" i="1"/>
  <c r="IB147" i="1"/>
  <c r="IC16" i="1"/>
  <c r="IC47" i="1"/>
  <c r="IC52" i="1" s="1"/>
  <c r="IC53" i="1" s="1"/>
  <c r="IC54" i="1" s="1"/>
  <c r="IB57" i="1"/>
  <c r="IB58" i="1" s="1"/>
  <c r="IB59" i="1" s="1"/>
  <c r="IB23" i="1" s="1"/>
  <c r="IB37" i="1"/>
  <c r="IB35" i="1"/>
  <c r="IB38" i="1"/>
  <c r="IB179" i="1"/>
  <c r="IB183" i="1" l="1"/>
  <c r="IB184" i="1"/>
  <c r="IB182" i="1"/>
  <c r="IB246" i="1"/>
  <c r="IB181" i="1"/>
  <c r="IB180" i="1"/>
  <c r="IC96" i="1"/>
  <c r="IC18" i="1" s="1"/>
  <c r="IC74" i="1"/>
  <c r="IC72" i="1"/>
  <c r="IC66" i="1"/>
  <c r="IC64" i="1"/>
  <c r="IB248" i="1"/>
  <c r="IC95" i="1"/>
  <c r="IB137" i="1"/>
  <c r="IB138" i="1" s="1"/>
  <c r="IB139" i="1" s="1"/>
  <c r="IB3" i="1" s="1"/>
  <c r="ID43" i="1" l="1"/>
  <c r="ID44" i="1" s="1"/>
  <c r="ID65" i="1" s="1"/>
  <c r="IC7" i="1"/>
  <c r="IC73" i="1"/>
  <c r="IC6" i="1" s="1"/>
  <c r="IC75" i="1"/>
  <c r="IC67" i="1"/>
  <c r="IC89" i="1" l="1"/>
  <c r="IC14" i="1" s="1"/>
  <c r="IC166" i="1"/>
  <c r="IC12" i="1"/>
  <c r="IC145" i="1"/>
  <c r="IC164" i="1"/>
  <c r="IC78" i="1"/>
  <c r="IC81" i="1" s="1"/>
  <c r="IC8" i="1"/>
  <c r="IC109" i="1" l="1"/>
  <c r="IC26" i="1" s="1"/>
  <c r="IC99" i="1"/>
  <c r="IC20" i="1" s="1"/>
  <c r="ID70" i="1"/>
  <c r="ID71" i="1" s="1"/>
  <c r="IC10" i="1"/>
  <c r="IC79" i="1"/>
  <c r="IC110" i="1"/>
  <c r="IC33" i="1"/>
  <c r="IC34" i="1"/>
  <c r="IC130" i="1"/>
  <c r="IC131" i="1" s="1"/>
  <c r="IC132" i="1" s="1"/>
  <c r="IC133" i="1" s="1"/>
  <c r="IB165" i="1"/>
  <c r="IC82" i="1"/>
  <c r="IC13" i="1" s="1"/>
  <c r="IC27" i="1" l="1"/>
  <c r="IC111" i="1"/>
  <c r="IC113" i="1" s="1"/>
  <c r="IC114" i="1" s="1"/>
  <c r="IB155" i="1"/>
  <c r="IB154" i="1"/>
  <c r="IB157" i="1"/>
  <c r="IB156" i="1"/>
  <c r="IB240" i="1"/>
  <c r="IC100" i="1"/>
  <c r="IC80" i="1"/>
  <c r="IC9" i="1" s="1"/>
  <c r="IC21" i="1" l="1"/>
  <c r="IC101" i="1"/>
  <c r="IC29" i="1"/>
  <c r="ID87" i="1"/>
  <c r="ID85" i="1"/>
  <c r="ID86" i="1" s="1"/>
  <c r="IC118" i="1"/>
  <c r="IC119" i="1" s="1"/>
  <c r="IC120" i="1" s="1"/>
  <c r="IC30" i="1" s="1"/>
  <c r="IC36" i="1" s="1"/>
  <c r="IC102" i="1" l="1"/>
  <c r="ID88" i="1" s="1"/>
  <c r="IC104" i="1"/>
  <c r="IC105" i="1" s="1"/>
  <c r="IC106" i="1" l="1"/>
  <c r="IC103" i="1"/>
  <c r="ID112" i="1"/>
  <c r="ID28" i="1" s="1"/>
  <c r="IC176" i="1"/>
  <c r="IC144" i="1"/>
  <c r="IC170" i="1"/>
  <c r="ID48" i="1" l="1"/>
  <c r="ID49" i="1" s="1"/>
  <c r="IC115" i="1"/>
  <c r="IC116" i="1" s="1"/>
  <c r="IC177" i="1"/>
  <c r="IC178" i="1" s="1"/>
  <c r="IC143" i="1"/>
  <c r="ID46" i="1"/>
  <c r="IC24" i="1"/>
  <c r="ID50" i="1"/>
  <c r="ID51" i="1" s="1"/>
  <c r="IC171" i="1"/>
  <c r="IC172" i="1" s="1"/>
  <c r="IC173" i="1" s="1"/>
  <c r="ID94" i="1"/>
  <c r="IC207" i="1"/>
  <c r="IC209" i="1"/>
  <c r="IC208" i="1"/>
  <c r="IC134" i="1"/>
  <c r="IC135" i="1" s="1"/>
  <c r="IC136" i="1" s="1"/>
  <c r="IC244" i="1"/>
  <c r="IC149" i="1"/>
  <c r="IC150" i="1"/>
  <c r="IC151" i="1"/>
  <c r="IC148" i="1"/>
  <c r="IC146" i="1"/>
  <c r="IC147" i="1"/>
  <c r="IC123" i="1"/>
  <c r="IC124" i="1" s="1"/>
  <c r="IC125" i="1" s="1"/>
  <c r="IC4" i="1" s="1"/>
  <c r="IC22" i="1"/>
  <c r="IC137" i="1" l="1"/>
  <c r="IC179" i="1"/>
  <c r="IC248" i="1"/>
  <c r="IC38" i="1"/>
  <c r="IC35" i="1"/>
  <c r="IC37" i="1"/>
  <c r="IC31" i="1"/>
  <c r="IC117" i="1"/>
  <c r="ID92" i="1" s="1"/>
  <c r="ID93" i="1" s="1"/>
  <c r="ID17" i="1" s="1"/>
  <c r="ID16" i="1"/>
  <c r="ID47" i="1"/>
  <c r="ID52" i="1" s="1"/>
  <c r="ID53" i="1" s="1"/>
  <c r="ID54" i="1" s="1"/>
  <c r="IC57" i="1"/>
  <c r="IC58" i="1" s="1"/>
  <c r="IC59" i="1" s="1"/>
  <c r="IC23" i="1" s="1"/>
  <c r="ID74" i="1" l="1"/>
  <c r="ID72" i="1"/>
  <c r="ID66" i="1"/>
  <c r="ID95" i="1"/>
  <c r="IC181" i="1"/>
  <c r="IC184" i="1"/>
  <c r="IC182" i="1"/>
  <c r="IC246" i="1"/>
  <c r="IC138" i="1"/>
  <c r="IC139" i="1" s="1"/>
  <c r="IC3" i="1" s="1"/>
  <c r="IC183" i="1"/>
  <c r="IC180" i="1"/>
  <c r="ID96" i="1"/>
  <c r="ID18" i="1" s="1"/>
  <c r="ID67" i="1" l="1"/>
  <c r="ID73" i="1"/>
  <c r="ID6" i="1" s="1"/>
  <c r="ID75" i="1"/>
  <c r="ID64" i="1"/>
  <c r="ID8" i="1" l="1"/>
  <c r="ID78" i="1"/>
  <c r="ID81" i="1" s="1"/>
  <c r="ID82" i="1" s="1"/>
  <c r="ID13" i="1" s="1"/>
  <c r="IE43" i="1"/>
  <c r="IE44" i="1" s="1"/>
  <c r="ID7" i="1"/>
  <c r="ID12" i="1"/>
  <c r="ID89" i="1"/>
  <c r="ID14" i="1" s="1"/>
  <c r="ID166" i="1"/>
  <c r="ID145" i="1"/>
  <c r="ID164" i="1"/>
  <c r="ID109" i="1" l="1"/>
  <c r="ID26" i="1" s="1"/>
  <c r="ID99" i="1"/>
  <c r="ID130" i="1"/>
  <c r="ID131" i="1" s="1"/>
  <c r="ID132" i="1" s="1"/>
  <c r="ID133" i="1" s="1"/>
  <c r="ID33" i="1"/>
  <c r="ID34" i="1"/>
  <c r="IC165" i="1"/>
  <c r="ID20" i="1"/>
  <c r="IE65" i="1"/>
  <c r="IE70" i="1"/>
  <c r="IE71" i="1" s="1"/>
  <c r="ID10" i="1"/>
  <c r="ID79" i="1"/>
  <c r="ID80" i="1" s="1"/>
  <c r="ID9" i="1" s="1"/>
  <c r="ID110" i="1" l="1"/>
  <c r="ID27" i="1" s="1"/>
  <c r="IC154" i="1"/>
  <c r="IC155" i="1"/>
  <c r="IC157" i="1"/>
  <c r="IC240" i="1"/>
  <c r="IC156" i="1"/>
  <c r="ID111" i="1"/>
  <c r="ID113" i="1" s="1"/>
  <c r="ID114" i="1" s="1"/>
  <c r="ID100" i="1"/>
  <c r="ID29" i="1" l="1"/>
  <c r="IE85" i="1"/>
  <c r="IE86" i="1" s="1"/>
  <c r="IE87" i="1"/>
  <c r="ID118" i="1"/>
  <c r="ID119" i="1" s="1"/>
  <c r="ID120" i="1" s="1"/>
  <c r="ID30" i="1" s="1"/>
  <c r="ID36" i="1" s="1"/>
  <c r="ID21" i="1"/>
  <c r="ID101" i="1"/>
  <c r="ID102" i="1" l="1"/>
  <c r="IE88" i="1" s="1"/>
  <c r="ID104" i="1"/>
  <c r="ID105" i="1" s="1"/>
  <c r="ID106" i="1" l="1"/>
  <c r="ID103" i="1"/>
  <c r="IE112" i="1"/>
  <c r="IE28" i="1" s="1"/>
  <c r="ID176" i="1"/>
  <c r="ID144" i="1"/>
  <c r="ID170" i="1"/>
  <c r="ID150" i="1" l="1"/>
  <c r="ID151" i="1"/>
  <c r="ID146" i="1"/>
  <c r="ID244" i="1"/>
  <c r="ID148" i="1"/>
  <c r="ID149" i="1"/>
  <c r="ID147" i="1"/>
  <c r="IE48" i="1"/>
  <c r="IE49" i="1" s="1"/>
  <c r="ID177" i="1"/>
  <c r="ID178" i="1" s="1"/>
  <c r="ID24" i="1"/>
  <c r="ID115" i="1"/>
  <c r="ID116" i="1" s="1"/>
  <c r="IE46" i="1"/>
  <c r="ID171" i="1"/>
  <c r="ID172" i="1" s="1"/>
  <c r="ID173" i="1" s="1"/>
  <c r="IE94" i="1"/>
  <c r="ID143" i="1"/>
  <c r="IE50" i="1"/>
  <c r="IE51" i="1" s="1"/>
  <c r="ID209" i="1"/>
  <c r="ID207" i="1"/>
  <c r="ID208" i="1"/>
  <c r="ID134" i="1"/>
  <c r="ID135" i="1" s="1"/>
  <c r="ID136" i="1" s="1"/>
  <c r="ID137" i="1" s="1"/>
  <c r="ID123" i="1"/>
  <c r="ID124" i="1" s="1"/>
  <c r="ID125" i="1" s="1"/>
  <c r="ID4" i="1" s="1"/>
  <c r="ID22" i="1"/>
  <c r="IE47" i="1" l="1"/>
  <c r="IE52" i="1" s="1"/>
  <c r="IE53" i="1" s="1"/>
  <c r="IE54" i="1" s="1"/>
  <c r="ID57" i="1"/>
  <c r="ID58" i="1" s="1"/>
  <c r="ID59" i="1" s="1"/>
  <c r="ID23" i="1" s="1"/>
  <c r="ID31" i="1"/>
  <c r="ID117" i="1"/>
  <c r="IE92" i="1" s="1"/>
  <c r="IE93" i="1" s="1"/>
  <c r="IE17" i="1" s="1"/>
  <c r="ID248" i="1"/>
  <c r="IE16" i="1"/>
  <c r="ID37" i="1"/>
  <c r="ID38" i="1"/>
  <c r="ID35" i="1"/>
  <c r="ID179" i="1"/>
  <c r="IE96" i="1" l="1"/>
  <c r="IE18" i="1" s="1"/>
  <c r="IE95" i="1"/>
  <c r="ID183" i="1"/>
  <c r="ID184" i="1"/>
  <c r="ID181" i="1"/>
  <c r="ID246" i="1"/>
  <c r="ID138" i="1"/>
  <c r="ID139" i="1" s="1"/>
  <c r="ID3" i="1" s="1"/>
  <c r="ID182" i="1"/>
  <c r="ID180" i="1"/>
  <c r="IE72" i="1"/>
  <c r="IE66" i="1"/>
  <c r="IE74" i="1"/>
  <c r="IE73" i="1" l="1"/>
  <c r="IE6" i="1" s="1"/>
  <c r="IE75" i="1"/>
  <c r="IE67" i="1"/>
  <c r="IE64" i="1"/>
  <c r="IF43" i="1" l="1"/>
  <c r="IF44" i="1" s="1"/>
  <c r="IE7" i="1"/>
  <c r="IE8" i="1"/>
  <c r="IE78" i="1"/>
  <c r="IE81" i="1" s="1"/>
  <c r="IE82" i="1" s="1"/>
  <c r="IE13" i="1" s="1"/>
  <c r="IE89" i="1"/>
  <c r="IE14" i="1" s="1"/>
  <c r="IE166" i="1"/>
  <c r="IE12" i="1"/>
  <c r="IE145" i="1"/>
  <c r="IE164" i="1"/>
  <c r="IE99" i="1" l="1"/>
  <c r="IE20" i="1" s="1"/>
  <c r="IE109" i="1"/>
  <c r="IE26" i="1" s="1"/>
  <c r="IE130" i="1"/>
  <c r="IE131" i="1" s="1"/>
  <c r="IE33" i="1"/>
  <c r="IE34" i="1"/>
  <c r="ID165" i="1"/>
  <c r="IF70" i="1"/>
  <c r="IF71" i="1" s="1"/>
  <c r="IE10" i="1"/>
  <c r="IE79" i="1"/>
  <c r="IF65" i="1"/>
  <c r="IE132" i="1" l="1"/>
  <c r="IE133" i="1" s="1"/>
  <c r="ID155" i="1"/>
  <c r="ID154" i="1"/>
  <c r="ID157" i="1"/>
  <c r="ID240" i="1"/>
  <c r="ID156" i="1"/>
  <c r="IE100" i="1"/>
  <c r="IE80" i="1"/>
  <c r="IE9" i="1" s="1"/>
  <c r="IE110" i="1"/>
  <c r="IE21" i="1" l="1"/>
  <c r="IE101" i="1"/>
  <c r="IE27" i="1"/>
  <c r="IE111" i="1"/>
  <c r="IE113" i="1" s="1"/>
  <c r="IE114" i="1" s="1"/>
  <c r="IE118" i="1" l="1"/>
  <c r="IE119" i="1" s="1"/>
  <c r="IE120" i="1" s="1"/>
  <c r="IE30" i="1" s="1"/>
  <c r="IE36" i="1" s="1"/>
  <c r="IF87" i="1"/>
  <c r="IF85" i="1"/>
  <c r="IF86" i="1" s="1"/>
  <c r="IE29" i="1"/>
  <c r="IE102" i="1"/>
  <c r="IE104" i="1"/>
  <c r="IE105" i="1" s="1"/>
  <c r="IE103" i="1" l="1"/>
  <c r="IE106" i="1"/>
  <c r="IF112" i="1"/>
  <c r="IF28" i="1" s="1"/>
  <c r="IE144" i="1"/>
  <c r="IE170" i="1"/>
  <c r="IE176" i="1"/>
  <c r="IF88" i="1"/>
  <c r="IF46" i="1" l="1"/>
  <c r="IF48" i="1"/>
  <c r="IF49" i="1" s="1"/>
  <c r="IF94" i="1"/>
  <c r="IE143" i="1"/>
  <c r="IE171" i="1"/>
  <c r="IE172" i="1" s="1"/>
  <c r="IE173" i="1" s="1"/>
  <c r="IE115" i="1"/>
  <c r="IE116" i="1" s="1"/>
  <c r="IF50" i="1"/>
  <c r="IF51" i="1" s="1"/>
  <c r="IE24" i="1"/>
  <c r="IE177" i="1"/>
  <c r="IE178" i="1" s="1"/>
  <c r="IE208" i="1"/>
  <c r="IE209" i="1"/>
  <c r="IE207" i="1"/>
  <c r="IE134" i="1"/>
  <c r="IE135" i="1" s="1"/>
  <c r="IE136" i="1" s="1"/>
  <c r="IE150" i="1"/>
  <c r="IE148" i="1"/>
  <c r="IE151" i="1"/>
  <c r="IE146" i="1"/>
  <c r="IE244" i="1"/>
  <c r="IE149" i="1"/>
  <c r="IE147" i="1"/>
  <c r="IE123" i="1"/>
  <c r="IE124" i="1" s="1"/>
  <c r="IE125" i="1" s="1"/>
  <c r="IE4" i="1" s="1"/>
  <c r="IE22" i="1"/>
  <c r="IE137" i="1" l="1"/>
  <c r="IE37" i="1"/>
  <c r="IE35" i="1"/>
  <c r="IE38" i="1"/>
  <c r="IF16" i="1"/>
  <c r="IE248" i="1"/>
  <c r="IE31" i="1"/>
  <c r="IE117" i="1"/>
  <c r="IF92" i="1" s="1"/>
  <c r="IF93" i="1" s="1"/>
  <c r="IF17" i="1" s="1"/>
  <c r="IE179" i="1"/>
  <c r="IF47" i="1"/>
  <c r="IF52" i="1" s="1"/>
  <c r="IF53" i="1" s="1"/>
  <c r="IF54" i="1" s="1"/>
  <c r="IE57" i="1"/>
  <c r="IE58" i="1" s="1"/>
  <c r="IE59" i="1" s="1"/>
  <c r="IE23" i="1" s="1"/>
  <c r="IF72" i="1" l="1"/>
  <c r="IF74" i="1"/>
  <c r="IF66" i="1"/>
  <c r="IF95" i="1"/>
  <c r="IE138" i="1"/>
  <c r="IE139" i="1" s="1"/>
  <c r="IE3" i="1" s="1"/>
  <c r="IE246" i="1"/>
  <c r="IE181" i="1"/>
  <c r="IE182" i="1"/>
  <c r="IE183" i="1"/>
  <c r="IE184" i="1"/>
  <c r="IE180" i="1"/>
  <c r="IF96" i="1"/>
  <c r="IF18" i="1" s="1"/>
  <c r="IF67" i="1" l="1"/>
  <c r="IF75" i="1"/>
  <c r="IF73" i="1"/>
  <c r="IF6" i="1" s="1"/>
  <c r="IF64" i="1"/>
  <c r="IF166" i="1" l="1"/>
  <c r="IF145" i="1"/>
  <c r="IF12" i="1"/>
  <c r="IF89" i="1"/>
  <c r="IF14" i="1" s="1"/>
  <c r="IF164" i="1"/>
  <c r="IF7" i="1"/>
  <c r="IG43" i="1"/>
  <c r="IG44" i="1" s="1"/>
  <c r="IF8" i="1"/>
  <c r="IF78" i="1"/>
  <c r="IF81" i="1" s="1"/>
  <c r="IF82" i="1" s="1"/>
  <c r="IF13" i="1" s="1"/>
  <c r="IF99" i="1" l="1"/>
  <c r="IF20" i="1" s="1"/>
  <c r="IG65" i="1"/>
  <c r="IF109" i="1"/>
  <c r="IF10" i="1"/>
  <c r="IG70" i="1"/>
  <c r="IG71" i="1" s="1"/>
  <c r="IF79" i="1"/>
  <c r="IF130" i="1"/>
  <c r="IF131" i="1" s="1"/>
  <c r="IF34" i="1"/>
  <c r="IF33" i="1"/>
  <c r="IE165" i="1"/>
  <c r="IF132" i="1" l="1"/>
  <c r="IF133" i="1" s="1"/>
  <c r="IF100" i="1"/>
  <c r="IF80" i="1"/>
  <c r="IF9" i="1" s="1"/>
  <c r="IE240" i="1"/>
  <c r="IE156" i="1"/>
  <c r="IE155" i="1"/>
  <c r="IE157" i="1"/>
  <c r="IE154" i="1"/>
  <c r="IF26" i="1"/>
  <c r="IF110" i="1"/>
  <c r="IF27" i="1" l="1"/>
  <c r="IF111" i="1"/>
  <c r="IF113" i="1" s="1"/>
  <c r="IF114" i="1" s="1"/>
  <c r="IF21" i="1"/>
  <c r="IF101" i="1"/>
  <c r="IF102" i="1" l="1"/>
  <c r="IF104" i="1"/>
  <c r="IF105" i="1" s="1"/>
  <c r="IG112" i="1" s="1"/>
  <c r="IG28" i="1" s="1"/>
  <c r="IF29" i="1"/>
  <c r="IG87" i="1"/>
  <c r="IG85" i="1"/>
  <c r="IG86" i="1" s="1"/>
  <c r="IF118" i="1"/>
  <c r="IF119" i="1" s="1"/>
  <c r="IF120" i="1" s="1"/>
  <c r="IF30" i="1" s="1"/>
  <c r="IF36" i="1" s="1"/>
  <c r="IF170" i="1" l="1"/>
  <c r="IF144" i="1"/>
  <c r="IF176" i="1"/>
  <c r="IG88" i="1"/>
  <c r="IF106" i="1"/>
  <c r="IF103" i="1"/>
  <c r="IF115" i="1" l="1"/>
  <c r="IF116" i="1" s="1"/>
  <c r="IG46" i="1"/>
  <c r="IG48" i="1"/>
  <c r="IG49" i="1" s="1"/>
  <c r="IF24" i="1"/>
  <c r="IF177" i="1"/>
  <c r="IF178" i="1" s="1"/>
  <c r="IF171" i="1"/>
  <c r="IF172" i="1" s="1"/>
  <c r="IF173" i="1" s="1"/>
  <c r="IG94" i="1"/>
  <c r="IG50" i="1"/>
  <c r="IG51" i="1" s="1"/>
  <c r="IF143" i="1"/>
  <c r="IF208" i="1"/>
  <c r="IF207" i="1"/>
  <c r="IF209" i="1"/>
  <c r="IF134" i="1"/>
  <c r="IF135" i="1" s="1"/>
  <c r="IF136" i="1" s="1"/>
  <c r="IF244" i="1"/>
  <c r="IF148" i="1"/>
  <c r="IF150" i="1"/>
  <c r="IF151" i="1"/>
  <c r="IF149" i="1"/>
  <c r="IF146" i="1"/>
  <c r="IF147" i="1"/>
  <c r="IF22" i="1"/>
  <c r="IF123" i="1"/>
  <c r="IF124" i="1" s="1"/>
  <c r="IF125" i="1" s="1"/>
  <c r="IF4" i="1" s="1"/>
  <c r="IF137" i="1" l="1"/>
  <c r="IF37" i="1"/>
  <c r="IF35" i="1"/>
  <c r="IF38" i="1"/>
  <c r="IF248" i="1"/>
  <c r="IG16" i="1"/>
  <c r="IG47" i="1"/>
  <c r="IG52" i="1" s="1"/>
  <c r="IG53" i="1" s="1"/>
  <c r="IG54" i="1" s="1"/>
  <c r="IF57" i="1"/>
  <c r="IF58" i="1" s="1"/>
  <c r="IF59" i="1" s="1"/>
  <c r="IF23" i="1" s="1"/>
  <c r="IF179" i="1"/>
  <c r="IF31" i="1"/>
  <c r="IF117" i="1"/>
  <c r="IG92" i="1" s="1"/>
  <c r="IG93" i="1" s="1"/>
  <c r="IG17" i="1" s="1"/>
  <c r="IF246" i="1" l="1"/>
  <c r="IF181" i="1"/>
  <c r="IF182" i="1"/>
  <c r="IF183" i="1"/>
  <c r="IF138" i="1"/>
  <c r="IF139" i="1" s="1"/>
  <c r="IF3" i="1" s="1"/>
  <c r="IF184" i="1"/>
  <c r="IF180" i="1"/>
  <c r="IG95" i="1"/>
  <c r="IG74" i="1"/>
  <c r="IG72" i="1"/>
  <c r="IG66" i="1"/>
  <c r="IG96" i="1"/>
  <c r="IG18" i="1" s="1"/>
  <c r="IG75" i="1" l="1"/>
  <c r="IG67" i="1"/>
  <c r="IG73" i="1"/>
  <c r="IG6" i="1" s="1"/>
  <c r="IG64" i="1"/>
  <c r="IH43" i="1" l="1"/>
  <c r="IH44" i="1" s="1"/>
  <c r="IG7" i="1"/>
  <c r="IG8" i="1"/>
  <c r="IG78" i="1"/>
  <c r="IG81" i="1" s="1"/>
  <c r="IG82" i="1" s="1"/>
  <c r="IG13" i="1" s="1"/>
  <c r="IG89" i="1"/>
  <c r="IG14" i="1" s="1"/>
  <c r="IG145" i="1"/>
  <c r="IG12" i="1"/>
  <c r="IG166" i="1"/>
  <c r="IG164" i="1"/>
  <c r="IG109" i="1" l="1"/>
  <c r="IG26" i="1" s="1"/>
  <c r="IG99" i="1"/>
  <c r="IG20" i="1" s="1"/>
  <c r="IG130" i="1"/>
  <c r="IG131" i="1" s="1"/>
  <c r="IG33" i="1"/>
  <c r="IG34" i="1"/>
  <c r="IF165" i="1"/>
  <c r="IG10" i="1"/>
  <c r="IH70" i="1"/>
  <c r="IH71" i="1" s="1"/>
  <c r="IG79" i="1"/>
  <c r="IG80" i="1" s="1"/>
  <c r="IG9" i="1" s="1"/>
  <c r="IH65" i="1"/>
  <c r="IG132" i="1" l="1"/>
  <c r="IG133" i="1" s="1"/>
  <c r="IF156" i="1"/>
  <c r="IF157" i="1"/>
  <c r="IF240" i="1"/>
  <c r="IF154" i="1"/>
  <c r="IF155" i="1"/>
  <c r="IG110" i="1"/>
  <c r="IG100" i="1"/>
  <c r="IG21" i="1" l="1"/>
  <c r="IG101" i="1"/>
  <c r="IG27" i="1"/>
  <c r="IG111" i="1"/>
  <c r="IG113" i="1" s="1"/>
  <c r="IG114" i="1" s="1"/>
  <c r="IG118" i="1" l="1"/>
  <c r="IG119" i="1" s="1"/>
  <c r="IG120" i="1" s="1"/>
  <c r="IG30" i="1" s="1"/>
  <c r="IG36" i="1" s="1"/>
  <c r="IH87" i="1"/>
  <c r="IH85" i="1"/>
  <c r="IH86" i="1" s="1"/>
  <c r="IG29" i="1"/>
  <c r="IG102" i="1"/>
  <c r="IG104" i="1"/>
  <c r="IG105" i="1" s="1"/>
  <c r="IG106" i="1" l="1"/>
  <c r="IG103" i="1"/>
  <c r="IH112" i="1"/>
  <c r="IH28" i="1" s="1"/>
  <c r="IG176" i="1"/>
  <c r="IG144" i="1"/>
  <c r="IH88" i="1"/>
  <c r="IG170" i="1"/>
  <c r="IG123" i="1" l="1"/>
  <c r="IG124" i="1" s="1"/>
  <c r="IG125" i="1" s="1"/>
  <c r="IG4" i="1" s="1"/>
  <c r="IG22" i="1"/>
  <c r="IG171" i="1"/>
  <c r="IG172" i="1" s="1"/>
  <c r="IG173" i="1" s="1"/>
  <c r="IH50" i="1"/>
  <c r="IH51" i="1" s="1"/>
  <c r="IG24" i="1"/>
  <c r="IG143" i="1"/>
  <c r="IH48" i="1"/>
  <c r="IH49" i="1" s="1"/>
  <c r="IG115" i="1"/>
  <c r="IG116" i="1" s="1"/>
  <c r="IG177" i="1"/>
  <c r="IG178" i="1" s="1"/>
  <c r="IH46" i="1"/>
  <c r="IH94" i="1"/>
  <c r="IG208" i="1"/>
  <c r="IG209" i="1"/>
  <c r="IG207" i="1"/>
  <c r="IG134" i="1"/>
  <c r="IG135" i="1" s="1"/>
  <c r="IG136" i="1" s="1"/>
  <c r="IG149" i="1"/>
  <c r="IG244" i="1"/>
  <c r="IG146" i="1"/>
  <c r="IG150" i="1"/>
  <c r="IG151" i="1"/>
  <c r="IG148" i="1"/>
  <c r="IG147" i="1"/>
  <c r="IG31" i="1" l="1"/>
  <c r="IG117" i="1"/>
  <c r="IH92" i="1" s="1"/>
  <c r="IH93" i="1" s="1"/>
  <c r="IH17" i="1" s="1"/>
  <c r="IH16" i="1"/>
  <c r="IG137" i="1"/>
  <c r="IH47" i="1"/>
  <c r="IH52" i="1" s="1"/>
  <c r="IH53" i="1" s="1"/>
  <c r="IH54" i="1" s="1"/>
  <c r="IG57" i="1"/>
  <c r="IG58" i="1" s="1"/>
  <c r="IG59" i="1" s="1"/>
  <c r="IG23" i="1" s="1"/>
  <c r="IG248" i="1"/>
  <c r="IG179" i="1"/>
  <c r="IG37" i="1"/>
  <c r="IG38" i="1"/>
  <c r="IG35" i="1"/>
  <c r="IH95" i="1" l="1"/>
  <c r="IH72" i="1"/>
  <c r="IH74" i="1"/>
  <c r="IH66" i="1"/>
  <c r="IG184" i="1"/>
  <c r="IG246" i="1"/>
  <c r="IG182" i="1"/>
  <c r="IG181" i="1"/>
  <c r="IG138" i="1"/>
  <c r="IG139" i="1" s="1"/>
  <c r="IG3" i="1" s="1"/>
  <c r="IG183" i="1"/>
  <c r="IG180" i="1"/>
  <c r="IH96" i="1"/>
  <c r="IH18" i="1" s="1"/>
  <c r="IH73" i="1" l="1"/>
  <c r="IH6" i="1" s="1"/>
  <c r="IH75" i="1"/>
  <c r="IH67" i="1"/>
  <c r="IH64" i="1"/>
  <c r="IH89" i="1" l="1"/>
  <c r="IH14" i="1" s="1"/>
  <c r="IH145" i="1"/>
  <c r="IH166" i="1"/>
  <c r="IH12" i="1"/>
  <c r="IH164" i="1"/>
  <c r="II43" i="1"/>
  <c r="II44" i="1" s="1"/>
  <c r="IH7" i="1"/>
  <c r="IH78" i="1"/>
  <c r="IH81" i="1" s="1"/>
  <c r="IH82" i="1" s="1"/>
  <c r="IH13" i="1" s="1"/>
  <c r="IH8" i="1"/>
  <c r="IH109" i="1" l="1"/>
  <c r="IH26" i="1" s="1"/>
  <c r="II65" i="1"/>
  <c r="IH10" i="1"/>
  <c r="II70" i="1"/>
  <c r="II71" i="1" s="1"/>
  <c r="IH79" i="1"/>
  <c r="IH80" i="1" s="1"/>
  <c r="IH9" i="1" s="1"/>
  <c r="IH33" i="1"/>
  <c r="IH130" i="1"/>
  <c r="IH131" i="1" s="1"/>
  <c r="IH34" i="1"/>
  <c r="IG165" i="1"/>
  <c r="IH99" i="1"/>
  <c r="IH132" i="1" l="1"/>
  <c r="IH133" i="1" s="1"/>
  <c r="IG154" i="1"/>
  <c r="IG156" i="1"/>
  <c r="IG157" i="1"/>
  <c r="IG240" i="1"/>
  <c r="IG155" i="1"/>
  <c r="IH110" i="1"/>
  <c r="IH20" i="1"/>
  <c r="IH100" i="1"/>
  <c r="IH27" i="1" l="1"/>
  <c r="IH111" i="1"/>
  <c r="IH113" i="1" s="1"/>
  <c r="IH114" i="1" s="1"/>
  <c r="IH21" i="1"/>
  <c r="IH101" i="1"/>
  <c r="IH102" i="1" l="1"/>
  <c r="IH104" i="1"/>
  <c r="IH105" i="1" s="1"/>
  <c r="II112" i="1" s="1"/>
  <c r="II28" i="1" s="1"/>
  <c r="IH29" i="1"/>
  <c r="II87" i="1"/>
  <c r="II85" i="1"/>
  <c r="II86" i="1" s="1"/>
  <c r="IH118" i="1"/>
  <c r="IH119" i="1" s="1"/>
  <c r="IH120" i="1" s="1"/>
  <c r="IH30" i="1" s="1"/>
  <c r="IH36" i="1" s="1"/>
  <c r="IH144" i="1" l="1"/>
  <c r="IH176" i="1"/>
  <c r="IH170" i="1"/>
  <c r="II88" i="1"/>
  <c r="IH106" i="1"/>
  <c r="IH103" i="1"/>
  <c r="IH171" i="1" l="1"/>
  <c r="IH172" i="1" s="1"/>
  <c r="IH173" i="1" s="1"/>
  <c r="IH143" i="1"/>
  <c r="II46" i="1"/>
  <c r="II94" i="1"/>
  <c r="II50" i="1"/>
  <c r="II51" i="1" s="1"/>
  <c r="II48" i="1"/>
  <c r="II49" i="1" s="1"/>
  <c r="IH177" i="1"/>
  <c r="IH178" i="1" s="1"/>
  <c r="IH24" i="1"/>
  <c r="IH115" i="1"/>
  <c r="IH116" i="1" s="1"/>
  <c r="IH209" i="1"/>
  <c r="IH208" i="1"/>
  <c r="IH207" i="1"/>
  <c r="IH134" i="1"/>
  <c r="IH135" i="1" s="1"/>
  <c r="IH136" i="1" s="1"/>
  <c r="IH22" i="1"/>
  <c r="IH123" i="1"/>
  <c r="IH124" i="1" s="1"/>
  <c r="IH125" i="1" s="1"/>
  <c r="IH4" i="1" s="1"/>
  <c r="IH146" i="1"/>
  <c r="IH244" i="1"/>
  <c r="IH148" i="1"/>
  <c r="IH150" i="1"/>
  <c r="IH149" i="1"/>
  <c r="IH151" i="1"/>
  <c r="IH147" i="1"/>
  <c r="IH137" i="1" l="1"/>
  <c r="IH37" i="1"/>
  <c r="IH38" i="1"/>
  <c r="IH35" i="1"/>
  <c r="II16" i="1"/>
  <c r="IH179" i="1"/>
  <c r="II47" i="1"/>
  <c r="II52" i="1" s="1"/>
  <c r="II53" i="1" s="1"/>
  <c r="II54" i="1" s="1"/>
  <c r="IH57" i="1"/>
  <c r="IH58" i="1" s="1"/>
  <c r="IH59" i="1" s="1"/>
  <c r="IH23" i="1" s="1"/>
  <c r="IH248" i="1"/>
  <c r="IH31" i="1"/>
  <c r="IH117" i="1"/>
  <c r="II92" i="1" s="1"/>
  <c r="II93" i="1" s="1"/>
  <c r="II17" i="1" s="1"/>
  <c r="II96" i="1" l="1"/>
  <c r="II18" i="1" s="1"/>
  <c r="II66" i="1"/>
  <c r="II74" i="1"/>
  <c r="II72" i="1"/>
  <c r="II95" i="1"/>
  <c r="IH181" i="1"/>
  <c r="IH246" i="1"/>
  <c r="IH184" i="1"/>
  <c r="IH138" i="1"/>
  <c r="IH139" i="1" s="1"/>
  <c r="IH3" i="1" s="1"/>
  <c r="IH183" i="1"/>
  <c r="IH182" i="1"/>
  <c r="IH180" i="1"/>
  <c r="II67" i="1" l="1"/>
  <c r="II73" i="1"/>
  <c r="II6" i="1" s="1"/>
  <c r="II75" i="1"/>
  <c r="II64" i="1"/>
  <c r="IJ43" i="1" l="1"/>
  <c r="IJ44" i="1" s="1"/>
  <c r="II7" i="1"/>
  <c r="II8" i="1"/>
  <c r="II78" i="1"/>
  <c r="II81" i="1" s="1"/>
  <c r="II82" i="1" s="1"/>
  <c r="II13" i="1" s="1"/>
  <c r="II89" i="1"/>
  <c r="II14" i="1" s="1"/>
  <c r="II166" i="1"/>
  <c r="II12" i="1"/>
  <c r="II145" i="1"/>
  <c r="II164" i="1"/>
  <c r="II99" i="1" l="1"/>
  <c r="II20" i="1" s="1"/>
  <c r="II109" i="1"/>
  <c r="II34" i="1"/>
  <c r="II33" i="1"/>
  <c r="II130" i="1"/>
  <c r="II131" i="1" s="1"/>
  <c r="II132" i="1" s="1"/>
  <c r="II133" i="1" s="1"/>
  <c r="IH165" i="1"/>
  <c r="II10" i="1"/>
  <c r="IJ70" i="1"/>
  <c r="IJ71" i="1" s="1"/>
  <c r="II79" i="1"/>
  <c r="IJ65" i="1"/>
  <c r="IH157" i="1" l="1"/>
  <c r="IH154" i="1"/>
  <c r="IH240" i="1"/>
  <c r="IH156" i="1"/>
  <c r="IH155" i="1"/>
  <c r="II26" i="1"/>
  <c r="II110" i="1"/>
  <c r="II100" i="1"/>
  <c r="II80" i="1"/>
  <c r="II9" i="1" s="1"/>
  <c r="II21" i="1" l="1"/>
  <c r="II101" i="1"/>
  <c r="II27" i="1"/>
  <c r="II111" i="1"/>
  <c r="II113" i="1" s="1"/>
  <c r="II114" i="1" s="1"/>
  <c r="IJ85" i="1" l="1"/>
  <c r="IJ86" i="1" s="1"/>
  <c r="IJ87" i="1"/>
  <c r="II29" i="1"/>
  <c r="II118" i="1"/>
  <c r="II119" i="1" s="1"/>
  <c r="II120" i="1" s="1"/>
  <c r="II30" i="1" s="1"/>
  <c r="II36" i="1" s="1"/>
  <c r="II102" i="1"/>
  <c r="II104" i="1"/>
  <c r="II105" i="1" s="1"/>
  <c r="II106" i="1" l="1"/>
  <c r="II103" i="1"/>
  <c r="IJ112" i="1"/>
  <c r="IJ28" i="1" s="1"/>
  <c r="II176" i="1"/>
  <c r="II170" i="1"/>
  <c r="II144" i="1"/>
  <c r="IJ88" i="1"/>
  <c r="II150" i="1" l="1"/>
  <c r="II148" i="1"/>
  <c r="II146" i="1"/>
  <c r="II151" i="1"/>
  <c r="II244" i="1"/>
  <c r="II149" i="1"/>
  <c r="II147" i="1"/>
  <c r="II22" i="1"/>
  <c r="II123" i="1"/>
  <c r="II124" i="1" s="1"/>
  <c r="II125" i="1" s="1"/>
  <c r="II4" i="1" s="1"/>
  <c r="IJ50" i="1"/>
  <c r="IJ51" i="1" s="1"/>
  <c r="IJ46" i="1"/>
  <c r="IJ48" i="1"/>
  <c r="IJ49" i="1" s="1"/>
  <c r="IJ94" i="1"/>
  <c r="II171" i="1"/>
  <c r="II172" i="1" s="1"/>
  <c r="II173" i="1" s="1"/>
  <c r="II143" i="1"/>
  <c r="II115" i="1"/>
  <c r="II116" i="1" s="1"/>
  <c r="II24" i="1"/>
  <c r="II177" i="1"/>
  <c r="II178" i="1" s="1"/>
  <c r="II208" i="1"/>
  <c r="II209" i="1"/>
  <c r="II207" i="1"/>
  <c r="II134" i="1"/>
  <c r="II135" i="1" s="1"/>
  <c r="II136" i="1" s="1"/>
  <c r="II137" i="1" l="1"/>
  <c r="II37" i="1"/>
  <c r="II35" i="1"/>
  <c r="II38" i="1"/>
  <c r="II31" i="1"/>
  <c r="II117" i="1"/>
  <c r="IJ92" i="1" s="1"/>
  <c r="IJ93" i="1" s="1"/>
  <c r="IJ17" i="1" s="1"/>
  <c r="II248" i="1"/>
  <c r="IJ47" i="1"/>
  <c r="IJ52" i="1" s="1"/>
  <c r="IJ53" i="1" s="1"/>
  <c r="IJ54" i="1" s="1"/>
  <c r="II57" i="1"/>
  <c r="II58" i="1" s="1"/>
  <c r="II59" i="1" s="1"/>
  <c r="II23" i="1" s="1"/>
  <c r="II179" i="1"/>
  <c r="IJ16" i="1"/>
  <c r="IJ95" i="1" l="1"/>
  <c r="IJ96" i="1"/>
  <c r="IJ18" i="1" s="1"/>
  <c r="IJ66" i="1"/>
  <c r="IJ72" i="1"/>
  <c r="IJ74" i="1"/>
  <c r="II246" i="1"/>
  <c r="II182" i="1"/>
  <c r="II184" i="1"/>
  <c r="II183" i="1"/>
  <c r="II138" i="1"/>
  <c r="II139" i="1" s="1"/>
  <c r="II3" i="1" s="1"/>
  <c r="II181" i="1"/>
  <c r="II180" i="1"/>
  <c r="IJ67" i="1" l="1"/>
  <c r="IJ75" i="1"/>
  <c r="IJ73" i="1"/>
  <c r="IJ6" i="1" s="1"/>
  <c r="IJ64" i="1"/>
  <c r="IJ164" i="1" l="1"/>
  <c r="IJ166" i="1"/>
  <c r="IJ12" i="1"/>
  <c r="IJ89" i="1"/>
  <c r="IJ14" i="1" s="1"/>
  <c r="IJ145" i="1"/>
  <c r="IJ8" i="1"/>
  <c r="IJ78" i="1"/>
  <c r="IJ81" i="1" s="1"/>
  <c r="IK43" i="1"/>
  <c r="IK44" i="1" s="1"/>
  <c r="IJ7" i="1"/>
  <c r="IJ99" i="1" l="1"/>
  <c r="IJ20" i="1" s="1"/>
  <c r="IJ109" i="1"/>
  <c r="IK70" i="1"/>
  <c r="IK71" i="1" s="1"/>
  <c r="IJ10" i="1"/>
  <c r="IJ79" i="1"/>
  <c r="IJ80" i="1" s="1"/>
  <c r="IJ9" i="1" s="1"/>
  <c r="IJ26" i="1"/>
  <c r="IK65" i="1"/>
  <c r="IJ82" i="1"/>
  <c r="IJ13" i="1" s="1"/>
  <c r="IJ130" i="1"/>
  <c r="IJ131" i="1" s="1"/>
  <c r="IJ132" i="1" s="1"/>
  <c r="IJ133" i="1" s="1"/>
  <c r="IJ33" i="1"/>
  <c r="IJ34" i="1"/>
  <c r="II165" i="1"/>
  <c r="II155" i="1" l="1"/>
  <c r="II156" i="1"/>
  <c r="II240" i="1"/>
  <c r="II157" i="1"/>
  <c r="II154" i="1"/>
  <c r="IJ110" i="1"/>
  <c r="IJ100" i="1"/>
  <c r="IJ21" i="1" l="1"/>
  <c r="IJ101" i="1"/>
  <c r="IJ27" i="1"/>
  <c r="IJ111" i="1"/>
  <c r="IJ113" i="1" s="1"/>
  <c r="IJ114" i="1" s="1"/>
  <c r="IJ118" i="1" l="1"/>
  <c r="IJ119" i="1" s="1"/>
  <c r="IJ120" i="1" s="1"/>
  <c r="IJ30" i="1" s="1"/>
  <c r="IJ36" i="1" s="1"/>
  <c r="IJ29" i="1"/>
  <c r="IK85" i="1"/>
  <c r="IK86" i="1" s="1"/>
  <c r="IK87" i="1"/>
  <c r="IJ102" i="1"/>
  <c r="IJ104" i="1"/>
  <c r="IJ105" i="1" s="1"/>
  <c r="IJ103" i="1" l="1"/>
  <c r="IJ106" i="1"/>
  <c r="IK112" i="1"/>
  <c r="IK28" i="1" s="1"/>
  <c r="IJ176" i="1"/>
  <c r="IK88" i="1"/>
  <c r="IJ144" i="1"/>
  <c r="IJ170" i="1"/>
  <c r="IJ177" i="1" l="1"/>
  <c r="IJ178" i="1" s="1"/>
  <c r="IJ115" i="1"/>
  <c r="IJ116" i="1" s="1"/>
  <c r="IK50" i="1"/>
  <c r="IK51" i="1" s="1"/>
  <c r="IJ143" i="1"/>
  <c r="IJ171" i="1"/>
  <c r="IJ172" i="1" s="1"/>
  <c r="IJ173" i="1" s="1"/>
  <c r="IK46" i="1"/>
  <c r="IK94" i="1"/>
  <c r="IJ24" i="1"/>
  <c r="IK48" i="1"/>
  <c r="IK49" i="1" s="1"/>
  <c r="IJ207" i="1"/>
  <c r="IJ209" i="1"/>
  <c r="IJ208" i="1"/>
  <c r="IJ134" i="1"/>
  <c r="IJ135" i="1" s="1"/>
  <c r="IJ136" i="1" s="1"/>
  <c r="IJ137" i="1" s="1"/>
  <c r="IJ146" i="1"/>
  <c r="IJ149" i="1"/>
  <c r="IJ244" i="1"/>
  <c r="IJ151" i="1"/>
  <c r="IJ150" i="1"/>
  <c r="IJ148" i="1"/>
  <c r="IJ147" i="1"/>
  <c r="IJ123" i="1"/>
  <c r="IJ124" i="1" s="1"/>
  <c r="IJ125" i="1" s="1"/>
  <c r="IJ4" i="1" s="1"/>
  <c r="IJ22" i="1"/>
  <c r="IJ35" i="1" l="1"/>
  <c r="IJ37" i="1"/>
  <c r="IJ38" i="1"/>
  <c r="IK16" i="1"/>
  <c r="IJ248" i="1"/>
  <c r="IK47" i="1"/>
  <c r="IK52" i="1" s="1"/>
  <c r="IK53" i="1" s="1"/>
  <c r="IK54" i="1" s="1"/>
  <c r="IJ57" i="1"/>
  <c r="IJ58" i="1" s="1"/>
  <c r="IJ59" i="1" s="1"/>
  <c r="IJ23" i="1" s="1"/>
  <c r="IJ31" i="1"/>
  <c r="IJ117" i="1"/>
  <c r="IK92" i="1" s="1"/>
  <c r="IK93" i="1" s="1"/>
  <c r="IK17" i="1" s="1"/>
  <c r="IJ179" i="1"/>
  <c r="IJ138" i="1" l="1"/>
  <c r="IJ139" i="1" s="1"/>
  <c r="IJ3" i="1" s="1"/>
  <c r="IJ183" i="1"/>
  <c r="IJ182" i="1"/>
  <c r="IJ246" i="1"/>
  <c r="IJ181" i="1"/>
  <c r="IJ184" i="1"/>
  <c r="IJ180" i="1"/>
  <c r="IK95" i="1"/>
  <c r="IK96" i="1"/>
  <c r="IK18" i="1" s="1"/>
  <c r="IK72" i="1"/>
  <c r="IK74" i="1"/>
  <c r="IK66" i="1"/>
  <c r="IK75" i="1" l="1"/>
  <c r="IK73" i="1"/>
  <c r="IK6" i="1" s="1"/>
  <c r="IK67" i="1"/>
  <c r="IK64" i="1"/>
  <c r="IK89" i="1" l="1"/>
  <c r="IK14" i="1" s="1"/>
  <c r="IK166" i="1"/>
  <c r="IK12" i="1"/>
  <c r="IK145" i="1"/>
  <c r="IK164" i="1"/>
  <c r="IK7" i="1"/>
  <c r="IL43" i="1"/>
  <c r="IL44" i="1" s="1"/>
  <c r="IK8" i="1"/>
  <c r="IK78" i="1"/>
  <c r="IK81" i="1" s="1"/>
  <c r="IK109" i="1" l="1"/>
  <c r="IK26" i="1" s="1"/>
  <c r="IK99" i="1"/>
  <c r="IK20" i="1" s="1"/>
  <c r="IL65" i="1"/>
  <c r="IK10" i="1"/>
  <c r="IL70" i="1"/>
  <c r="IL71" i="1" s="1"/>
  <c r="IK79" i="1"/>
  <c r="IK130" i="1"/>
  <c r="IK131" i="1" s="1"/>
  <c r="IK132" i="1" s="1"/>
  <c r="IK133" i="1" s="1"/>
  <c r="IK33" i="1"/>
  <c r="IK34" i="1"/>
  <c r="IJ165" i="1"/>
  <c r="IK110" i="1"/>
  <c r="IK82" i="1"/>
  <c r="IK13" i="1" s="1"/>
  <c r="IJ155" i="1" l="1"/>
  <c r="IJ154" i="1"/>
  <c r="IJ157" i="1"/>
  <c r="IJ240" i="1"/>
  <c r="IJ156" i="1"/>
  <c r="IK27" i="1"/>
  <c r="IK111" i="1"/>
  <c r="IK113" i="1" s="1"/>
  <c r="IK114" i="1" s="1"/>
  <c r="IK100" i="1"/>
  <c r="IK80" i="1"/>
  <c r="IK9" i="1" s="1"/>
  <c r="IK118" i="1" l="1"/>
  <c r="IK119" i="1" s="1"/>
  <c r="IK120" i="1" s="1"/>
  <c r="IK30" i="1" s="1"/>
  <c r="IK36" i="1" s="1"/>
  <c r="IL87" i="1"/>
  <c r="IK29" i="1"/>
  <c r="IL85" i="1"/>
  <c r="IL86" i="1" s="1"/>
  <c r="IK21" i="1"/>
  <c r="IK101" i="1"/>
  <c r="IK102" i="1" l="1"/>
  <c r="IL88" i="1" s="1"/>
  <c r="IK104" i="1"/>
  <c r="IK105" i="1" s="1"/>
  <c r="IK106" i="1" l="1"/>
  <c r="IK103" i="1"/>
  <c r="IL112" i="1"/>
  <c r="IL28" i="1" s="1"/>
  <c r="IK170" i="1"/>
  <c r="IK144" i="1"/>
  <c r="IK176" i="1"/>
  <c r="IK146" i="1" l="1"/>
  <c r="IK244" i="1"/>
  <c r="IK149" i="1"/>
  <c r="IK148" i="1"/>
  <c r="IK150" i="1"/>
  <c r="IK151" i="1"/>
  <c r="IK147" i="1"/>
  <c r="IK123" i="1"/>
  <c r="IK124" i="1" s="1"/>
  <c r="IK125" i="1" s="1"/>
  <c r="IK4" i="1" s="1"/>
  <c r="IK22" i="1"/>
  <c r="IL48" i="1"/>
  <c r="IL49" i="1" s="1"/>
  <c r="IK177" i="1"/>
  <c r="IK178" i="1" s="1"/>
  <c r="IK115" i="1"/>
  <c r="IK116" i="1" s="1"/>
  <c r="IK24" i="1"/>
  <c r="IL94" i="1"/>
  <c r="IL46" i="1"/>
  <c r="IK143" i="1"/>
  <c r="IK171" i="1"/>
  <c r="IK172" i="1" s="1"/>
  <c r="IK173" i="1" s="1"/>
  <c r="IL50" i="1"/>
  <c r="IL51" i="1" s="1"/>
  <c r="IK207" i="1"/>
  <c r="IK209" i="1"/>
  <c r="IK208" i="1"/>
  <c r="IK134" i="1"/>
  <c r="IK135" i="1" s="1"/>
  <c r="IK136" i="1" s="1"/>
  <c r="IK137" i="1" l="1"/>
  <c r="IK31" i="1"/>
  <c r="IK117" i="1"/>
  <c r="IL92" i="1" s="1"/>
  <c r="IL93" i="1" s="1"/>
  <c r="IL17" i="1" s="1"/>
  <c r="IL47" i="1"/>
  <c r="IL52" i="1" s="1"/>
  <c r="IL53" i="1" s="1"/>
  <c r="IL54" i="1" s="1"/>
  <c r="IK57" i="1"/>
  <c r="IK58" i="1" s="1"/>
  <c r="IK59" i="1" s="1"/>
  <c r="IK23" i="1" s="1"/>
  <c r="IK179" i="1"/>
  <c r="IK248" i="1"/>
  <c r="IL16" i="1"/>
  <c r="IK37" i="1"/>
  <c r="IK35" i="1"/>
  <c r="IK38" i="1"/>
  <c r="IL95" i="1" l="1"/>
  <c r="IL96" i="1"/>
  <c r="IL18" i="1" s="1"/>
  <c r="IL66" i="1"/>
  <c r="IL72" i="1"/>
  <c r="IL74" i="1"/>
  <c r="IK183" i="1"/>
  <c r="IK246" i="1"/>
  <c r="IK181" i="1"/>
  <c r="IK184" i="1"/>
  <c r="IK182" i="1"/>
  <c r="IK138" i="1"/>
  <c r="IK139" i="1" s="1"/>
  <c r="IK3" i="1" s="1"/>
  <c r="IK180" i="1"/>
  <c r="IL67" i="1" l="1"/>
  <c r="IL73" i="1"/>
  <c r="IL6" i="1" s="1"/>
  <c r="IL75" i="1"/>
  <c r="IL64" i="1"/>
  <c r="IL78" i="1" l="1"/>
  <c r="IL81" i="1" s="1"/>
  <c r="IL8" i="1"/>
  <c r="IM43" i="1"/>
  <c r="IM44" i="1" s="1"/>
  <c r="IL7" i="1"/>
  <c r="IL145" i="1"/>
  <c r="IL89" i="1"/>
  <c r="IL14" i="1" s="1"/>
  <c r="IL166" i="1"/>
  <c r="IL12" i="1"/>
  <c r="IL164" i="1"/>
  <c r="IL99" i="1" l="1"/>
  <c r="IL20" i="1" s="1"/>
  <c r="IL109" i="1"/>
  <c r="IL26" i="1" s="1"/>
  <c r="IM70" i="1"/>
  <c r="IM71" i="1" s="1"/>
  <c r="IL10" i="1"/>
  <c r="IL79" i="1"/>
  <c r="IL80" i="1" s="1"/>
  <c r="IL9" i="1" s="1"/>
  <c r="IL34" i="1"/>
  <c r="IL33" i="1"/>
  <c r="IL130" i="1"/>
  <c r="IL131" i="1" s="1"/>
  <c r="IK165" i="1"/>
  <c r="IL82" i="1"/>
  <c r="IL13" i="1" s="1"/>
  <c r="IM65" i="1"/>
  <c r="IL132" i="1" l="1"/>
  <c r="IL133" i="1" s="1"/>
  <c r="IL100" i="1"/>
  <c r="IL21" i="1" s="1"/>
  <c r="IL101" i="1"/>
  <c r="IK157" i="1"/>
  <c r="IK240" i="1"/>
  <c r="IK155" i="1"/>
  <c r="IK154" i="1"/>
  <c r="IK156" i="1"/>
  <c r="IL110" i="1"/>
  <c r="IL102" i="1" l="1"/>
  <c r="IL104" i="1"/>
  <c r="IL105" i="1" s="1"/>
  <c r="IL27" i="1"/>
  <c r="IL111" i="1"/>
  <c r="IL113" i="1" s="1"/>
  <c r="IL114" i="1" s="1"/>
  <c r="IM85" i="1" l="1"/>
  <c r="IM86" i="1" s="1"/>
  <c r="IM87" i="1"/>
  <c r="IM88" i="1" s="1"/>
  <c r="IL29" i="1"/>
  <c r="IM112" i="1"/>
  <c r="IM28" i="1" s="1"/>
  <c r="IL118" i="1"/>
  <c r="IL119" i="1" s="1"/>
  <c r="IL120" i="1" s="1"/>
  <c r="IL30" i="1" s="1"/>
  <c r="IL36" i="1" s="1"/>
  <c r="IL103" i="1"/>
  <c r="IL106" i="1"/>
  <c r="IL176" i="1"/>
  <c r="IL144" i="1"/>
  <c r="IL170" i="1"/>
  <c r="IL177" i="1" l="1"/>
  <c r="IL178" i="1" s="1"/>
  <c r="IL179" i="1" s="1"/>
  <c r="IM94" i="1"/>
  <c r="IM48" i="1"/>
  <c r="IM49" i="1" s="1"/>
  <c r="IL24" i="1"/>
  <c r="IL115" i="1"/>
  <c r="IL116" i="1" s="1"/>
  <c r="IM50" i="1"/>
  <c r="IM51" i="1" s="1"/>
  <c r="IL171" i="1"/>
  <c r="IL172" i="1" s="1"/>
  <c r="IL173" i="1" s="1"/>
  <c r="IL143" i="1"/>
  <c r="IM46" i="1"/>
  <c r="IL208" i="1"/>
  <c r="IL207" i="1"/>
  <c r="IL209" i="1"/>
  <c r="IL134" i="1"/>
  <c r="IL135" i="1" s="1"/>
  <c r="IL136" i="1" s="1"/>
  <c r="IL150" i="1"/>
  <c r="IL151" i="1"/>
  <c r="IL146" i="1"/>
  <c r="IL149" i="1"/>
  <c r="IL244" i="1"/>
  <c r="IL148" i="1"/>
  <c r="IL147" i="1"/>
  <c r="IL22" i="1"/>
  <c r="IL123" i="1"/>
  <c r="IL124" i="1" s="1"/>
  <c r="IL125" i="1" s="1"/>
  <c r="IL4" i="1" s="1"/>
  <c r="IL137" i="1" l="1"/>
  <c r="IL38" i="1"/>
  <c r="IL35" i="1"/>
  <c r="IL37" i="1"/>
  <c r="IL248" i="1"/>
  <c r="IM16" i="1"/>
  <c r="IM47" i="1"/>
  <c r="IM52" i="1" s="1"/>
  <c r="IM53" i="1" s="1"/>
  <c r="IM54" i="1" s="1"/>
  <c r="IL57" i="1"/>
  <c r="IL58" i="1" s="1"/>
  <c r="IL59" i="1" s="1"/>
  <c r="IL23" i="1" s="1"/>
  <c r="IL31" i="1"/>
  <c r="IL117" i="1"/>
  <c r="IM92" i="1" s="1"/>
  <c r="IM93" i="1" s="1"/>
  <c r="IM17" i="1" s="1"/>
  <c r="IL183" i="1"/>
  <c r="IL184" i="1"/>
  <c r="IL182" i="1"/>
  <c r="IL246" i="1"/>
  <c r="IL138" i="1"/>
  <c r="IL139" i="1" s="1"/>
  <c r="IL3" i="1" s="1"/>
  <c r="IL181" i="1"/>
  <c r="IL180" i="1"/>
  <c r="IM64" i="1" s="1"/>
  <c r="IM7" i="1" l="1"/>
  <c r="IN43" i="1"/>
  <c r="IN44" i="1" s="1"/>
  <c r="IM72" i="1"/>
  <c r="IM73" i="1" s="1"/>
  <c r="IM6" i="1" s="1"/>
  <c r="IM74" i="1"/>
  <c r="IM66" i="1"/>
  <c r="IM67" i="1" s="1"/>
  <c r="IM95" i="1"/>
  <c r="IM75" i="1"/>
  <c r="IM96" i="1"/>
  <c r="IM18" i="1" s="1"/>
  <c r="IN65" i="1" l="1"/>
  <c r="IM8" i="1"/>
  <c r="IM78" i="1"/>
  <c r="IM81" i="1" s="1"/>
  <c r="IM82" i="1" s="1"/>
  <c r="IM13" i="1" s="1"/>
  <c r="IM89" i="1"/>
  <c r="IM14" i="1" s="1"/>
  <c r="IM12" i="1"/>
  <c r="IM145" i="1"/>
  <c r="IM166" i="1"/>
  <c r="IM164" i="1"/>
  <c r="IM10" i="1" l="1"/>
  <c r="IN70" i="1"/>
  <c r="IN71" i="1" s="1"/>
  <c r="IM109" i="1"/>
  <c r="IM99" i="1"/>
  <c r="IM34" i="1"/>
  <c r="IM33" i="1"/>
  <c r="IM130" i="1"/>
  <c r="IM131" i="1" s="1"/>
  <c r="IL165" i="1"/>
  <c r="IM79" i="1"/>
  <c r="IM132" i="1" l="1"/>
  <c r="IM133" i="1" s="1"/>
  <c r="IM100" i="1"/>
  <c r="IM80" i="1"/>
  <c r="IM9" i="1" s="1"/>
  <c r="IM26" i="1"/>
  <c r="IM110" i="1"/>
  <c r="IL155" i="1"/>
  <c r="IL157" i="1"/>
  <c r="IL154" i="1"/>
  <c r="IL240" i="1"/>
  <c r="IL156" i="1"/>
  <c r="IM20" i="1"/>
  <c r="IM27" i="1" l="1"/>
  <c r="IM111" i="1"/>
  <c r="IM113" i="1" s="1"/>
  <c r="IM114" i="1" s="1"/>
  <c r="IM21" i="1"/>
  <c r="IM101" i="1"/>
  <c r="IM102" i="1" l="1"/>
  <c r="IM104" i="1"/>
  <c r="IM105" i="1" s="1"/>
  <c r="IM118" i="1"/>
  <c r="IM119" i="1" s="1"/>
  <c r="IM120" i="1" s="1"/>
  <c r="IM30" i="1" s="1"/>
  <c r="IM36" i="1" s="1"/>
  <c r="IN85" i="1"/>
  <c r="IN86" i="1" s="1"/>
  <c r="IN87" i="1"/>
  <c r="IN88" i="1" s="1"/>
  <c r="IM29" i="1"/>
  <c r="IM103" i="1" l="1"/>
  <c r="IM106" i="1"/>
  <c r="IN112" i="1"/>
  <c r="IN28" i="1" s="1"/>
  <c r="IM170" i="1"/>
  <c r="IM176" i="1"/>
  <c r="IM144" i="1"/>
  <c r="IM148" i="1" l="1"/>
  <c r="IM150" i="1"/>
  <c r="IM149" i="1"/>
  <c r="IM146" i="1"/>
  <c r="IM151" i="1"/>
  <c r="IM244" i="1"/>
  <c r="IM147" i="1"/>
  <c r="IM143" i="1"/>
  <c r="IN48" i="1"/>
  <c r="IN49" i="1" s="1"/>
  <c r="IM171" i="1"/>
  <c r="IM172" i="1" s="1"/>
  <c r="IM173" i="1" s="1"/>
  <c r="IN50" i="1"/>
  <c r="IN51" i="1" s="1"/>
  <c r="IM177" i="1"/>
  <c r="IM178" i="1" s="1"/>
  <c r="IN94" i="1"/>
  <c r="IM115" i="1"/>
  <c r="IM116" i="1" s="1"/>
  <c r="IN46" i="1"/>
  <c r="IM24" i="1"/>
  <c r="IM207" i="1"/>
  <c r="IM208" i="1"/>
  <c r="IM209" i="1"/>
  <c r="IM134" i="1"/>
  <c r="IM135" i="1" s="1"/>
  <c r="IM136" i="1" s="1"/>
  <c r="IM22" i="1"/>
  <c r="IM123" i="1"/>
  <c r="IM124" i="1" s="1"/>
  <c r="IM125" i="1" s="1"/>
  <c r="IM4" i="1" s="1"/>
  <c r="IM137" i="1" l="1"/>
  <c r="IM37" i="1"/>
  <c r="IM38" i="1"/>
  <c r="IM35" i="1"/>
  <c r="IM179" i="1"/>
  <c r="IN47" i="1"/>
  <c r="IN52" i="1" s="1"/>
  <c r="IN53" i="1" s="1"/>
  <c r="IN54" i="1" s="1"/>
  <c r="IM57" i="1"/>
  <c r="IM58" i="1" s="1"/>
  <c r="IM59" i="1" s="1"/>
  <c r="IM23" i="1" s="1"/>
  <c r="IM248" i="1"/>
  <c r="IM31" i="1"/>
  <c r="IM117" i="1"/>
  <c r="IN92" i="1" s="1"/>
  <c r="IN93" i="1" s="1"/>
  <c r="IN17" i="1" s="1"/>
  <c r="IN16" i="1"/>
  <c r="IM246" i="1" l="1"/>
  <c r="IM182" i="1"/>
  <c r="IM184" i="1"/>
  <c r="IM138" i="1"/>
  <c r="IM139" i="1" s="1"/>
  <c r="IM3" i="1" s="1"/>
  <c r="IM183" i="1"/>
  <c r="IM181" i="1"/>
  <c r="IM180" i="1"/>
  <c r="IN72" i="1"/>
  <c r="IN74" i="1"/>
  <c r="IN66" i="1"/>
  <c r="IN96" i="1"/>
  <c r="IN18" i="1" s="1"/>
  <c r="IN95" i="1"/>
  <c r="IN67" i="1" l="1"/>
  <c r="IN75" i="1"/>
  <c r="IN73" i="1"/>
  <c r="IN6" i="1" s="1"/>
  <c r="IN64" i="1"/>
  <c r="IN12" i="1" l="1"/>
  <c r="IN145" i="1"/>
  <c r="IN89" i="1"/>
  <c r="IN14" i="1" s="1"/>
  <c r="IN166" i="1"/>
  <c r="IN164" i="1"/>
  <c r="IO43" i="1"/>
  <c r="IO44" i="1" s="1"/>
  <c r="IN7" i="1"/>
  <c r="IN8" i="1"/>
  <c r="IN78" i="1"/>
  <c r="IN81" i="1" s="1"/>
  <c r="IN109" i="1" l="1"/>
  <c r="IN26" i="1" s="1"/>
  <c r="IN99" i="1"/>
  <c r="IN20" i="1" s="1"/>
  <c r="IN10" i="1"/>
  <c r="IO70" i="1"/>
  <c r="IO71" i="1" s="1"/>
  <c r="IN79" i="1"/>
  <c r="IO65" i="1"/>
  <c r="IN34" i="1"/>
  <c r="IN33" i="1"/>
  <c r="IN130" i="1"/>
  <c r="IN131" i="1" s="1"/>
  <c r="IN132" i="1" s="1"/>
  <c r="IN133" i="1" s="1"/>
  <c r="IM165" i="1"/>
  <c r="IN82" i="1"/>
  <c r="IN13" i="1" s="1"/>
  <c r="IM240" i="1" l="1"/>
  <c r="IM157" i="1"/>
  <c r="IM155" i="1"/>
  <c r="IM156" i="1"/>
  <c r="IM154" i="1"/>
  <c r="IN100" i="1"/>
  <c r="IN80" i="1"/>
  <c r="IN9" i="1" s="1"/>
  <c r="IN110" i="1"/>
  <c r="IN21" i="1" l="1"/>
  <c r="IN101" i="1"/>
  <c r="IN27" i="1"/>
  <c r="IN111" i="1"/>
  <c r="IN113" i="1" s="1"/>
  <c r="IN114" i="1" s="1"/>
  <c r="IN29" i="1" l="1"/>
  <c r="IO85" i="1"/>
  <c r="IO86" i="1" s="1"/>
  <c r="IO87" i="1"/>
  <c r="IN118" i="1"/>
  <c r="IN119" i="1" s="1"/>
  <c r="IN120" i="1" s="1"/>
  <c r="IN30" i="1" s="1"/>
  <c r="IN36" i="1" s="1"/>
  <c r="IN102" i="1"/>
  <c r="IN104" i="1"/>
  <c r="IN105" i="1" s="1"/>
  <c r="IO112" i="1" s="1"/>
  <c r="IO28" i="1" s="1"/>
  <c r="IO88" i="1" l="1"/>
  <c r="IN103" i="1"/>
  <c r="IN106" i="1"/>
  <c r="IN170" i="1"/>
  <c r="IN176" i="1"/>
  <c r="IN144" i="1"/>
  <c r="IN244" i="1" l="1"/>
  <c r="IN149" i="1"/>
  <c r="IN151" i="1"/>
  <c r="IN146" i="1"/>
  <c r="IN150" i="1"/>
  <c r="IN148" i="1"/>
  <c r="IN147" i="1"/>
  <c r="IN171" i="1"/>
  <c r="IN172" i="1" s="1"/>
  <c r="IN173" i="1" s="1"/>
  <c r="IN24" i="1"/>
  <c r="IN177" i="1"/>
  <c r="IN178" i="1" s="1"/>
  <c r="IO50" i="1"/>
  <c r="IO51" i="1" s="1"/>
  <c r="IO46" i="1"/>
  <c r="IN115" i="1"/>
  <c r="IN116" i="1" s="1"/>
  <c r="IO94" i="1"/>
  <c r="IO48" i="1"/>
  <c r="IO49" i="1" s="1"/>
  <c r="IN143" i="1"/>
  <c r="IN207" i="1"/>
  <c r="IN209" i="1"/>
  <c r="IN208" i="1"/>
  <c r="IN134" i="1"/>
  <c r="IN135" i="1" s="1"/>
  <c r="IN136" i="1" s="1"/>
  <c r="IN123" i="1"/>
  <c r="IN124" i="1" s="1"/>
  <c r="IN125" i="1" s="1"/>
  <c r="IN4" i="1" s="1"/>
  <c r="IN22" i="1"/>
  <c r="IN137" i="1" l="1"/>
  <c r="IO47" i="1"/>
  <c r="IO52" i="1" s="1"/>
  <c r="IO53" i="1" s="1"/>
  <c r="IO54" i="1" s="1"/>
  <c r="IN57" i="1"/>
  <c r="IN58" i="1" s="1"/>
  <c r="IN59" i="1" s="1"/>
  <c r="IN23" i="1" s="1"/>
  <c r="IN248" i="1"/>
  <c r="IO16" i="1"/>
  <c r="IN179" i="1"/>
  <c r="IN117" i="1"/>
  <c r="IO92" i="1" s="1"/>
  <c r="IO93" i="1" s="1"/>
  <c r="IO17" i="1" s="1"/>
  <c r="IN31" i="1"/>
  <c r="IN38" i="1"/>
  <c r="IN35" i="1"/>
  <c r="IN37" i="1"/>
  <c r="IO96" i="1" l="1"/>
  <c r="IO18" i="1" s="1"/>
  <c r="IN183" i="1"/>
  <c r="IN184" i="1"/>
  <c r="IN246" i="1"/>
  <c r="IN181" i="1"/>
  <c r="IN182" i="1"/>
  <c r="IN138" i="1"/>
  <c r="IN139" i="1" s="1"/>
  <c r="IN3" i="1" s="1"/>
  <c r="IN180" i="1"/>
  <c r="IO95" i="1"/>
  <c r="IO74" i="1"/>
  <c r="IO66" i="1"/>
  <c r="IO72" i="1"/>
  <c r="IO75" i="1" l="1"/>
  <c r="IO67" i="1"/>
  <c r="IO73" i="1"/>
  <c r="IO6" i="1" s="1"/>
  <c r="IO64" i="1"/>
  <c r="IO8" i="1" l="1"/>
  <c r="IO78" i="1"/>
  <c r="IO81" i="1" s="1"/>
  <c r="IO82" i="1" s="1"/>
  <c r="IO13" i="1" s="1"/>
  <c r="IO89" i="1"/>
  <c r="IO14" i="1" s="1"/>
  <c r="IO145" i="1"/>
  <c r="IO166" i="1"/>
  <c r="IO12" i="1"/>
  <c r="IO164" i="1"/>
  <c r="IO7" i="1"/>
  <c r="IP43" i="1"/>
  <c r="IP44" i="1" s="1"/>
  <c r="IO109" i="1" l="1"/>
  <c r="IO26" i="1" s="1"/>
  <c r="IO34" i="1"/>
  <c r="IO130" i="1"/>
  <c r="IO131" i="1" s="1"/>
  <c r="IO33" i="1"/>
  <c r="IN165" i="1"/>
  <c r="IP65" i="1"/>
  <c r="IO10" i="1"/>
  <c r="IP70" i="1"/>
  <c r="IP71" i="1" s="1"/>
  <c r="IO79" i="1"/>
  <c r="IO110" i="1" s="1"/>
  <c r="IO99" i="1"/>
  <c r="IO27" i="1" l="1"/>
  <c r="IO111" i="1"/>
  <c r="IO113" i="1" s="1"/>
  <c r="IO114" i="1" s="1"/>
  <c r="IO20" i="1"/>
  <c r="IO100" i="1"/>
  <c r="IO80" i="1"/>
  <c r="IO9" i="1" s="1"/>
  <c r="IN155" i="1"/>
  <c r="IN154" i="1"/>
  <c r="IN157" i="1"/>
  <c r="IN156" i="1"/>
  <c r="IN240" i="1"/>
  <c r="IO132" i="1"/>
  <c r="IO133" i="1" s="1"/>
  <c r="IO29" i="1" l="1"/>
  <c r="IP85" i="1"/>
  <c r="IP86" i="1" s="1"/>
  <c r="IP87" i="1"/>
  <c r="IO118" i="1"/>
  <c r="IO119" i="1" s="1"/>
  <c r="IO120" i="1" s="1"/>
  <c r="IO30" i="1" s="1"/>
  <c r="IO36" i="1" s="1"/>
  <c r="IO21" i="1"/>
  <c r="IO101" i="1"/>
  <c r="IO102" i="1" l="1"/>
  <c r="IO104" i="1"/>
  <c r="IO105" i="1" s="1"/>
  <c r="IO103" i="1" l="1"/>
  <c r="IO106" i="1"/>
  <c r="IP112" i="1"/>
  <c r="IP28" i="1" s="1"/>
  <c r="IO170" i="1"/>
  <c r="IO176" i="1"/>
  <c r="IP88" i="1"/>
  <c r="IO144" i="1"/>
  <c r="IO123" i="1" l="1"/>
  <c r="IO124" i="1" s="1"/>
  <c r="IO125" i="1" s="1"/>
  <c r="IO4" i="1" s="1"/>
  <c r="IO22" i="1"/>
  <c r="IO150" i="1"/>
  <c r="IO146" i="1"/>
  <c r="IO149" i="1"/>
  <c r="IO244" i="1"/>
  <c r="IO151" i="1"/>
  <c r="IO148" i="1"/>
  <c r="IO147" i="1"/>
  <c r="IP94" i="1"/>
  <c r="IO143" i="1"/>
  <c r="IO177" i="1"/>
  <c r="IO178" i="1" s="1"/>
  <c r="IP48" i="1"/>
  <c r="IP49" i="1" s="1"/>
  <c r="IP46" i="1"/>
  <c r="IO24" i="1"/>
  <c r="IO171" i="1"/>
  <c r="IO172" i="1" s="1"/>
  <c r="IO173" i="1" s="1"/>
  <c r="IP50" i="1"/>
  <c r="IP51" i="1" s="1"/>
  <c r="IO115" i="1"/>
  <c r="IO116" i="1" s="1"/>
  <c r="IO207" i="1"/>
  <c r="IO208" i="1"/>
  <c r="IO209" i="1"/>
  <c r="IO134" i="1"/>
  <c r="IO135" i="1" s="1"/>
  <c r="IO136" i="1" s="1"/>
  <c r="IO137" i="1" l="1"/>
  <c r="IO179" i="1"/>
  <c r="IO37" i="1"/>
  <c r="IO38" i="1"/>
  <c r="IO35" i="1"/>
  <c r="IO31" i="1"/>
  <c r="IO117" i="1"/>
  <c r="IP92" i="1" s="1"/>
  <c r="IP93" i="1" s="1"/>
  <c r="IP17" i="1" s="1"/>
  <c r="IP47" i="1"/>
  <c r="IP52" i="1" s="1"/>
  <c r="IP53" i="1" s="1"/>
  <c r="IP54" i="1" s="1"/>
  <c r="IO57" i="1"/>
  <c r="IO58" i="1" s="1"/>
  <c r="IO59" i="1" s="1"/>
  <c r="IO23" i="1" s="1"/>
  <c r="IP16" i="1"/>
  <c r="IO248" i="1"/>
  <c r="IP74" i="1" l="1"/>
  <c r="IP66" i="1"/>
  <c r="IP72" i="1"/>
  <c r="IP96" i="1"/>
  <c r="IP18" i="1" s="1"/>
  <c r="IP95" i="1"/>
  <c r="IO181" i="1"/>
  <c r="IO183" i="1"/>
  <c r="IO138" i="1"/>
  <c r="IO139" i="1" s="1"/>
  <c r="IO3" i="1" s="1"/>
  <c r="IO184" i="1"/>
  <c r="IO182" i="1"/>
  <c r="IO246" i="1"/>
  <c r="IO180" i="1"/>
  <c r="IP75" i="1" l="1"/>
  <c r="IP67" i="1"/>
  <c r="IP73" i="1"/>
  <c r="IP6" i="1" s="1"/>
  <c r="IP64" i="1"/>
  <c r="IQ43" i="1" l="1"/>
  <c r="IQ44" i="1" s="1"/>
  <c r="IP7" i="1"/>
  <c r="IP12" i="1"/>
  <c r="IP166" i="1"/>
  <c r="IP89" i="1"/>
  <c r="IP14" i="1" s="1"/>
  <c r="IP145" i="1"/>
  <c r="IP164" i="1"/>
  <c r="IP8" i="1"/>
  <c r="IP78" i="1"/>
  <c r="IP81" i="1" s="1"/>
  <c r="IP109" i="1" l="1"/>
  <c r="IP26" i="1" s="1"/>
  <c r="IP99" i="1"/>
  <c r="IP20" i="1" s="1"/>
  <c r="IP34" i="1"/>
  <c r="IP33" i="1"/>
  <c r="IP130" i="1"/>
  <c r="IP131" i="1" s="1"/>
  <c r="IO165" i="1"/>
  <c r="IQ70" i="1"/>
  <c r="IQ71" i="1" s="1"/>
  <c r="IP10" i="1"/>
  <c r="IP79" i="1"/>
  <c r="IP80" i="1" s="1"/>
  <c r="IP9" i="1" s="1"/>
  <c r="IP82" i="1"/>
  <c r="IP13" i="1" s="1"/>
  <c r="IQ65" i="1"/>
  <c r="IP132" i="1" l="1"/>
  <c r="IP133" i="1" s="1"/>
  <c r="IP100" i="1"/>
  <c r="IP21" i="1" s="1"/>
  <c r="IO156" i="1"/>
  <c r="IO240" i="1"/>
  <c r="IO155" i="1"/>
  <c r="IO157" i="1"/>
  <c r="IO154" i="1"/>
  <c r="IP101" i="1"/>
  <c r="IP110" i="1"/>
  <c r="IP102" i="1" l="1"/>
  <c r="IP104" i="1"/>
  <c r="IP105" i="1" s="1"/>
  <c r="IP27" i="1"/>
  <c r="IP111" i="1"/>
  <c r="IP113" i="1" s="1"/>
  <c r="IP114" i="1" s="1"/>
  <c r="IQ85" i="1" l="1"/>
  <c r="IQ86" i="1" s="1"/>
  <c r="IP29" i="1"/>
  <c r="IQ87" i="1"/>
  <c r="IQ88" i="1" s="1"/>
  <c r="IQ112" i="1"/>
  <c r="IQ28" i="1" s="1"/>
  <c r="IP118" i="1"/>
  <c r="IP119" i="1" s="1"/>
  <c r="IP120" i="1" s="1"/>
  <c r="IP30" i="1" s="1"/>
  <c r="IP36" i="1" s="1"/>
  <c r="IQ110" i="1"/>
  <c r="IQ27" i="1" s="1"/>
  <c r="IQ111" i="1"/>
  <c r="IQ113" i="1" s="1"/>
  <c r="IQ114" i="1" s="1"/>
  <c r="IQ118" i="1" s="1"/>
  <c r="IQ119" i="1" s="1"/>
  <c r="IQ120" i="1" s="1"/>
  <c r="IQ30" i="1" s="1"/>
  <c r="IP103" i="1"/>
  <c r="IP106" i="1"/>
  <c r="IQ101" i="1"/>
  <c r="IQ102" i="1" s="1"/>
  <c r="IP144" i="1"/>
  <c r="IP170" i="1"/>
  <c r="IP176" i="1"/>
  <c r="IQ29" i="1" l="1"/>
  <c r="IR87" i="1"/>
  <c r="IR88" i="1" s="1"/>
  <c r="IR85" i="1"/>
  <c r="IR86" i="1" s="1"/>
  <c r="IQ144" i="1"/>
  <c r="IQ124" i="1"/>
  <c r="IQ125" i="1"/>
  <c r="IQ4" i="1" s="1"/>
  <c r="IQ176" i="1"/>
  <c r="IQ170" i="1"/>
  <c r="IP171" i="1"/>
  <c r="IP172" i="1" s="1"/>
  <c r="IP173" i="1" s="1"/>
  <c r="IQ50" i="1"/>
  <c r="IQ51" i="1" s="1"/>
  <c r="IQ94" i="1"/>
  <c r="IQ48" i="1"/>
  <c r="IQ49" i="1" s="1"/>
  <c r="IP177" i="1"/>
  <c r="IP178" i="1" s="1"/>
  <c r="IP179" i="1" s="1"/>
  <c r="IQ46" i="1"/>
  <c r="IP115" i="1"/>
  <c r="IP116" i="1" s="1"/>
  <c r="IP24" i="1"/>
  <c r="IP143" i="1"/>
  <c r="IP209" i="1"/>
  <c r="IP207" i="1"/>
  <c r="IP208" i="1"/>
  <c r="IP134" i="1"/>
  <c r="IP135" i="1" s="1"/>
  <c r="IP136" i="1" s="1"/>
  <c r="IP149" i="1"/>
  <c r="IP146" i="1"/>
  <c r="IP244" i="1"/>
  <c r="IP148" i="1"/>
  <c r="IP150" i="1"/>
  <c r="IP151" i="1"/>
  <c r="IP147" i="1"/>
  <c r="IP22" i="1"/>
  <c r="IP123" i="1"/>
  <c r="IP124" i="1" s="1"/>
  <c r="IP125" i="1" s="1"/>
  <c r="IP4" i="1" s="1"/>
  <c r="IP137" i="1" l="1"/>
  <c r="IP138" i="1" s="1"/>
  <c r="IP139" i="1" s="1"/>
  <c r="IP3" i="1" s="1"/>
  <c r="IP248" i="1"/>
  <c r="IQ147" i="1"/>
  <c r="IQ47" i="1"/>
  <c r="IQ52" i="1" s="1"/>
  <c r="IQ53" i="1" s="1"/>
  <c r="IQ54" i="1" s="1"/>
  <c r="IP57" i="1"/>
  <c r="IP58" i="1" s="1"/>
  <c r="IP59" i="1" s="1"/>
  <c r="IP23" i="1" s="1"/>
  <c r="IP182" i="1"/>
  <c r="IP246" i="1"/>
  <c r="IP181" i="1"/>
  <c r="IP183" i="1"/>
  <c r="IP184" i="1"/>
  <c r="IP180" i="1"/>
  <c r="IP38" i="1"/>
  <c r="IP35" i="1"/>
  <c r="IP37" i="1"/>
  <c r="IQ244" i="1"/>
  <c r="IQ149" i="1"/>
  <c r="IQ150" i="1"/>
  <c r="IQ151" i="1"/>
  <c r="IQ148" i="1"/>
  <c r="IP31" i="1"/>
  <c r="IP117" i="1"/>
  <c r="IQ92" i="1" s="1"/>
  <c r="IQ93" i="1" s="1"/>
  <c r="IQ17" i="1" s="1"/>
  <c r="IQ16" i="1"/>
  <c r="IQ180" i="1" l="1"/>
  <c r="IQ81" i="1"/>
  <c r="IQ73" i="1"/>
  <c r="IQ6" i="1" s="1"/>
  <c r="IQ75" i="1"/>
  <c r="IQ67" i="1"/>
  <c r="IQ74" i="1"/>
  <c r="IQ72" i="1"/>
  <c r="IQ66" i="1"/>
  <c r="IR64" i="1"/>
  <c r="IR7" i="1" s="1"/>
  <c r="IQ248" i="1"/>
  <c r="IQ96" i="1"/>
  <c r="IQ18" i="1" s="1"/>
  <c r="IQ95" i="1"/>
  <c r="IQ64" i="1"/>
  <c r="IQ79" i="1" l="1"/>
  <c r="IQ82" i="1"/>
  <c r="IQ13" i="1" s="1"/>
  <c r="IQ89" i="1"/>
  <c r="IQ14" i="1" s="1"/>
  <c r="IQ166" i="1"/>
  <c r="IQ12" i="1"/>
  <c r="IQ80" i="1"/>
  <c r="IQ9" i="1" s="1"/>
  <c r="IQ145" i="1"/>
  <c r="IQ146" i="1" s="1"/>
  <c r="IQ164" i="1"/>
  <c r="IQ10" i="1"/>
  <c r="IR70" i="1"/>
  <c r="IR71" i="1" s="1"/>
  <c r="IR43" i="1"/>
  <c r="IR44" i="1" s="1"/>
  <c r="IR57" i="1"/>
  <c r="IR58" i="1" s="1"/>
  <c r="IR59" i="1" s="1"/>
  <c r="IR23" i="1" s="1"/>
  <c r="IQ7" i="1"/>
  <c r="IQ8" i="1"/>
  <c r="IQ78" i="1"/>
  <c r="IR180" i="1"/>
  <c r="IR67" i="1"/>
  <c r="IR75" i="1"/>
  <c r="IR73" i="1"/>
  <c r="IR6" i="1" s="1"/>
  <c r="IR81" i="1"/>
  <c r="IR10" i="1" s="1"/>
  <c r="IQ109" i="1" l="1"/>
  <c r="IQ26" i="1" s="1"/>
  <c r="IQ36" i="1"/>
  <c r="IQ35" i="1"/>
  <c r="IQ34" i="1"/>
  <c r="IQ130" i="1"/>
  <c r="IQ131" i="1" s="1"/>
  <c r="IQ33" i="1"/>
  <c r="IP165" i="1"/>
  <c r="IR8" i="1"/>
  <c r="IR78" i="1"/>
  <c r="IR145" i="1"/>
  <c r="IR82" i="1"/>
  <c r="IR166" i="1"/>
  <c r="IR12" i="1"/>
  <c r="IR80" i="1"/>
  <c r="IR9" i="1" s="1"/>
  <c r="IR89" i="1"/>
  <c r="IR14" i="1" s="1"/>
  <c r="IQ99" i="1"/>
  <c r="IR65" i="1"/>
  <c r="IR164" i="1" s="1"/>
  <c r="IR99" i="1" l="1"/>
  <c r="IR20" i="1" s="1"/>
  <c r="IQ132" i="1"/>
  <c r="IQ133" i="1" s="1"/>
  <c r="IR109" i="1"/>
  <c r="IR26" i="1" s="1"/>
  <c r="IR34" i="1"/>
  <c r="IR33" i="1"/>
  <c r="IR165" i="1"/>
  <c r="IR130" i="1"/>
  <c r="IR131" i="1" s="1"/>
  <c r="IR35" i="1"/>
  <c r="IR36" i="1"/>
  <c r="IR167" i="1"/>
  <c r="IQ165" i="1"/>
  <c r="IQ20" i="1"/>
  <c r="IQ104" i="1"/>
  <c r="IQ105" i="1" s="1"/>
  <c r="IQ100" i="1"/>
  <c r="IQ21" i="1" s="1"/>
  <c r="IR13" i="1"/>
  <c r="J63" i="12"/>
  <c r="IP155" i="1"/>
  <c r="IP156" i="1"/>
  <c r="IP154" i="1"/>
  <c r="IP240" i="1"/>
  <c r="IP157" i="1"/>
  <c r="IR132" i="1" l="1"/>
  <c r="O14" i="19"/>
  <c r="J30" i="12"/>
  <c r="IQ155" i="1"/>
  <c r="IQ156" i="1"/>
  <c r="IQ154" i="1"/>
  <c r="IQ157" i="1"/>
  <c r="IQ240" i="1"/>
  <c r="IR156" i="1"/>
  <c r="J66" i="12" s="1"/>
  <c r="IR157" i="1"/>
  <c r="IR240" i="1"/>
  <c r="IR154" i="1"/>
  <c r="IR155" i="1"/>
  <c r="J64" i="12" s="1"/>
  <c r="IQ103" i="1"/>
  <c r="IR101" i="1"/>
  <c r="IR102" i="1" s="1"/>
  <c r="IR110" i="1"/>
  <c r="IR27" i="1" s="1"/>
  <c r="IR111" i="1"/>
  <c r="IR113" i="1" s="1"/>
  <c r="IR114" i="1" s="1"/>
  <c r="IQ106" i="1"/>
  <c r="IR112" i="1"/>
  <c r="IR28" i="1" s="1"/>
  <c r="IR168" i="1"/>
  <c r="IQ167" i="1"/>
  <c r="J67" i="12" l="1"/>
  <c r="J34" i="12" s="1"/>
  <c r="J65" i="12"/>
  <c r="J32" i="12" s="1"/>
  <c r="C241" i="1"/>
  <c r="IR118" i="1"/>
  <c r="IR119" i="1" s="1"/>
  <c r="IR120" i="1" s="1"/>
  <c r="IR30" i="1" s="1"/>
  <c r="IS88" i="1"/>
  <c r="IR29" i="1"/>
  <c r="IR159" i="1"/>
  <c r="IR162" i="1"/>
  <c r="IR160" i="1"/>
  <c r="IR158" i="1"/>
  <c r="IR242" i="1"/>
  <c r="IR161" i="1"/>
  <c r="IR124" i="1"/>
  <c r="IR144" i="1"/>
  <c r="IR125" i="1"/>
  <c r="IR4" i="1" s="1"/>
  <c r="IR176" i="1"/>
  <c r="IR170" i="1"/>
  <c r="IQ168" i="1"/>
  <c r="IP167" i="1"/>
  <c r="IQ24" i="1"/>
  <c r="IR50" i="1"/>
  <c r="IR51" i="1" s="1"/>
  <c r="IQ171" i="1"/>
  <c r="IQ172" i="1" s="1"/>
  <c r="IQ173" i="1" s="1"/>
  <c r="IR48" i="1"/>
  <c r="IR49" i="1" s="1"/>
  <c r="IQ115" i="1"/>
  <c r="IQ116" i="1" s="1"/>
  <c r="IQ177" i="1"/>
  <c r="IQ178" i="1" s="1"/>
  <c r="IQ179" i="1" s="1"/>
  <c r="IR46" i="1"/>
  <c r="IR94" i="1"/>
  <c r="IQ143" i="1"/>
  <c r="IQ209" i="1"/>
  <c r="IQ207" i="1"/>
  <c r="IQ208" i="1"/>
  <c r="IQ134" i="1"/>
  <c r="IQ135" i="1" s="1"/>
  <c r="IQ136" i="1" s="1"/>
  <c r="IQ137" i="1" s="1"/>
  <c r="IQ123" i="1"/>
  <c r="IQ22" i="1"/>
  <c r="M29" i="19"/>
  <c r="J31" i="12"/>
  <c r="M26" i="19"/>
  <c r="M28" i="19"/>
  <c r="J33" i="12"/>
  <c r="IR133" i="1"/>
  <c r="M27" i="19" l="1"/>
  <c r="E32" i="21"/>
  <c r="J66" i="21"/>
  <c r="IR47" i="1"/>
  <c r="IR52" i="1" s="1"/>
  <c r="IR53" i="1" s="1"/>
  <c r="IR54" i="1" s="1"/>
  <c r="IQ57" i="1"/>
  <c r="IQ58" i="1" s="1"/>
  <c r="IQ59" i="1" s="1"/>
  <c r="IQ23" i="1" s="1"/>
  <c r="IQ160" i="1"/>
  <c r="IQ158" i="1"/>
  <c r="IQ159" i="1"/>
  <c r="IQ242" i="1"/>
  <c r="IQ161" i="1"/>
  <c r="IQ162" i="1"/>
  <c r="K65" i="21"/>
  <c r="IQ183" i="1"/>
  <c r="IQ138" i="1"/>
  <c r="IQ139" i="1" s="1"/>
  <c r="IQ3" i="1" s="1"/>
  <c r="IQ184" i="1"/>
  <c r="IQ181" i="1"/>
  <c r="IQ246" i="1"/>
  <c r="IQ182" i="1"/>
  <c r="IQ31" i="1"/>
  <c r="IQ117" i="1"/>
  <c r="IR92" i="1" s="1"/>
  <c r="IR93" i="1" s="1"/>
  <c r="IR17" i="1" s="1"/>
  <c r="IQ38" i="1"/>
  <c r="IQ37" i="1"/>
  <c r="IR150" i="1"/>
  <c r="B212" i="1" s="1"/>
  <c r="IR146" i="1"/>
  <c r="IR151" i="1"/>
  <c r="B215" i="1" s="1"/>
  <c r="IR148" i="1"/>
  <c r="B214" i="1" s="1"/>
  <c r="IR149" i="1"/>
  <c r="B213" i="1" s="1"/>
  <c r="IR244" i="1"/>
  <c r="C245" i="1" s="1"/>
  <c r="E36" i="21" s="1"/>
  <c r="B211" i="1"/>
  <c r="I38" i="12" s="1"/>
  <c r="IR147" i="1"/>
  <c r="IR248" i="1" s="1"/>
  <c r="B249" i="1" s="1"/>
  <c r="C249" i="1" s="1"/>
  <c r="IR16" i="1"/>
  <c r="IR95" i="1"/>
  <c r="IR104" i="1" s="1"/>
  <c r="IR105" i="1" s="1"/>
  <c r="IP168" i="1"/>
  <c r="IO167" i="1"/>
  <c r="K66" i="21" l="1"/>
  <c r="L66" i="21" s="1"/>
  <c r="K76" i="21" s="1"/>
  <c r="IR96" i="1"/>
  <c r="IR18" i="1" s="1"/>
  <c r="IP160" i="1"/>
  <c r="IP158" i="1"/>
  <c r="IP162" i="1"/>
  <c r="IP242" i="1"/>
  <c r="IP161" i="1"/>
  <c r="IP159" i="1"/>
  <c r="H48" i="21"/>
  <c r="H41" i="21" s="1"/>
  <c r="J40" i="21"/>
  <c r="H40" i="21"/>
  <c r="E78" i="21"/>
  <c r="D40" i="21"/>
  <c r="K40" i="21"/>
  <c r="J48" i="21"/>
  <c r="J41" i="21" s="1"/>
  <c r="I48" i="21"/>
  <c r="I41" i="21" s="1"/>
  <c r="E40" i="21"/>
  <c r="F40" i="21"/>
  <c r="E33" i="21"/>
  <c r="C250" i="1"/>
  <c r="H92" i="21" s="1"/>
  <c r="I40" i="21"/>
  <c r="L40" i="21"/>
  <c r="M40" i="21"/>
  <c r="N40" i="21"/>
  <c r="G40" i="21"/>
  <c r="J43" i="12"/>
  <c r="J9" i="12" s="1"/>
  <c r="J44" i="12"/>
  <c r="J10" i="12" s="1"/>
  <c r="J41" i="12"/>
  <c r="J7" i="12" s="1"/>
  <c r="I4" i="12"/>
  <c r="J42" i="12"/>
  <c r="J8" i="12" s="1"/>
  <c r="J40" i="12"/>
  <c r="J6" i="12" s="1"/>
  <c r="IR106" i="1"/>
  <c r="IR103" i="1"/>
  <c r="IO168" i="1"/>
  <c r="IN167" i="1"/>
  <c r="E69" i="21"/>
  <c r="F69" i="21"/>
  <c r="K67" i="21"/>
  <c r="K75" i="21"/>
  <c r="E71" i="21"/>
  <c r="G71" i="21"/>
  <c r="F77" i="21"/>
  <c r="G77" i="21" s="1"/>
  <c r="O52" i="21" s="1"/>
  <c r="L73" i="21" s="1"/>
  <c r="B224" i="1"/>
  <c r="O15" i="19" s="1"/>
  <c r="IR74" i="1"/>
  <c r="IR72" i="1"/>
  <c r="IR79" i="1" s="1"/>
  <c r="IR100" i="1" s="1"/>
  <c r="IR21" i="1" s="1"/>
  <c r="IR66" i="1"/>
  <c r="E72" i="21" l="1"/>
  <c r="G72" i="21"/>
  <c r="M72" i="21" s="1"/>
  <c r="F70" i="21"/>
  <c r="F78" i="21"/>
  <c r="G78" i="21" s="1"/>
  <c r="H78" i="21" s="1"/>
  <c r="O53" i="21" s="1"/>
  <c r="L74" i="21" s="1"/>
  <c r="E70" i="21"/>
  <c r="L78" i="21" s="1"/>
  <c r="K68" i="21"/>
  <c r="L77" i="21"/>
  <c r="K77" i="21"/>
  <c r="K78" i="21"/>
  <c r="IR143" i="1"/>
  <c r="IR177" i="1"/>
  <c r="IR178" i="1" s="1"/>
  <c r="IR179" i="1" s="1"/>
  <c r="IR171" i="1"/>
  <c r="IR172" i="1" s="1"/>
  <c r="IR173" i="1" s="1"/>
  <c r="IR115" i="1"/>
  <c r="IR116" i="1" s="1"/>
  <c r="IR24" i="1"/>
  <c r="IR134" i="1"/>
  <c r="IR135" i="1" s="1"/>
  <c r="IR136" i="1" s="1"/>
  <c r="IR137" i="1" s="1"/>
  <c r="IR208" i="1"/>
  <c r="B222" i="1" s="1"/>
  <c r="O22" i="19" s="1"/>
  <c r="IR207" i="1"/>
  <c r="B221" i="1" s="1"/>
  <c r="O21" i="19" s="1"/>
  <c r="IR209" i="1"/>
  <c r="B223" i="1" s="1"/>
  <c r="O23" i="19" s="1"/>
  <c r="H93" i="21"/>
  <c r="G38" i="21"/>
  <c r="E38" i="21"/>
  <c r="F38" i="21"/>
  <c r="M38" i="21"/>
  <c r="K38" i="21"/>
  <c r="L38" i="21"/>
  <c r="M69" i="21"/>
  <c r="K69" i="21"/>
  <c r="IN168" i="1"/>
  <c r="IM167" i="1"/>
  <c r="K72" i="21"/>
  <c r="L80" i="21"/>
  <c r="K80" i="21"/>
  <c r="K73" i="21"/>
  <c r="P65" i="21"/>
  <c r="P67" i="21"/>
  <c r="IO158" i="1"/>
  <c r="IO161" i="1"/>
  <c r="IO162" i="1"/>
  <c r="IO160" i="1"/>
  <c r="IO159" i="1"/>
  <c r="IO242" i="1"/>
  <c r="P66" i="21"/>
  <c r="P68" i="21"/>
  <c r="N86" i="21"/>
  <c r="M71" i="21"/>
  <c r="K71" i="21"/>
  <c r="L79" i="21"/>
  <c r="K79" i="21"/>
  <c r="N89" i="21"/>
  <c r="M70" i="21"/>
  <c r="K70" i="21"/>
  <c r="IR123" i="1"/>
  <c r="IR22" i="1"/>
  <c r="K74" i="21"/>
  <c r="N48" i="21" l="1"/>
  <c r="N41" i="21" s="1"/>
  <c r="M49" i="21"/>
  <c r="F48" i="21"/>
  <c r="F41" i="21" s="1"/>
  <c r="E50" i="21"/>
  <c r="E73" i="21"/>
  <c r="L49" i="21"/>
  <c r="F50" i="21"/>
  <c r="G50" i="21"/>
  <c r="E49" i="21"/>
  <c r="E48" i="21"/>
  <c r="E41" i="21" s="1"/>
  <c r="F49" i="21"/>
  <c r="D49" i="21"/>
  <c r="M48" i="21"/>
  <c r="M41" i="21" s="1"/>
  <c r="G48" i="21"/>
  <c r="G41" i="21" s="1"/>
  <c r="D48" i="21"/>
  <c r="D41" i="21" s="1"/>
  <c r="L48" i="21"/>
  <c r="L41" i="21" s="1"/>
  <c r="K48" i="21"/>
  <c r="K41" i="21" s="1"/>
  <c r="N49" i="21"/>
  <c r="IR31" i="1"/>
  <c r="IR117" i="1"/>
  <c r="IM168" i="1"/>
  <c r="IL167" i="1"/>
  <c r="IN161" i="1"/>
  <c r="IN160" i="1"/>
  <c r="IN162" i="1"/>
  <c r="IN159" i="1"/>
  <c r="IN242" i="1"/>
  <c r="IN158" i="1"/>
  <c r="IR246" i="1"/>
  <c r="C247" i="1" s="1"/>
  <c r="E35" i="21" s="1"/>
  <c r="IR181" i="1"/>
  <c r="IR182" i="1"/>
  <c r="B218" i="1" s="1"/>
  <c r="IR183" i="1"/>
  <c r="B219" i="1" s="1"/>
  <c r="IR184" i="1"/>
  <c r="IR138" i="1"/>
  <c r="IR139" i="1" s="1"/>
  <c r="IR3" i="1" s="1"/>
  <c r="B217" i="1"/>
  <c r="I54" i="12" s="1"/>
  <c r="IR38" i="1"/>
  <c r="IR37" i="1"/>
  <c r="F54" i="21" l="1"/>
  <c r="O60" i="21"/>
  <c r="F99" i="21"/>
  <c r="E81" i="21"/>
  <c r="F83" i="21" s="1"/>
  <c r="E95" i="21"/>
  <c r="E96" i="21"/>
  <c r="E98" i="21" s="1"/>
  <c r="E82" i="21"/>
  <c r="F84" i="21" s="1"/>
  <c r="E88" i="21"/>
  <c r="E92" i="21"/>
  <c r="F100" i="21"/>
  <c r="E80" i="21"/>
  <c r="E100" i="21"/>
  <c r="E91" i="21"/>
  <c r="E93" i="21" s="1"/>
  <c r="E79" i="21"/>
  <c r="O58" i="21" s="1"/>
  <c r="P70" i="21" s="1"/>
  <c r="E87" i="21"/>
  <c r="F89" i="21" s="1"/>
  <c r="E99" i="21"/>
  <c r="J57" i="12"/>
  <c r="J21" i="12" s="1"/>
  <c r="N36" i="19"/>
  <c r="G21" i="12" s="1"/>
  <c r="J58" i="12"/>
  <c r="J22" i="12" s="1"/>
  <c r="J59" i="12"/>
  <c r="J23" i="12" s="1"/>
  <c r="N37" i="19"/>
  <c r="G22" i="12" s="1"/>
  <c r="J60" i="12"/>
  <c r="J24" i="12" s="1"/>
  <c r="I18" i="12"/>
  <c r="H43" i="19" s="1"/>
  <c r="I46" i="12"/>
  <c r="B216" i="1"/>
  <c r="J53" i="12" s="1"/>
  <c r="F19" i="12" s="1"/>
  <c r="C216" i="1"/>
  <c r="IL168" i="1"/>
  <c r="IK167" i="1"/>
  <c r="IM162" i="1"/>
  <c r="IM242" i="1"/>
  <c r="IM158" i="1"/>
  <c r="IM161" i="1"/>
  <c r="IM160" i="1"/>
  <c r="IM159" i="1"/>
  <c r="N34" i="19" l="1"/>
  <c r="N33" i="19"/>
  <c r="N35" i="19"/>
  <c r="E84" i="21"/>
  <c r="E85" i="21"/>
  <c r="F98" i="21"/>
  <c r="F93" i="21"/>
  <c r="E83" i="21"/>
  <c r="E89" i="21"/>
  <c r="F94" i="21"/>
  <c r="E94" i="21"/>
  <c r="F90" i="21"/>
  <c r="E90" i="21"/>
  <c r="F85" i="21"/>
  <c r="P73" i="21"/>
  <c r="P72" i="21"/>
  <c r="E86" i="21"/>
  <c r="O59" i="21"/>
  <c r="P71" i="21" s="1"/>
  <c r="F86" i="21"/>
  <c r="F97" i="21"/>
  <c r="E97" i="21"/>
  <c r="N87" i="21"/>
  <c r="L76" i="21" s="1"/>
  <c r="N88" i="21"/>
  <c r="L75" i="21" s="1"/>
  <c r="M3" i="19"/>
  <c r="IK168" i="1"/>
  <c r="IJ167" i="1"/>
  <c r="J52" i="12"/>
  <c r="J17" i="12" s="1"/>
  <c r="J49" i="12"/>
  <c r="J14" i="12" s="1"/>
  <c r="J48" i="12"/>
  <c r="J13" i="12" s="1"/>
  <c r="J50" i="12"/>
  <c r="J15" i="12" s="1"/>
  <c r="I11" i="12"/>
  <c r="J51" i="12"/>
  <c r="J16" i="12" s="1"/>
  <c r="H44" i="19"/>
  <c r="IL159" i="1"/>
  <c r="IL162" i="1"/>
  <c r="IL161" i="1"/>
  <c r="IL158" i="1"/>
  <c r="IL242" i="1"/>
  <c r="IL160" i="1"/>
  <c r="J56" i="12"/>
  <c r="P74" i="21" l="1"/>
  <c r="P76" i="21"/>
  <c r="P75" i="21"/>
  <c r="P77" i="21"/>
  <c r="J20" i="12"/>
  <c r="N32" i="19"/>
  <c r="IJ168" i="1"/>
  <c r="II167" i="1"/>
  <c r="F2" i="12"/>
  <c r="F3" i="19"/>
  <c r="IK162" i="1"/>
  <c r="IK158" i="1"/>
  <c r="IK161" i="1"/>
  <c r="IK242" i="1"/>
  <c r="IK160" i="1"/>
  <c r="IK159" i="1"/>
  <c r="II168" i="1" l="1"/>
  <c r="IH167" i="1"/>
  <c r="IJ162" i="1"/>
  <c r="IJ242" i="1"/>
  <c r="IJ158" i="1"/>
  <c r="IJ161" i="1"/>
  <c r="IJ159" i="1"/>
  <c r="IJ160" i="1"/>
  <c r="II160" i="1" l="1"/>
  <c r="II158" i="1"/>
  <c r="II242" i="1"/>
  <c r="II159" i="1"/>
  <c r="II162" i="1"/>
  <c r="II161" i="1"/>
  <c r="IH168" i="1"/>
  <c r="IG167" i="1"/>
  <c r="IG168" i="1" l="1"/>
  <c r="IF167" i="1"/>
  <c r="IH159" i="1"/>
  <c r="IH161" i="1"/>
  <c r="IH158" i="1"/>
  <c r="IH242" i="1"/>
  <c r="IH162" i="1"/>
  <c r="IH160" i="1"/>
  <c r="IG160" i="1" l="1"/>
  <c r="IG162" i="1"/>
  <c r="IG242" i="1"/>
  <c r="IG159" i="1"/>
  <c r="IG161" i="1"/>
  <c r="IG158" i="1"/>
  <c r="IF168" i="1"/>
  <c r="IE167" i="1"/>
  <c r="IE168" i="1" l="1"/>
  <c r="ID167" i="1"/>
  <c r="IF160" i="1"/>
  <c r="IF161" i="1"/>
  <c r="IF242" i="1"/>
  <c r="IF159" i="1"/>
  <c r="IF162" i="1"/>
  <c r="IF158" i="1"/>
  <c r="IE160" i="1" l="1"/>
  <c r="IE161" i="1"/>
  <c r="IE242" i="1"/>
  <c r="IE159" i="1"/>
  <c r="IE162" i="1"/>
  <c r="IE158" i="1"/>
  <c r="ID168" i="1"/>
  <c r="IC167" i="1"/>
  <c r="IC168" i="1" l="1"/>
  <c r="IB167" i="1"/>
  <c r="ID160" i="1"/>
  <c r="ID159" i="1"/>
  <c r="ID242" i="1"/>
  <c r="ID158" i="1"/>
  <c r="ID161" i="1"/>
  <c r="ID162" i="1"/>
  <c r="IB168" i="1" l="1"/>
  <c r="IA167" i="1"/>
  <c r="IC158" i="1"/>
  <c r="IC159" i="1"/>
  <c r="IC160" i="1"/>
  <c r="IC242" i="1"/>
  <c r="IC162" i="1"/>
  <c r="IC161" i="1"/>
  <c r="IA168" i="1" l="1"/>
  <c r="HZ167" i="1"/>
  <c r="IB161" i="1"/>
  <c r="IB242" i="1"/>
  <c r="IB160" i="1"/>
  <c r="IB162" i="1"/>
  <c r="IB159" i="1"/>
  <c r="IB158" i="1"/>
  <c r="IA161" i="1" l="1"/>
  <c r="IA242" i="1"/>
  <c r="IA159" i="1"/>
  <c r="IA160" i="1"/>
  <c r="IA158" i="1"/>
  <c r="IA162" i="1"/>
  <c r="HZ168" i="1"/>
  <c r="HY167" i="1"/>
  <c r="HY168" i="1" l="1"/>
  <c r="HX167" i="1"/>
  <c r="HZ158" i="1"/>
  <c r="HZ162" i="1"/>
  <c r="HZ242" i="1"/>
  <c r="HZ161" i="1"/>
  <c r="HZ159" i="1"/>
  <c r="HZ160" i="1"/>
  <c r="HX168" i="1" l="1"/>
  <c r="HW167" i="1"/>
  <c r="HY242" i="1"/>
  <c r="HY162" i="1"/>
  <c r="HY158" i="1"/>
  <c r="HY161" i="1"/>
  <c r="HY160" i="1"/>
  <c r="HY159" i="1"/>
  <c r="HW168" i="1" l="1"/>
  <c r="HV167" i="1"/>
  <c r="HX158" i="1"/>
  <c r="HX161" i="1"/>
  <c r="HX162" i="1"/>
  <c r="HX160" i="1"/>
  <c r="HX159" i="1"/>
  <c r="HX242" i="1"/>
  <c r="HV168" i="1" l="1"/>
  <c r="HU167" i="1"/>
  <c r="HW162" i="1"/>
  <c r="HW160" i="1"/>
  <c r="HW158" i="1"/>
  <c r="HW161" i="1"/>
  <c r="HW159" i="1"/>
  <c r="HW242" i="1"/>
  <c r="HU168" i="1" l="1"/>
  <c r="HT167" i="1"/>
  <c r="HV158" i="1"/>
  <c r="HV242" i="1"/>
  <c r="HV162" i="1"/>
  <c r="HV160" i="1"/>
  <c r="HV161" i="1"/>
  <c r="HV159" i="1"/>
  <c r="HT168" i="1" l="1"/>
  <c r="HS167" i="1"/>
  <c r="HU162" i="1"/>
  <c r="HU158" i="1"/>
  <c r="HU159" i="1"/>
  <c r="HU161" i="1"/>
  <c r="HU160" i="1"/>
  <c r="HU242" i="1"/>
  <c r="HS168" i="1" l="1"/>
  <c r="HR167" i="1"/>
  <c r="HT162" i="1"/>
  <c r="HT242" i="1"/>
  <c r="HT159" i="1"/>
  <c r="HT160" i="1"/>
  <c r="HT158" i="1"/>
  <c r="HT161" i="1"/>
  <c r="HR168" i="1" l="1"/>
  <c r="HQ167" i="1"/>
  <c r="HS159" i="1"/>
  <c r="HS161" i="1"/>
  <c r="HS162" i="1"/>
  <c r="HS158" i="1"/>
  <c r="HS242" i="1"/>
  <c r="HS160" i="1"/>
  <c r="HQ168" i="1" l="1"/>
  <c r="HP167" i="1"/>
  <c r="HR159" i="1"/>
  <c r="HR161" i="1"/>
  <c r="HR158" i="1"/>
  <c r="HR162" i="1"/>
  <c r="HR242" i="1"/>
  <c r="HR160" i="1"/>
  <c r="HP168" i="1" l="1"/>
  <c r="HO167" i="1"/>
  <c r="HQ158" i="1"/>
  <c r="HQ242" i="1"/>
  <c r="HQ159" i="1"/>
  <c r="HQ160" i="1"/>
  <c r="HQ161" i="1"/>
  <c r="HQ162" i="1"/>
  <c r="HO168" i="1" l="1"/>
  <c r="HN167" i="1"/>
  <c r="HP162" i="1"/>
  <c r="HP158" i="1"/>
  <c r="HP160" i="1"/>
  <c r="HP161" i="1"/>
  <c r="HP159" i="1"/>
  <c r="HP242" i="1"/>
  <c r="HN168" i="1" l="1"/>
  <c r="HM167" i="1"/>
  <c r="HO160" i="1"/>
  <c r="HO242" i="1"/>
  <c r="HO162" i="1"/>
  <c r="HO158" i="1"/>
  <c r="HO159" i="1"/>
  <c r="HO161" i="1"/>
  <c r="HM168" i="1" l="1"/>
  <c r="HL167" i="1"/>
  <c r="HN160" i="1"/>
  <c r="HN159" i="1"/>
  <c r="HN242" i="1"/>
  <c r="HN161" i="1"/>
  <c r="HN162" i="1"/>
  <c r="HN158" i="1"/>
  <c r="HL168" i="1" l="1"/>
  <c r="HK167" i="1"/>
  <c r="HM158" i="1"/>
  <c r="HM242" i="1"/>
  <c r="HM161" i="1"/>
  <c r="HM159" i="1"/>
  <c r="HM160" i="1"/>
  <c r="HM162" i="1"/>
  <c r="HK168" i="1" l="1"/>
  <c r="HJ167" i="1"/>
  <c r="HL161" i="1"/>
  <c r="HL162" i="1"/>
  <c r="HL160" i="1"/>
  <c r="HL242" i="1"/>
  <c r="HL158" i="1"/>
  <c r="HL159" i="1"/>
  <c r="HI167" i="1" l="1"/>
  <c r="HJ168" i="1"/>
  <c r="HK160" i="1"/>
  <c r="HK162" i="1"/>
  <c r="HK242" i="1"/>
  <c r="HK159" i="1"/>
  <c r="HK161" i="1"/>
  <c r="HK158" i="1"/>
  <c r="HJ242" i="1" l="1"/>
  <c r="HJ160" i="1"/>
  <c r="HJ162" i="1"/>
  <c r="HJ159" i="1"/>
  <c r="HJ161" i="1"/>
  <c r="HJ158" i="1"/>
  <c r="HI168" i="1"/>
  <c r="HH167" i="1"/>
  <c r="HH168" i="1" l="1"/>
  <c r="HG167" i="1"/>
  <c r="HI160" i="1"/>
  <c r="HI161" i="1"/>
  <c r="HI242" i="1"/>
  <c r="HI159" i="1"/>
  <c r="HI158" i="1"/>
  <c r="HI162" i="1"/>
  <c r="HG168" i="1" l="1"/>
  <c r="HF167" i="1"/>
  <c r="HH159" i="1"/>
  <c r="HH160" i="1"/>
  <c r="HH158" i="1"/>
  <c r="HH242" i="1"/>
  <c r="HH161" i="1"/>
  <c r="HH162" i="1"/>
  <c r="HF168" i="1" l="1"/>
  <c r="HE167" i="1"/>
  <c r="HG160" i="1"/>
  <c r="HG158" i="1"/>
  <c r="HG161" i="1"/>
  <c r="HG242" i="1"/>
  <c r="HG159" i="1"/>
  <c r="HG162" i="1"/>
  <c r="HE168" i="1" l="1"/>
  <c r="HD167" i="1"/>
  <c r="HF160" i="1"/>
  <c r="HF162" i="1"/>
  <c r="HF242" i="1"/>
  <c r="HF161" i="1"/>
  <c r="HF159" i="1"/>
  <c r="HF158" i="1"/>
  <c r="HD168" i="1" l="1"/>
  <c r="HC167" i="1"/>
  <c r="HE162" i="1"/>
  <c r="HE160" i="1"/>
  <c r="HE242" i="1"/>
  <c r="HE159" i="1"/>
  <c r="HE161" i="1"/>
  <c r="HE158" i="1"/>
  <c r="HB167" i="1" l="1"/>
  <c r="HC168" i="1"/>
  <c r="HD160" i="1"/>
  <c r="HD242" i="1"/>
  <c r="HD161" i="1"/>
  <c r="HD159" i="1"/>
  <c r="HD162" i="1"/>
  <c r="HD158" i="1"/>
  <c r="HC161" i="1" l="1"/>
  <c r="HC242" i="1"/>
  <c r="HC159" i="1"/>
  <c r="HC158" i="1"/>
  <c r="HC162" i="1"/>
  <c r="HC160" i="1"/>
  <c r="HB168" i="1"/>
  <c r="HA167" i="1"/>
  <c r="HA168" i="1" l="1"/>
  <c r="GZ167" i="1"/>
  <c r="HB159" i="1"/>
  <c r="HB162" i="1"/>
  <c r="HB160" i="1"/>
  <c r="HB161" i="1"/>
  <c r="HB242" i="1"/>
  <c r="HB158" i="1"/>
  <c r="GZ168" i="1" l="1"/>
  <c r="GY167" i="1"/>
  <c r="HA158" i="1"/>
  <c r="HA160" i="1"/>
  <c r="HA242" i="1"/>
  <c r="HA159" i="1"/>
  <c r="HA162" i="1"/>
  <c r="HA161" i="1"/>
  <c r="GZ158" i="1" l="1"/>
  <c r="GZ160" i="1"/>
  <c r="GZ162" i="1"/>
  <c r="GZ242" i="1"/>
  <c r="GZ161" i="1"/>
  <c r="GZ159" i="1"/>
  <c r="GX167" i="1"/>
  <c r="GY168" i="1"/>
  <c r="GY161" i="1" l="1"/>
  <c r="GY159" i="1"/>
  <c r="GY160" i="1"/>
  <c r="GY162" i="1"/>
  <c r="GY242" i="1"/>
  <c r="GY158" i="1"/>
  <c r="GW167" i="1"/>
  <c r="GX168" i="1"/>
  <c r="GX160" i="1" l="1"/>
  <c r="GX161" i="1"/>
  <c r="GX242" i="1"/>
  <c r="GX159" i="1"/>
  <c r="GX158" i="1"/>
  <c r="GX162" i="1"/>
  <c r="GV167" i="1"/>
  <c r="GW168" i="1"/>
  <c r="GU167" i="1" l="1"/>
  <c r="GV168" i="1"/>
  <c r="GW160" i="1"/>
  <c r="GW158" i="1"/>
  <c r="GW159" i="1"/>
  <c r="GW162" i="1"/>
  <c r="GW242" i="1"/>
  <c r="GW161" i="1"/>
  <c r="GU168" i="1" l="1"/>
  <c r="GT167" i="1"/>
  <c r="GV242" i="1"/>
  <c r="GV160" i="1"/>
  <c r="GV159" i="1"/>
  <c r="GV158" i="1"/>
  <c r="GV162" i="1"/>
  <c r="GV161" i="1"/>
  <c r="GS167" i="1" l="1"/>
  <c r="GT168" i="1"/>
  <c r="GU160" i="1"/>
  <c r="GU162" i="1"/>
  <c r="GU161" i="1"/>
  <c r="GU242" i="1"/>
  <c r="GU159" i="1"/>
  <c r="GU158" i="1"/>
  <c r="GS168" i="1" l="1"/>
  <c r="GR167" i="1"/>
  <c r="GT162" i="1"/>
  <c r="GT242" i="1"/>
  <c r="GT161" i="1"/>
  <c r="GT160" i="1"/>
  <c r="GT159" i="1"/>
  <c r="GT158" i="1"/>
  <c r="GQ167" i="1" l="1"/>
  <c r="GR168" i="1"/>
  <c r="GS162" i="1"/>
  <c r="GS160" i="1"/>
  <c r="GS159" i="1"/>
  <c r="GS242" i="1"/>
  <c r="GS161" i="1"/>
  <c r="GS158" i="1"/>
  <c r="GQ168" i="1" l="1"/>
  <c r="GP167" i="1"/>
  <c r="GR242" i="1"/>
  <c r="GR159" i="1"/>
  <c r="GR162" i="1"/>
  <c r="GR160" i="1"/>
  <c r="GR158" i="1"/>
  <c r="GR161" i="1"/>
  <c r="GP168" i="1" l="1"/>
  <c r="GO167" i="1"/>
  <c r="GQ162" i="1"/>
  <c r="GQ161" i="1"/>
  <c r="GQ242" i="1"/>
  <c r="GQ158" i="1"/>
  <c r="GQ159" i="1"/>
  <c r="GQ160" i="1"/>
  <c r="GP161" i="1" l="1"/>
  <c r="GP242" i="1"/>
  <c r="GP158" i="1"/>
  <c r="GP160" i="1"/>
  <c r="GP162" i="1"/>
  <c r="GP159" i="1"/>
  <c r="GN167" i="1"/>
  <c r="GO168" i="1"/>
  <c r="GN168" i="1" l="1"/>
  <c r="GM167" i="1"/>
  <c r="GO159" i="1"/>
  <c r="GO158" i="1"/>
  <c r="GO161" i="1"/>
  <c r="GO162" i="1"/>
  <c r="GO160" i="1"/>
  <c r="GO242" i="1"/>
  <c r="GN162" i="1" l="1"/>
  <c r="GN159" i="1"/>
  <c r="GN158" i="1"/>
  <c r="GN161" i="1"/>
  <c r="GN242" i="1"/>
  <c r="GN160" i="1"/>
  <c r="GM168" i="1"/>
  <c r="GL167" i="1"/>
  <c r="GL168" i="1" l="1"/>
  <c r="GK167" i="1"/>
  <c r="GM162" i="1"/>
  <c r="GM159" i="1"/>
  <c r="GM158" i="1"/>
  <c r="GM161" i="1"/>
  <c r="GM160" i="1"/>
  <c r="GM242" i="1"/>
  <c r="GL162" i="1" l="1"/>
  <c r="GL242" i="1"/>
  <c r="GL159" i="1"/>
  <c r="GL160" i="1"/>
  <c r="GL158" i="1"/>
  <c r="GL161" i="1"/>
  <c r="GK168" i="1"/>
  <c r="GJ167" i="1"/>
  <c r="GJ168" i="1" l="1"/>
  <c r="GI167" i="1"/>
  <c r="GK242" i="1"/>
  <c r="GK161" i="1"/>
  <c r="GK159" i="1"/>
  <c r="GK160" i="1"/>
  <c r="GK162" i="1"/>
  <c r="GK158" i="1"/>
  <c r="GJ161" i="1" l="1"/>
  <c r="GJ162" i="1"/>
  <c r="GJ242" i="1"/>
  <c r="GJ158" i="1"/>
  <c r="GJ160" i="1"/>
  <c r="GJ159" i="1"/>
  <c r="GI168" i="1"/>
  <c r="GH167" i="1"/>
  <c r="GH168" i="1" l="1"/>
  <c r="GG167" i="1"/>
  <c r="GI242" i="1"/>
  <c r="GI160" i="1"/>
  <c r="GI162" i="1"/>
  <c r="GI161" i="1"/>
  <c r="GI159" i="1"/>
  <c r="GI158" i="1"/>
  <c r="GH242" i="1" l="1"/>
  <c r="GH162" i="1"/>
  <c r="GH161" i="1"/>
  <c r="GH160" i="1"/>
  <c r="GH158" i="1"/>
  <c r="GH159" i="1"/>
  <c r="GG168" i="1"/>
  <c r="GF167" i="1"/>
  <c r="GG161" i="1" l="1"/>
  <c r="GG160" i="1"/>
  <c r="GG159" i="1"/>
  <c r="GG162" i="1"/>
  <c r="GG158" i="1"/>
  <c r="GG242" i="1"/>
  <c r="GE167" i="1"/>
  <c r="GF168" i="1"/>
  <c r="GF242" i="1" l="1"/>
  <c r="GF159" i="1"/>
  <c r="GF162" i="1"/>
  <c r="GF160" i="1"/>
  <c r="GF158" i="1"/>
  <c r="GF161" i="1"/>
  <c r="GD167" i="1"/>
  <c r="GE168" i="1"/>
  <c r="GC167" i="1" l="1"/>
  <c r="GD168" i="1"/>
  <c r="GE158" i="1"/>
  <c r="GE160" i="1"/>
  <c r="GE242" i="1"/>
  <c r="GE161" i="1"/>
  <c r="GE159" i="1"/>
  <c r="GE162" i="1"/>
  <c r="GB167" i="1" l="1"/>
  <c r="GC168" i="1"/>
  <c r="GD158" i="1"/>
  <c r="GD160" i="1"/>
  <c r="GD162" i="1"/>
  <c r="GD159" i="1"/>
  <c r="GD161" i="1"/>
  <c r="GD242" i="1"/>
  <c r="GC242" i="1" l="1"/>
  <c r="GC161" i="1"/>
  <c r="GC158" i="1"/>
  <c r="GC160" i="1"/>
  <c r="GC159" i="1"/>
  <c r="GC162" i="1"/>
  <c r="GB168" i="1"/>
  <c r="GA167" i="1"/>
  <c r="FZ167" i="1" l="1"/>
  <c r="GA168" i="1"/>
  <c r="GB160" i="1"/>
  <c r="GB242" i="1"/>
  <c r="GB161" i="1"/>
  <c r="GB159" i="1"/>
  <c r="GB162" i="1"/>
  <c r="GB158" i="1"/>
  <c r="FY167" i="1" l="1"/>
  <c r="FZ168" i="1"/>
  <c r="GA159" i="1"/>
  <c r="GA161" i="1"/>
  <c r="GA162" i="1"/>
  <c r="GA158" i="1"/>
  <c r="GA242" i="1"/>
  <c r="GA160" i="1"/>
  <c r="FY168" i="1" l="1"/>
  <c r="FX167" i="1"/>
  <c r="FZ160" i="1"/>
  <c r="FZ161" i="1"/>
  <c r="FZ158" i="1"/>
  <c r="FZ159" i="1"/>
  <c r="FZ162" i="1"/>
  <c r="FZ242" i="1"/>
  <c r="FY160" i="1" l="1"/>
  <c r="FY242" i="1"/>
  <c r="FY159" i="1"/>
  <c r="FY161" i="1"/>
  <c r="FY162" i="1"/>
  <c r="FY158" i="1"/>
  <c r="FW167" i="1"/>
  <c r="FX168" i="1"/>
  <c r="FW168" i="1" l="1"/>
  <c r="FV167" i="1"/>
  <c r="FX159" i="1"/>
  <c r="FX161" i="1"/>
  <c r="FX242" i="1"/>
  <c r="FX162" i="1"/>
  <c r="FX160" i="1"/>
  <c r="FX158" i="1"/>
  <c r="FW158" i="1" l="1"/>
  <c r="FW160" i="1"/>
  <c r="FW161" i="1"/>
  <c r="FW162" i="1"/>
  <c r="FW242" i="1"/>
  <c r="FW159" i="1"/>
  <c r="FU167" i="1"/>
  <c r="FV168" i="1"/>
  <c r="FV159" i="1" l="1"/>
  <c r="FV242" i="1"/>
  <c r="FV158" i="1"/>
  <c r="FV161" i="1"/>
  <c r="FV162" i="1"/>
  <c r="FV160" i="1"/>
  <c r="FU168" i="1"/>
  <c r="FT167" i="1"/>
  <c r="FT168" i="1" l="1"/>
  <c r="FS167" i="1"/>
  <c r="FU162" i="1"/>
  <c r="FU161" i="1"/>
  <c r="FU160" i="1"/>
  <c r="FU242" i="1"/>
  <c r="FU158" i="1"/>
  <c r="FU159" i="1"/>
  <c r="FT162" i="1" l="1"/>
  <c r="FT160" i="1"/>
  <c r="FT158" i="1"/>
  <c r="FT242" i="1"/>
  <c r="FT159" i="1"/>
  <c r="FT161" i="1"/>
  <c r="FR167" i="1"/>
  <c r="FS168" i="1"/>
  <c r="FS242" i="1" l="1"/>
  <c r="FS162" i="1"/>
  <c r="FS159" i="1"/>
  <c r="FS160" i="1"/>
  <c r="FS161" i="1"/>
  <c r="FS158" i="1"/>
  <c r="FR168" i="1"/>
  <c r="FQ167" i="1"/>
  <c r="FQ168" i="1" l="1"/>
  <c r="FP167" i="1"/>
  <c r="FR160" i="1"/>
  <c r="FR242" i="1"/>
  <c r="FR158" i="1"/>
  <c r="FR161" i="1"/>
  <c r="FR162" i="1"/>
  <c r="FR159" i="1"/>
  <c r="FQ159" i="1" l="1"/>
  <c r="FQ161" i="1"/>
  <c r="FQ160" i="1"/>
  <c r="FQ158" i="1"/>
  <c r="FQ242" i="1"/>
  <c r="FQ162" i="1"/>
  <c r="FO167" i="1"/>
  <c r="FP168" i="1"/>
  <c r="FP159" i="1" l="1"/>
  <c r="FP160" i="1"/>
  <c r="FP161" i="1"/>
  <c r="FP158" i="1"/>
  <c r="FP242" i="1"/>
  <c r="FP162" i="1"/>
  <c r="FO168" i="1"/>
  <c r="FN167" i="1"/>
  <c r="FN168" i="1" l="1"/>
  <c r="FM167" i="1"/>
  <c r="FO242" i="1"/>
  <c r="FO161" i="1"/>
  <c r="FO162" i="1"/>
  <c r="FO160" i="1"/>
  <c r="FO158" i="1"/>
  <c r="FO159" i="1"/>
  <c r="FN242" i="1" l="1"/>
  <c r="FN160" i="1"/>
  <c r="FN159" i="1"/>
  <c r="FN161" i="1"/>
  <c r="FN162" i="1"/>
  <c r="FN158" i="1"/>
  <c r="FM168" i="1"/>
  <c r="FL167" i="1"/>
  <c r="FM242" i="1" l="1"/>
  <c r="FM161" i="1"/>
  <c r="FM158" i="1"/>
  <c r="FM160" i="1"/>
  <c r="FM162" i="1"/>
  <c r="FM159" i="1"/>
  <c r="FL168" i="1"/>
  <c r="FK167" i="1"/>
  <c r="FJ167" i="1" l="1"/>
  <c r="FK168" i="1"/>
  <c r="FL242" i="1"/>
  <c r="FL161" i="1"/>
  <c r="FL160" i="1"/>
  <c r="FL159" i="1"/>
  <c r="FL162" i="1"/>
  <c r="FL158" i="1"/>
  <c r="FI167" i="1" l="1"/>
  <c r="FJ168" i="1"/>
  <c r="FK162" i="1"/>
  <c r="FK242" i="1"/>
  <c r="FK158" i="1"/>
  <c r="FK159" i="1"/>
  <c r="FK160" i="1"/>
  <c r="FK161" i="1"/>
  <c r="FI168" i="1" l="1"/>
  <c r="FH167" i="1"/>
  <c r="FJ242" i="1"/>
  <c r="FJ162" i="1"/>
  <c r="FJ159" i="1"/>
  <c r="FJ161" i="1"/>
  <c r="FJ158" i="1"/>
  <c r="FJ160" i="1"/>
  <c r="FH168" i="1" l="1"/>
  <c r="FG167" i="1"/>
  <c r="FI242" i="1"/>
  <c r="FI162" i="1"/>
  <c r="FI159" i="1"/>
  <c r="FI158" i="1"/>
  <c r="FI160" i="1"/>
  <c r="FI161" i="1"/>
  <c r="FH161" i="1" l="1"/>
  <c r="FH159" i="1"/>
  <c r="FH242" i="1"/>
  <c r="FH162" i="1"/>
  <c r="FH160" i="1"/>
  <c r="FH158" i="1"/>
  <c r="FF167" i="1"/>
  <c r="FG168" i="1"/>
  <c r="FG162" i="1" l="1"/>
  <c r="FG160" i="1"/>
  <c r="FG158" i="1"/>
  <c r="FG242" i="1"/>
  <c r="FG161" i="1"/>
  <c r="FG159" i="1"/>
  <c r="FE167" i="1"/>
  <c r="FF168" i="1"/>
  <c r="FF242" i="1" l="1"/>
  <c r="FF159" i="1"/>
  <c r="FF162" i="1"/>
  <c r="FF160" i="1"/>
  <c r="FF161" i="1"/>
  <c r="FF158" i="1"/>
  <c r="FD167" i="1"/>
  <c r="FE168" i="1"/>
  <c r="FE160" i="1" l="1"/>
  <c r="FE161" i="1"/>
  <c r="FE158" i="1"/>
  <c r="FE242" i="1"/>
  <c r="FE159" i="1"/>
  <c r="FE162" i="1"/>
  <c r="FD168" i="1"/>
  <c r="FC167" i="1"/>
  <c r="FC168" i="1" l="1"/>
  <c r="FB167" i="1"/>
  <c r="FD161" i="1"/>
  <c r="FD160" i="1"/>
  <c r="FD162" i="1"/>
  <c r="FD158" i="1"/>
  <c r="FD242" i="1"/>
  <c r="FD159" i="1"/>
  <c r="FB168" i="1" l="1"/>
  <c r="FA167" i="1"/>
  <c r="FC242" i="1"/>
  <c r="FC158" i="1"/>
  <c r="FC159" i="1"/>
  <c r="FC161" i="1"/>
  <c r="FC160" i="1"/>
  <c r="FC162" i="1"/>
  <c r="FB158" i="1" l="1"/>
  <c r="FB160" i="1"/>
  <c r="FB162" i="1"/>
  <c r="FB242" i="1"/>
  <c r="FB161" i="1"/>
  <c r="FB159" i="1"/>
  <c r="EZ167" i="1"/>
  <c r="FA168" i="1"/>
  <c r="FA242" i="1" l="1"/>
  <c r="FA158" i="1"/>
  <c r="FA159" i="1"/>
  <c r="FA160" i="1"/>
  <c r="FA161" i="1"/>
  <c r="FA162" i="1"/>
  <c r="EZ168" i="1"/>
  <c r="EY167" i="1"/>
  <c r="EY168" i="1" l="1"/>
  <c r="EX167" i="1"/>
  <c r="EZ161" i="1"/>
  <c r="EZ158" i="1"/>
  <c r="EZ242" i="1"/>
  <c r="EZ160" i="1"/>
  <c r="EZ159" i="1"/>
  <c r="EZ162" i="1"/>
  <c r="EX168" i="1" l="1"/>
  <c r="EW167" i="1"/>
  <c r="EY159" i="1"/>
  <c r="EY162" i="1"/>
  <c r="EY160" i="1"/>
  <c r="EY161" i="1"/>
  <c r="EY242" i="1"/>
  <c r="EY158" i="1"/>
  <c r="EX242" i="1" l="1"/>
  <c r="EX162" i="1"/>
  <c r="EX160" i="1"/>
  <c r="EX161" i="1"/>
  <c r="EX159" i="1"/>
  <c r="EX158" i="1"/>
  <c r="EW168" i="1"/>
  <c r="EV167" i="1"/>
  <c r="EW242" i="1" l="1"/>
  <c r="EW158" i="1"/>
  <c r="EW161" i="1"/>
  <c r="EW159" i="1"/>
  <c r="EW160" i="1"/>
  <c r="EW162" i="1"/>
  <c r="EU167" i="1"/>
  <c r="EV168" i="1"/>
  <c r="EV162" i="1" l="1"/>
  <c r="EV159" i="1"/>
  <c r="EV161" i="1"/>
  <c r="EV160" i="1"/>
  <c r="EV158" i="1"/>
  <c r="EV242" i="1"/>
  <c r="ET167" i="1"/>
  <c r="EU168" i="1"/>
  <c r="EU242" i="1" l="1"/>
  <c r="EU161" i="1"/>
  <c r="EU159" i="1"/>
  <c r="EU160" i="1"/>
  <c r="EU162" i="1"/>
  <c r="EU158" i="1"/>
  <c r="ET168" i="1"/>
  <c r="ES167" i="1"/>
  <c r="ER167" i="1" l="1"/>
  <c r="ES168" i="1"/>
  <c r="ET162" i="1"/>
  <c r="ET242" i="1"/>
  <c r="ET160" i="1"/>
  <c r="ET158" i="1"/>
  <c r="ET161" i="1"/>
  <c r="ET159" i="1"/>
  <c r="ER168" i="1" l="1"/>
  <c r="EQ167" i="1"/>
  <c r="ES162" i="1"/>
  <c r="ES242" i="1"/>
  <c r="ES158" i="1"/>
  <c r="ES159" i="1"/>
  <c r="ES161" i="1"/>
  <c r="ES160" i="1"/>
  <c r="ER242" i="1" l="1"/>
  <c r="ER160" i="1"/>
  <c r="ER159" i="1"/>
  <c r="ER161" i="1"/>
  <c r="ER162" i="1"/>
  <c r="ER158" i="1"/>
  <c r="EP167" i="1"/>
  <c r="EQ168" i="1"/>
  <c r="EO167" i="1" l="1"/>
  <c r="EP168" i="1"/>
  <c r="EQ242" i="1"/>
  <c r="EQ160" i="1"/>
  <c r="EQ162" i="1"/>
  <c r="EQ158" i="1"/>
  <c r="EQ159" i="1"/>
  <c r="EQ161" i="1"/>
  <c r="EO168" i="1" l="1"/>
  <c r="EN167" i="1"/>
  <c r="EP158" i="1"/>
  <c r="EP159" i="1"/>
  <c r="EP161" i="1"/>
  <c r="EP162" i="1"/>
  <c r="EP242" i="1"/>
  <c r="EP160" i="1"/>
  <c r="EN168" i="1" l="1"/>
  <c r="EM167" i="1"/>
  <c r="EO159" i="1"/>
  <c r="EO160" i="1"/>
  <c r="EO158" i="1"/>
  <c r="EO161" i="1"/>
  <c r="EO162" i="1"/>
  <c r="EO242" i="1"/>
  <c r="EN242" i="1" l="1"/>
  <c r="EN158" i="1"/>
  <c r="EN159" i="1"/>
  <c r="EN160" i="1"/>
  <c r="EN161" i="1"/>
  <c r="EN162" i="1"/>
  <c r="EM168" i="1"/>
  <c r="EL167" i="1"/>
  <c r="EK167" i="1" l="1"/>
  <c r="EL168" i="1"/>
  <c r="EM159" i="1"/>
  <c r="EM161" i="1"/>
  <c r="EM162" i="1"/>
  <c r="EM160" i="1"/>
  <c r="EM158" i="1"/>
  <c r="EM242" i="1"/>
  <c r="EK168" i="1" l="1"/>
  <c r="EJ167" i="1"/>
  <c r="EL158" i="1"/>
  <c r="EL242" i="1"/>
  <c r="EL162" i="1"/>
  <c r="EL161" i="1"/>
  <c r="EL160" i="1"/>
  <c r="EL159" i="1"/>
  <c r="EK160" i="1" l="1"/>
  <c r="EK161" i="1"/>
  <c r="EK162" i="1"/>
  <c r="EK159" i="1"/>
  <c r="EK158" i="1"/>
  <c r="EK242" i="1"/>
  <c r="EI167" i="1"/>
  <c r="EJ168" i="1"/>
  <c r="EI168" i="1" l="1"/>
  <c r="EH167" i="1"/>
  <c r="EJ160" i="1"/>
  <c r="EJ242" i="1"/>
  <c r="EJ162" i="1"/>
  <c r="EJ161" i="1"/>
  <c r="EJ158" i="1"/>
  <c r="EJ159" i="1"/>
  <c r="EI162" i="1" l="1"/>
  <c r="EI159" i="1"/>
  <c r="EI161" i="1"/>
  <c r="EI158" i="1"/>
  <c r="EI160" i="1"/>
  <c r="EI242" i="1"/>
  <c r="EH168" i="1"/>
  <c r="EG167" i="1"/>
  <c r="EF167" i="1" l="1"/>
  <c r="EG168" i="1"/>
  <c r="EH161" i="1"/>
  <c r="EH159" i="1"/>
  <c r="EH242" i="1"/>
  <c r="EH162" i="1"/>
  <c r="EH160" i="1"/>
  <c r="EH158" i="1"/>
  <c r="EG162" i="1" l="1"/>
  <c r="EG161" i="1"/>
  <c r="EG160" i="1"/>
  <c r="EG158" i="1"/>
  <c r="EG242" i="1"/>
  <c r="EG159" i="1"/>
  <c r="EF168" i="1"/>
  <c r="EE167" i="1"/>
  <c r="EE168" i="1" l="1"/>
  <c r="ED167" i="1"/>
  <c r="EF242" i="1"/>
  <c r="EF159" i="1"/>
  <c r="EF161" i="1"/>
  <c r="EF162" i="1"/>
  <c r="EF160" i="1"/>
  <c r="EF158" i="1"/>
  <c r="EC167" i="1" l="1"/>
  <c r="ED168" i="1"/>
  <c r="EE242" i="1"/>
  <c r="EE162" i="1"/>
  <c r="EE159" i="1"/>
  <c r="EE161" i="1"/>
  <c r="EE160" i="1"/>
  <c r="EE158" i="1"/>
  <c r="ED242" i="1" l="1"/>
  <c r="ED161" i="1"/>
  <c r="ED160" i="1"/>
  <c r="ED158" i="1"/>
  <c r="ED162" i="1"/>
  <c r="ED159" i="1"/>
  <c r="EC168" i="1"/>
  <c r="EB167" i="1"/>
  <c r="EB168" i="1" l="1"/>
  <c r="EA167" i="1"/>
  <c r="EC158" i="1"/>
  <c r="EC160" i="1"/>
  <c r="EC161" i="1"/>
  <c r="EC162" i="1"/>
  <c r="EC242" i="1"/>
  <c r="EC159" i="1"/>
  <c r="EB158" i="1" l="1"/>
  <c r="EB159" i="1"/>
  <c r="EB242" i="1"/>
  <c r="EB162" i="1"/>
  <c r="EB161" i="1"/>
  <c r="EB160" i="1"/>
  <c r="EA168" i="1"/>
  <c r="DZ167" i="1"/>
  <c r="DY167" i="1" l="1"/>
  <c r="DZ168" i="1"/>
  <c r="EA160" i="1"/>
  <c r="EA162" i="1"/>
  <c r="EA242" i="1"/>
  <c r="EA158" i="1"/>
  <c r="EA159" i="1"/>
  <c r="EA161" i="1"/>
  <c r="DY168" i="1" l="1"/>
  <c r="DX167" i="1"/>
  <c r="DZ159" i="1"/>
  <c r="DZ162" i="1"/>
  <c r="DZ158" i="1"/>
  <c r="DZ242" i="1"/>
  <c r="DZ160" i="1"/>
  <c r="DZ161" i="1"/>
  <c r="DW167" i="1" l="1"/>
  <c r="DX168" i="1"/>
  <c r="DY160" i="1"/>
  <c r="DY162" i="1"/>
  <c r="DY161" i="1"/>
  <c r="DY159" i="1"/>
  <c r="DY158" i="1"/>
  <c r="DY242" i="1"/>
  <c r="DV167" i="1" l="1"/>
  <c r="DW168" i="1"/>
  <c r="DX160" i="1"/>
  <c r="DX242" i="1"/>
  <c r="DX162" i="1"/>
  <c r="DX158" i="1"/>
  <c r="DX161" i="1"/>
  <c r="DX159" i="1"/>
  <c r="DW160" i="1" l="1"/>
  <c r="DW242" i="1"/>
  <c r="DW159" i="1"/>
  <c r="DW162" i="1"/>
  <c r="DW158" i="1"/>
  <c r="DW161" i="1"/>
  <c r="DU167" i="1"/>
  <c r="DV168" i="1"/>
  <c r="DV162" i="1" l="1"/>
  <c r="DV160" i="1"/>
  <c r="DV158" i="1"/>
  <c r="DV242" i="1"/>
  <c r="DV161" i="1"/>
  <c r="DV159" i="1"/>
  <c r="DT167" i="1"/>
  <c r="DU168" i="1"/>
  <c r="DS167" i="1" l="1"/>
  <c r="DT168" i="1"/>
  <c r="DU162" i="1"/>
  <c r="DU161" i="1"/>
  <c r="DU160" i="1"/>
  <c r="DU242" i="1"/>
  <c r="DU159" i="1"/>
  <c r="DU158" i="1"/>
  <c r="DR167" i="1" l="1"/>
  <c r="DS168" i="1"/>
  <c r="DT160" i="1"/>
  <c r="DT161" i="1"/>
  <c r="DT242" i="1"/>
  <c r="DT162" i="1"/>
  <c r="DT159" i="1"/>
  <c r="DT158" i="1"/>
  <c r="DS161" i="1" l="1"/>
  <c r="DS160" i="1"/>
  <c r="DS162" i="1"/>
  <c r="DS158" i="1"/>
  <c r="DS242" i="1"/>
  <c r="DS159" i="1"/>
  <c r="DR168" i="1"/>
  <c r="DQ167" i="1"/>
  <c r="DP167" i="1" l="1"/>
  <c r="DQ168" i="1"/>
  <c r="DR159" i="1"/>
  <c r="DR160" i="1"/>
  <c r="DR158" i="1"/>
  <c r="DR161" i="1"/>
  <c r="DR162" i="1"/>
  <c r="DR242" i="1"/>
  <c r="DO167" i="1" l="1"/>
  <c r="DP168" i="1"/>
  <c r="DQ159" i="1"/>
  <c r="DQ160" i="1"/>
  <c r="DQ242" i="1"/>
  <c r="DQ161" i="1"/>
  <c r="DQ162" i="1"/>
  <c r="DQ158" i="1"/>
  <c r="DO168" i="1" l="1"/>
  <c r="DN167" i="1"/>
  <c r="DP158" i="1"/>
  <c r="DP161" i="1"/>
  <c r="DP242" i="1"/>
  <c r="DP159" i="1"/>
  <c r="DP162" i="1"/>
  <c r="DP160" i="1"/>
  <c r="DM167" i="1" l="1"/>
  <c r="DN168" i="1"/>
  <c r="DO159" i="1"/>
  <c r="DO161" i="1"/>
  <c r="DO162" i="1"/>
  <c r="DO160" i="1"/>
  <c r="DO242" i="1"/>
  <c r="DO158" i="1"/>
  <c r="DL167" i="1" l="1"/>
  <c r="DM168" i="1"/>
  <c r="DN242" i="1"/>
  <c r="DN162" i="1"/>
  <c r="DN159" i="1"/>
  <c r="DN161" i="1"/>
  <c r="DN158" i="1"/>
  <c r="DN160" i="1"/>
  <c r="DL168" i="1" l="1"/>
  <c r="DK167" i="1"/>
  <c r="DM161" i="1"/>
  <c r="DM160" i="1"/>
  <c r="DM242" i="1"/>
  <c r="DM159" i="1"/>
  <c r="DM162" i="1"/>
  <c r="DM158" i="1"/>
  <c r="DJ167" i="1" l="1"/>
  <c r="DK168" i="1"/>
  <c r="DL159" i="1"/>
  <c r="DL161" i="1"/>
  <c r="DL162" i="1"/>
  <c r="DL160" i="1"/>
  <c r="DL158" i="1"/>
  <c r="DL242" i="1"/>
  <c r="DI167" i="1" l="1"/>
  <c r="DJ168" i="1"/>
  <c r="DK242" i="1"/>
  <c r="DK160" i="1"/>
  <c r="DK161" i="1"/>
  <c r="DK162" i="1"/>
  <c r="DK159" i="1"/>
  <c r="DK158" i="1"/>
  <c r="DH167" i="1" l="1"/>
  <c r="DI168" i="1"/>
  <c r="DJ161" i="1"/>
  <c r="DJ162" i="1"/>
  <c r="DJ160" i="1"/>
  <c r="DJ159" i="1"/>
  <c r="DJ242" i="1"/>
  <c r="DJ158" i="1"/>
  <c r="DI162" i="1" l="1"/>
  <c r="DI159" i="1"/>
  <c r="DI158" i="1"/>
  <c r="DI161" i="1"/>
  <c r="DI160" i="1"/>
  <c r="DI242" i="1"/>
  <c r="DG167" i="1"/>
  <c r="DH168" i="1"/>
  <c r="DH162" i="1" l="1"/>
  <c r="DH160" i="1"/>
  <c r="DH158" i="1"/>
  <c r="DH161" i="1"/>
  <c r="DH159" i="1"/>
  <c r="DH242" i="1"/>
  <c r="DF167" i="1"/>
  <c r="DG168" i="1"/>
  <c r="DG242" i="1" l="1"/>
  <c r="DG158" i="1"/>
  <c r="DG162" i="1"/>
  <c r="DG160" i="1"/>
  <c r="DG161" i="1"/>
  <c r="DG159" i="1"/>
  <c r="DF168" i="1"/>
  <c r="DE167" i="1"/>
  <c r="DD167" i="1" l="1"/>
  <c r="DE168" i="1"/>
  <c r="DF158" i="1"/>
  <c r="DF242" i="1"/>
  <c r="DF162" i="1"/>
  <c r="DF161" i="1"/>
  <c r="DF159" i="1"/>
  <c r="DF160" i="1"/>
  <c r="DC167" i="1" l="1"/>
  <c r="DD168" i="1"/>
  <c r="DE162" i="1"/>
  <c r="DE160" i="1"/>
  <c r="DE242" i="1"/>
  <c r="DE159" i="1"/>
  <c r="DE161" i="1"/>
  <c r="DE158" i="1"/>
  <c r="DD160" i="1" l="1"/>
  <c r="DD158" i="1"/>
  <c r="DD161" i="1"/>
  <c r="DD162" i="1"/>
  <c r="DD159" i="1"/>
  <c r="DD242" i="1"/>
  <c r="DB167" i="1"/>
  <c r="DC168" i="1"/>
  <c r="DC158" i="1" l="1"/>
  <c r="DC159" i="1"/>
  <c r="DC161" i="1"/>
  <c r="DC162" i="1"/>
  <c r="DC242" i="1"/>
  <c r="DC160" i="1"/>
  <c r="DA167" i="1"/>
  <c r="DB168" i="1"/>
  <c r="DA168" i="1" l="1"/>
  <c r="CZ167" i="1"/>
  <c r="DB160" i="1"/>
  <c r="DB162" i="1"/>
  <c r="DB159" i="1"/>
  <c r="DB242" i="1"/>
  <c r="DB161" i="1"/>
  <c r="DB158" i="1"/>
  <c r="DA242" i="1" l="1"/>
  <c r="DA160" i="1"/>
  <c r="DA162" i="1"/>
  <c r="DA158" i="1"/>
  <c r="DA161" i="1"/>
  <c r="DA159" i="1"/>
  <c r="CY167" i="1"/>
  <c r="CZ168" i="1"/>
  <c r="CZ159" i="1" l="1"/>
  <c r="CZ162" i="1"/>
  <c r="CZ160" i="1"/>
  <c r="CZ158" i="1"/>
  <c r="CZ242" i="1"/>
  <c r="CZ161" i="1"/>
  <c r="CY168" i="1"/>
  <c r="CX167" i="1"/>
  <c r="CY160" i="1" l="1"/>
  <c r="CY161" i="1"/>
  <c r="CY159" i="1"/>
  <c r="CY242" i="1"/>
  <c r="CY162" i="1"/>
  <c r="CY158" i="1"/>
  <c r="CX168" i="1"/>
  <c r="CW167" i="1"/>
  <c r="CW168" i="1" l="1"/>
  <c r="CV167" i="1"/>
  <c r="CX158" i="1"/>
  <c r="CX160" i="1"/>
  <c r="CX159" i="1"/>
  <c r="CX242" i="1"/>
  <c r="CX162" i="1"/>
  <c r="CX161" i="1"/>
  <c r="CW162" i="1" l="1"/>
  <c r="CW242" i="1"/>
  <c r="CW161" i="1"/>
  <c r="CW160" i="1"/>
  <c r="CW158" i="1"/>
  <c r="CW159" i="1"/>
  <c r="CV168" i="1"/>
  <c r="CU167" i="1"/>
  <c r="CU168" i="1" l="1"/>
  <c r="CT167" i="1"/>
  <c r="CV160" i="1"/>
  <c r="CV159" i="1"/>
  <c r="CV162" i="1"/>
  <c r="CV161" i="1"/>
  <c r="CV242" i="1"/>
  <c r="CV158" i="1"/>
  <c r="CT168" i="1" l="1"/>
  <c r="CS167" i="1"/>
  <c r="CU159" i="1"/>
  <c r="CU160" i="1"/>
  <c r="CU242" i="1"/>
  <c r="CU162" i="1"/>
  <c r="CU158" i="1"/>
  <c r="CU161" i="1"/>
  <c r="CT159" i="1" l="1"/>
  <c r="CT242" i="1"/>
  <c r="CT160" i="1"/>
  <c r="CT162" i="1"/>
  <c r="CT158" i="1"/>
  <c r="CT161" i="1"/>
  <c r="CR167" i="1"/>
  <c r="CS168" i="1"/>
  <c r="CR168" i="1" l="1"/>
  <c r="CQ167" i="1"/>
  <c r="CS162" i="1"/>
  <c r="CS242" i="1"/>
  <c r="CS158" i="1"/>
  <c r="CS159" i="1"/>
  <c r="CS161" i="1"/>
  <c r="CS160" i="1"/>
  <c r="CR160" i="1" l="1"/>
  <c r="CR158" i="1"/>
  <c r="CR242" i="1"/>
  <c r="CR161" i="1"/>
  <c r="CR159" i="1"/>
  <c r="CR162" i="1"/>
  <c r="CP167" i="1"/>
  <c r="CQ168" i="1"/>
  <c r="CQ160" i="1" l="1"/>
  <c r="CQ161" i="1"/>
  <c r="CQ159" i="1"/>
  <c r="CQ158" i="1"/>
  <c r="CQ242" i="1"/>
  <c r="CQ162" i="1"/>
  <c r="CO167" i="1"/>
  <c r="CP168" i="1"/>
  <c r="CP161" i="1" l="1"/>
  <c r="CP162" i="1"/>
  <c r="CP159" i="1"/>
  <c r="CP160" i="1"/>
  <c r="CP158" i="1"/>
  <c r="CP242" i="1"/>
  <c r="CO168" i="1"/>
  <c r="CN167" i="1"/>
  <c r="CN168" i="1" l="1"/>
  <c r="CM167" i="1"/>
  <c r="CO242" i="1"/>
  <c r="CO162" i="1"/>
  <c r="CO160" i="1"/>
  <c r="CO158" i="1"/>
  <c r="CO161" i="1"/>
  <c r="CO159" i="1"/>
  <c r="CN162" i="1" l="1"/>
  <c r="CN160" i="1"/>
  <c r="CN242" i="1"/>
  <c r="CN161" i="1"/>
  <c r="CN158" i="1"/>
  <c r="CN159" i="1"/>
  <c r="CM168" i="1"/>
  <c r="CL167" i="1"/>
  <c r="CL168" i="1" l="1"/>
  <c r="CK167" i="1"/>
  <c r="CM242" i="1"/>
  <c r="CM158" i="1"/>
  <c r="CM159" i="1"/>
  <c r="CM162" i="1"/>
  <c r="CM160" i="1"/>
  <c r="CM161" i="1"/>
  <c r="CL160" i="1" l="1"/>
  <c r="CL162" i="1"/>
  <c r="CL161" i="1"/>
  <c r="CL242" i="1"/>
  <c r="CL158" i="1"/>
  <c r="CL159" i="1"/>
  <c r="CJ167" i="1"/>
  <c r="CK168" i="1"/>
  <c r="CK242" i="1" l="1"/>
  <c r="CK162" i="1"/>
  <c r="CK158" i="1"/>
  <c r="CK161" i="1"/>
  <c r="CK160" i="1"/>
  <c r="CK159" i="1"/>
  <c r="CJ168" i="1"/>
  <c r="CI167" i="1"/>
  <c r="CI168" i="1" l="1"/>
  <c r="CH167" i="1"/>
  <c r="CJ242" i="1"/>
  <c r="CJ160" i="1"/>
  <c r="CJ159" i="1"/>
  <c r="CJ161" i="1"/>
  <c r="CJ158" i="1"/>
  <c r="CJ162" i="1"/>
  <c r="CH168" i="1" l="1"/>
  <c r="CG167" i="1"/>
  <c r="CI159" i="1"/>
  <c r="CI161" i="1"/>
  <c r="CI158" i="1"/>
  <c r="CI162" i="1"/>
  <c r="CI160" i="1"/>
  <c r="CI242" i="1"/>
  <c r="CH162" i="1" l="1"/>
  <c r="CH159" i="1"/>
  <c r="CH161" i="1"/>
  <c r="CH242" i="1"/>
  <c r="CH158" i="1"/>
  <c r="CH160" i="1"/>
  <c r="CF167" i="1"/>
  <c r="CG168" i="1"/>
  <c r="CG158" i="1" l="1"/>
  <c r="CG160" i="1"/>
  <c r="CG161" i="1"/>
  <c r="CG159" i="1"/>
  <c r="CG242" i="1"/>
  <c r="CG162" i="1"/>
  <c r="CF168" i="1"/>
  <c r="CE167" i="1"/>
  <c r="CE168" i="1" l="1"/>
  <c r="CD167" i="1"/>
  <c r="CF159" i="1"/>
  <c r="CF162" i="1"/>
  <c r="CF160" i="1"/>
  <c r="CF242" i="1"/>
  <c r="CF158" i="1"/>
  <c r="CF161" i="1"/>
  <c r="CE162" i="1" l="1"/>
  <c r="CE161" i="1"/>
  <c r="CE158" i="1"/>
  <c r="CE242" i="1"/>
  <c r="CE160" i="1"/>
  <c r="CE159" i="1"/>
  <c r="CD168" i="1"/>
  <c r="CC167" i="1"/>
  <c r="CC168" i="1" l="1"/>
  <c r="CB167" i="1"/>
  <c r="CD242" i="1"/>
  <c r="CD158" i="1"/>
  <c r="CD162" i="1"/>
  <c r="CD159" i="1"/>
  <c r="CD160" i="1"/>
  <c r="CD161" i="1"/>
  <c r="CA167" i="1" l="1"/>
  <c r="CB168" i="1"/>
  <c r="CC160" i="1"/>
  <c r="CC162" i="1"/>
  <c r="CC242" i="1"/>
  <c r="CC161" i="1"/>
  <c r="CC158" i="1"/>
  <c r="CC159" i="1"/>
  <c r="CA168" i="1" l="1"/>
  <c r="BZ167" i="1"/>
  <c r="CB161" i="1"/>
  <c r="CB242" i="1"/>
  <c r="CB159" i="1"/>
  <c r="CB162" i="1"/>
  <c r="CB160" i="1"/>
  <c r="CB158" i="1"/>
  <c r="CA160" i="1" l="1"/>
  <c r="CA162" i="1"/>
  <c r="CA158" i="1"/>
  <c r="CA159" i="1"/>
  <c r="CA161" i="1"/>
  <c r="CA242" i="1"/>
  <c r="BY167" i="1"/>
  <c r="BZ168" i="1"/>
  <c r="BZ160" i="1" l="1"/>
  <c r="BZ162" i="1"/>
  <c r="BZ242" i="1"/>
  <c r="BZ158" i="1"/>
  <c r="BZ161" i="1"/>
  <c r="BZ159" i="1"/>
  <c r="BX167" i="1"/>
  <c r="BY168" i="1"/>
  <c r="BY242" i="1" l="1"/>
  <c r="BY160" i="1"/>
  <c r="BY159" i="1"/>
  <c r="BY162" i="1"/>
  <c r="BY158" i="1"/>
  <c r="BY161" i="1"/>
  <c r="BW167" i="1"/>
  <c r="BX168" i="1"/>
  <c r="BX160" i="1" l="1"/>
  <c r="BX161" i="1"/>
  <c r="BX242" i="1"/>
  <c r="BX159" i="1"/>
  <c r="BX162" i="1"/>
  <c r="BX158" i="1"/>
  <c r="BW168" i="1"/>
  <c r="BV167" i="1"/>
  <c r="BW160" i="1" l="1"/>
  <c r="BW161" i="1"/>
  <c r="BW159" i="1"/>
  <c r="BW242" i="1"/>
  <c r="BW158" i="1"/>
  <c r="BW162" i="1"/>
  <c r="BV168" i="1"/>
  <c r="BU167" i="1"/>
  <c r="BU168" i="1" l="1"/>
  <c r="BT167" i="1"/>
  <c r="BV158" i="1"/>
  <c r="BV159" i="1"/>
  <c r="BV162" i="1"/>
  <c r="BV160" i="1"/>
  <c r="BV161" i="1"/>
  <c r="BV242" i="1"/>
  <c r="BU161" i="1" l="1"/>
  <c r="BU242" i="1"/>
  <c r="BU162" i="1"/>
  <c r="BU160" i="1"/>
  <c r="BU158" i="1"/>
  <c r="BU159" i="1"/>
  <c r="BT168" i="1"/>
  <c r="BS167" i="1"/>
  <c r="BT161" i="1" l="1"/>
  <c r="BT160" i="1"/>
  <c r="BT242" i="1"/>
  <c r="BT159" i="1"/>
  <c r="BT162" i="1"/>
  <c r="BT158" i="1"/>
  <c r="BS168" i="1"/>
  <c r="BR167" i="1"/>
  <c r="BR168" i="1" l="1"/>
  <c r="BQ167" i="1"/>
  <c r="BS158" i="1"/>
  <c r="BS242" i="1"/>
  <c r="BS160" i="1"/>
  <c r="BS161" i="1"/>
  <c r="BS162" i="1"/>
  <c r="BS159" i="1"/>
  <c r="BR242" i="1" l="1"/>
  <c r="BR160" i="1"/>
  <c r="BR158" i="1"/>
  <c r="BR159" i="1"/>
  <c r="BR162" i="1"/>
  <c r="BR161" i="1"/>
  <c r="BQ168" i="1"/>
  <c r="BP167" i="1"/>
  <c r="BQ162" i="1" l="1"/>
  <c r="BQ159" i="1"/>
  <c r="BQ160" i="1"/>
  <c r="BQ161" i="1"/>
  <c r="BQ158" i="1"/>
  <c r="BQ242" i="1"/>
  <c r="BP168" i="1"/>
  <c r="BO167" i="1"/>
  <c r="BN167" i="1" l="1"/>
  <c r="BO168" i="1"/>
  <c r="BP242" i="1"/>
  <c r="BP159" i="1"/>
  <c r="BP161" i="1"/>
  <c r="BP162" i="1"/>
  <c r="BP158" i="1"/>
  <c r="BP160" i="1"/>
  <c r="BO161" i="1" l="1"/>
  <c r="BO160" i="1"/>
  <c r="BO159" i="1"/>
  <c r="BO242" i="1"/>
  <c r="BO162" i="1"/>
  <c r="BO158" i="1"/>
  <c r="BM167" i="1"/>
  <c r="BN168" i="1"/>
  <c r="BN242" i="1" l="1"/>
  <c r="BN159" i="1"/>
  <c r="BN160" i="1"/>
  <c r="BN161" i="1"/>
  <c r="BN162" i="1"/>
  <c r="BN158" i="1"/>
  <c r="BM168" i="1"/>
  <c r="BL167" i="1"/>
  <c r="BM159" i="1" l="1"/>
  <c r="BM160" i="1"/>
  <c r="BM162" i="1"/>
  <c r="BM158" i="1"/>
  <c r="BM242" i="1"/>
  <c r="BM161" i="1"/>
  <c r="BL168" i="1"/>
  <c r="BK167" i="1"/>
  <c r="BJ167" i="1" l="1"/>
  <c r="BK168" i="1"/>
  <c r="BL242" i="1"/>
  <c r="BL160" i="1"/>
  <c r="BL159" i="1"/>
  <c r="BL162" i="1"/>
  <c r="BL161" i="1"/>
  <c r="BL158" i="1"/>
  <c r="BI167" i="1" l="1"/>
  <c r="BJ168" i="1"/>
  <c r="BK242" i="1"/>
  <c r="BK159" i="1"/>
  <c r="BK161" i="1"/>
  <c r="BK162" i="1"/>
  <c r="BK160" i="1"/>
  <c r="BK158" i="1"/>
  <c r="BI168" i="1" l="1"/>
  <c r="BH167" i="1"/>
  <c r="BJ159" i="1"/>
  <c r="BJ242" i="1"/>
  <c r="BJ158" i="1"/>
  <c r="BJ160" i="1"/>
  <c r="BJ161" i="1"/>
  <c r="BJ162" i="1"/>
  <c r="BH168" i="1" l="1"/>
  <c r="BG167" i="1"/>
  <c r="BI160" i="1"/>
  <c r="BI162" i="1"/>
  <c r="BI158" i="1"/>
  <c r="BI159" i="1"/>
  <c r="BI161" i="1"/>
  <c r="BI242" i="1"/>
  <c r="BH159" i="1" l="1"/>
  <c r="BH158" i="1"/>
  <c r="BH160" i="1"/>
  <c r="BH242" i="1"/>
  <c r="BH161" i="1"/>
  <c r="BH162" i="1"/>
  <c r="BF167" i="1"/>
  <c r="BG168" i="1"/>
  <c r="BG242" i="1" l="1"/>
  <c r="BG158" i="1"/>
  <c r="BG160" i="1"/>
  <c r="BG159" i="1"/>
  <c r="BG161" i="1"/>
  <c r="BG162" i="1"/>
  <c r="BE167" i="1"/>
  <c r="BF168" i="1"/>
  <c r="BF242" i="1" l="1"/>
  <c r="BF159" i="1"/>
  <c r="BF160" i="1"/>
  <c r="BF158" i="1"/>
  <c r="BF162" i="1"/>
  <c r="BF161" i="1"/>
  <c r="BD167" i="1"/>
  <c r="BE168" i="1"/>
  <c r="BE159" i="1" l="1"/>
  <c r="BE160" i="1"/>
  <c r="BE161" i="1"/>
  <c r="BE162" i="1"/>
  <c r="BE242" i="1"/>
  <c r="BE158" i="1"/>
  <c r="BC167" i="1"/>
  <c r="BD168" i="1"/>
  <c r="BD160" i="1" l="1"/>
  <c r="BD158" i="1"/>
  <c r="BD159" i="1"/>
  <c r="BD161" i="1"/>
  <c r="BD162" i="1"/>
  <c r="BD242" i="1"/>
  <c r="BC168" i="1"/>
  <c r="BB167" i="1"/>
  <c r="BB168" i="1" l="1"/>
  <c r="BA167" i="1"/>
  <c r="BC160" i="1"/>
  <c r="BC158" i="1"/>
  <c r="BC242" i="1"/>
  <c r="BC159" i="1"/>
  <c r="BC161" i="1"/>
  <c r="BC162" i="1"/>
  <c r="BB161" i="1" l="1"/>
  <c r="BB159" i="1"/>
  <c r="BB162" i="1"/>
  <c r="BB242" i="1"/>
  <c r="BB158" i="1"/>
  <c r="BB160" i="1"/>
  <c r="BA168" i="1"/>
  <c r="AZ167" i="1"/>
  <c r="AY167" i="1" l="1"/>
  <c r="AZ168" i="1"/>
  <c r="BA159" i="1"/>
  <c r="BA242" i="1"/>
  <c r="BA161" i="1"/>
  <c r="BA162" i="1"/>
  <c r="BA160" i="1"/>
  <c r="BA158" i="1"/>
  <c r="AX167" i="1" l="1"/>
  <c r="AY168" i="1"/>
  <c r="AZ160" i="1"/>
  <c r="AZ158" i="1"/>
  <c r="AZ242" i="1"/>
  <c r="AZ161" i="1"/>
  <c r="AZ159" i="1"/>
  <c r="AZ162" i="1"/>
  <c r="AX168" i="1" l="1"/>
  <c r="AW167" i="1"/>
  <c r="AY161" i="1"/>
  <c r="AY162" i="1"/>
  <c r="AY242" i="1"/>
  <c r="AY158" i="1"/>
  <c r="AY160" i="1"/>
  <c r="AY159" i="1"/>
  <c r="AX162" i="1" l="1"/>
  <c r="AX242" i="1"/>
  <c r="AX161" i="1"/>
  <c r="AX160" i="1"/>
  <c r="AX159" i="1"/>
  <c r="AX158" i="1"/>
  <c r="AW168" i="1"/>
  <c r="AV167" i="1"/>
  <c r="AW242" i="1" l="1"/>
  <c r="AW161" i="1"/>
  <c r="AW159" i="1"/>
  <c r="AW162" i="1"/>
  <c r="AW160" i="1"/>
  <c r="AW158" i="1"/>
  <c r="AU167" i="1"/>
  <c r="AV168" i="1"/>
  <c r="AV162" i="1" l="1"/>
  <c r="AV161" i="1"/>
  <c r="AV158" i="1"/>
  <c r="AV160" i="1"/>
  <c r="AV159" i="1"/>
  <c r="AV242" i="1"/>
  <c r="AT167" i="1"/>
  <c r="AU168" i="1"/>
  <c r="AS167" i="1" l="1"/>
  <c r="AT168" i="1"/>
  <c r="AU161" i="1"/>
  <c r="AU162" i="1"/>
  <c r="AU160" i="1"/>
  <c r="AU158" i="1"/>
  <c r="AU159" i="1"/>
  <c r="AU242" i="1"/>
  <c r="AR167" i="1" l="1"/>
  <c r="AS168" i="1"/>
  <c r="AT160" i="1"/>
  <c r="AT162" i="1"/>
  <c r="AT242" i="1"/>
  <c r="AT158" i="1"/>
  <c r="AT161" i="1"/>
  <c r="AT159" i="1"/>
  <c r="AS242" i="1" l="1"/>
  <c r="AS161" i="1"/>
  <c r="AS159" i="1"/>
  <c r="AS158" i="1"/>
  <c r="AS160" i="1"/>
  <c r="AS162" i="1"/>
  <c r="AQ167" i="1"/>
  <c r="AR168" i="1"/>
  <c r="AR162" i="1" l="1"/>
  <c r="AR160" i="1"/>
  <c r="AR158" i="1"/>
  <c r="AR159" i="1"/>
  <c r="AR242" i="1"/>
  <c r="AR161" i="1"/>
  <c r="AQ168" i="1"/>
  <c r="AP167" i="1"/>
  <c r="AQ242" i="1" l="1"/>
  <c r="AQ159" i="1"/>
  <c r="AQ162" i="1"/>
  <c r="AQ160" i="1"/>
  <c r="AQ158" i="1"/>
  <c r="AQ161" i="1"/>
  <c r="AP168" i="1"/>
  <c r="AO167" i="1"/>
  <c r="AO168" i="1" l="1"/>
  <c r="AN167" i="1"/>
  <c r="AP159" i="1"/>
  <c r="AP242" i="1"/>
  <c r="AP158" i="1"/>
  <c r="AP160" i="1"/>
  <c r="AP161" i="1"/>
  <c r="AP162" i="1"/>
  <c r="AO160" i="1" l="1"/>
  <c r="AO161" i="1"/>
  <c r="AO158" i="1"/>
  <c r="AO162" i="1"/>
  <c r="AO159" i="1"/>
  <c r="AO242" i="1"/>
  <c r="AM167" i="1"/>
  <c r="AN168" i="1"/>
  <c r="AM168" i="1" l="1"/>
  <c r="AL167" i="1"/>
  <c r="AN161" i="1"/>
  <c r="AN162" i="1"/>
  <c r="AN160" i="1"/>
  <c r="AN158" i="1"/>
  <c r="AN159" i="1"/>
  <c r="AN242" i="1"/>
  <c r="AM158" i="1" l="1"/>
  <c r="AM242" i="1"/>
  <c r="AM161" i="1"/>
  <c r="AM159" i="1"/>
  <c r="AM162" i="1"/>
  <c r="AM160" i="1"/>
  <c r="AK167" i="1"/>
  <c r="AL168" i="1"/>
  <c r="AL159" i="1" l="1"/>
  <c r="AL160" i="1"/>
  <c r="AL158" i="1"/>
  <c r="AL162" i="1"/>
  <c r="AL161" i="1"/>
  <c r="AL242" i="1"/>
  <c r="AK168" i="1"/>
  <c r="AJ167" i="1"/>
  <c r="AK159" i="1" l="1"/>
  <c r="AK162" i="1"/>
  <c r="AK242" i="1"/>
  <c r="AK158" i="1"/>
  <c r="AK160" i="1"/>
  <c r="AK161" i="1"/>
  <c r="AJ168" i="1"/>
  <c r="AI167" i="1"/>
  <c r="AH167" i="1" l="1"/>
  <c r="AI168" i="1"/>
  <c r="AJ159" i="1"/>
  <c r="AJ160" i="1"/>
  <c r="AJ162" i="1"/>
  <c r="AJ158" i="1"/>
  <c r="AJ242" i="1"/>
  <c r="AJ161" i="1"/>
  <c r="AG167" i="1" l="1"/>
  <c r="AH168" i="1"/>
  <c r="AI242" i="1"/>
  <c r="AI161" i="1"/>
  <c r="AI162" i="1"/>
  <c r="AI158" i="1"/>
  <c r="AI160" i="1"/>
  <c r="AI159" i="1"/>
  <c r="AF167" i="1" l="1"/>
  <c r="AG168" i="1"/>
  <c r="AH158" i="1"/>
  <c r="AH161" i="1"/>
  <c r="AH160" i="1"/>
  <c r="AH162" i="1"/>
  <c r="AH159" i="1"/>
  <c r="AH242" i="1"/>
  <c r="AG162" i="1" l="1"/>
  <c r="AG160" i="1"/>
  <c r="AG158" i="1"/>
  <c r="AG242" i="1"/>
  <c r="AG161" i="1"/>
  <c r="AG159" i="1"/>
  <c r="AF168" i="1"/>
  <c r="AE167" i="1"/>
  <c r="AE168" i="1" l="1"/>
  <c r="AD167" i="1"/>
  <c r="AF159" i="1"/>
  <c r="AF158" i="1"/>
  <c r="AF242" i="1"/>
  <c r="AF160" i="1"/>
  <c r="AF161" i="1"/>
  <c r="AF162" i="1"/>
  <c r="AD168" i="1" l="1"/>
  <c r="AC167" i="1"/>
  <c r="AE242" i="1"/>
  <c r="AE159" i="1"/>
  <c r="AE161" i="1"/>
  <c r="AE162" i="1"/>
  <c r="AE160" i="1"/>
  <c r="AE158" i="1"/>
  <c r="AD158" i="1" l="1"/>
  <c r="AD161" i="1"/>
  <c r="AD162" i="1"/>
  <c r="AD159" i="1"/>
  <c r="AD160" i="1"/>
  <c r="AD242" i="1"/>
  <c r="AB167" i="1"/>
  <c r="AC168" i="1"/>
  <c r="AC159" i="1" l="1"/>
  <c r="AC162" i="1"/>
  <c r="AC160" i="1"/>
  <c r="AC158" i="1"/>
  <c r="AC242" i="1"/>
  <c r="AC161" i="1"/>
  <c r="AB168" i="1"/>
  <c r="AA167" i="1"/>
  <c r="AB160" i="1" l="1"/>
  <c r="AB161" i="1"/>
  <c r="AB162" i="1"/>
  <c r="AB158" i="1"/>
  <c r="AB242" i="1"/>
  <c r="AB159" i="1"/>
  <c r="Z167" i="1"/>
  <c r="AA168" i="1"/>
  <c r="AA160" i="1" l="1"/>
  <c r="AA242" i="1"/>
  <c r="AA159" i="1"/>
  <c r="AA158" i="1"/>
  <c r="AA161" i="1"/>
  <c r="AA162" i="1"/>
  <c r="Y167" i="1"/>
  <c r="Z168" i="1"/>
  <c r="Z161" i="1" l="1"/>
  <c r="Z158" i="1"/>
  <c r="Z162" i="1"/>
  <c r="Z159" i="1"/>
  <c r="Z242" i="1"/>
  <c r="Z160" i="1"/>
  <c r="X167" i="1"/>
  <c r="Y168" i="1"/>
  <c r="Y160" i="1" l="1"/>
  <c r="Y242" i="1"/>
  <c r="Y161" i="1"/>
  <c r="Y162" i="1"/>
  <c r="Y158" i="1"/>
  <c r="Y159" i="1"/>
  <c r="X168" i="1"/>
  <c r="W167" i="1"/>
  <c r="W168" i="1" l="1"/>
  <c r="V167" i="1"/>
  <c r="X159" i="1"/>
  <c r="X162" i="1"/>
  <c r="X161" i="1"/>
  <c r="X158" i="1"/>
  <c r="X160" i="1"/>
  <c r="X242" i="1"/>
  <c r="W158" i="1" l="1"/>
  <c r="W160" i="1"/>
  <c r="W161" i="1"/>
  <c r="W162" i="1"/>
  <c r="W242" i="1"/>
  <c r="W159" i="1"/>
  <c r="U167" i="1"/>
  <c r="V168" i="1"/>
  <c r="T167" i="1" l="1"/>
  <c r="U168" i="1"/>
  <c r="V161" i="1"/>
  <c r="V160" i="1"/>
  <c r="V158" i="1"/>
  <c r="V162" i="1"/>
  <c r="V159" i="1"/>
  <c r="V242" i="1"/>
  <c r="S167" i="1" l="1"/>
  <c r="T168" i="1"/>
  <c r="U161" i="1"/>
  <c r="U162" i="1"/>
  <c r="U160" i="1"/>
  <c r="U159" i="1"/>
  <c r="U158" i="1"/>
  <c r="U242" i="1"/>
  <c r="R167" i="1" l="1"/>
  <c r="S168" i="1"/>
  <c r="T159" i="1"/>
  <c r="T162" i="1"/>
  <c r="T160" i="1"/>
  <c r="T242" i="1"/>
  <c r="T158" i="1"/>
  <c r="T161" i="1"/>
  <c r="Q167" i="1" l="1"/>
  <c r="R168" i="1"/>
  <c r="S159" i="1"/>
  <c r="S161" i="1"/>
  <c r="S162" i="1"/>
  <c r="S242" i="1"/>
  <c r="S158" i="1"/>
  <c r="S160" i="1"/>
  <c r="P167" i="1" l="1"/>
  <c r="Q168" i="1"/>
  <c r="R160" i="1"/>
  <c r="R159" i="1"/>
  <c r="R242" i="1"/>
  <c r="R158" i="1"/>
  <c r="R161" i="1"/>
  <c r="R162" i="1"/>
  <c r="Q159" i="1" l="1"/>
  <c r="Q160" i="1"/>
  <c r="Q242" i="1"/>
  <c r="Q162" i="1"/>
  <c r="Q158" i="1"/>
  <c r="Q161" i="1"/>
  <c r="P168" i="1"/>
  <c r="O167" i="1"/>
  <c r="N167" i="1" l="1"/>
  <c r="O168" i="1"/>
  <c r="P161" i="1"/>
  <c r="P158" i="1"/>
  <c r="P242" i="1"/>
  <c r="P162" i="1"/>
  <c r="P160" i="1"/>
  <c r="P159" i="1"/>
  <c r="O242" i="1" l="1"/>
  <c r="O158" i="1"/>
  <c r="O159" i="1"/>
  <c r="O160" i="1"/>
  <c r="O162" i="1"/>
  <c r="O161" i="1"/>
  <c r="M167" i="1"/>
  <c r="N168" i="1"/>
  <c r="N158" i="1" l="1"/>
  <c r="N161" i="1"/>
  <c r="N160" i="1"/>
  <c r="N159" i="1"/>
  <c r="N162" i="1"/>
  <c r="N242" i="1"/>
  <c r="L167" i="1"/>
  <c r="M168" i="1"/>
  <c r="M162" i="1" l="1"/>
  <c r="M161" i="1"/>
  <c r="M158" i="1"/>
  <c r="M160" i="1"/>
  <c r="M159" i="1"/>
  <c r="M242" i="1"/>
  <c r="L168" i="1"/>
  <c r="K167" i="1"/>
  <c r="J167" i="1" l="1"/>
  <c r="K168" i="1"/>
  <c r="L242" i="1"/>
  <c r="L161" i="1"/>
  <c r="L162" i="1"/>
  <c r="L160" i="1"/>
  <c r="L158" i="1"/>
  <c r="L159" i="1"/>
  <c r="K242" i="1" l="1"/>
  <c r="K161" i="1"/>
  <c r="K159" i="1"/>
  <c r="K162" i="1"/>
  <c r="K160" i="1"/>
  <c r="K158" i="1"/>
  <c r="J168" i="1"/>
  <c r="I167" i="1"/>
  <c r="H167" i="1" l="1"/>
  <c r="I168" i="1"/>
  <c r="J160" i="1"/>
  <c r="J158" i="1"/>
  <c r="J159" i="1"/>
  <c r="J162" i="1"/>
  <c r="J161" i="1"/>
  <c r="J242" i="1"/>
  <c r="I161" i="1" l="1"/>
  <c r="I162" i="1"/>
  <c r="I159" i="1"/>
  <c r="I158" i="1"/>
  <c r="I160" i="1"/>
  <c r="I242" i="1"/>
  <c r="H168" i="1"/>
  <c r="G167" i="1"/>
  <c r="G168" i="1" l="1"/>
  <c r="F167" i="1"/>
  <c r="H242" i="1"/>
  <c r="H158" i="1"/>
  <c r="H162" i="1"/>
  <c r="H161" i="1"/>
  <c r="H160" i="1"/>
  <c r="H159" i="1"/>
  <c r="E167" i="1" l="1"/>
  <c r="F168" i="1"/>
  <c r="G162" i="1"/>
  <c r="G160" i="1"/>
  <c r="G158" i="1"/>
  <c r="G242" i="1"/>
  <c r="G161" i="1"/>
  <c r="G159" i="1"/>
  <c r="D167" i="1" l="1"/>
  <c r="E168" i="1"/>
  <c r="F162" i="1"/>
  <c r="F242" i="1"/>
  <c r="F161" i="1"/>
  <c r="F159" i="1"/>
  <c r="F160" i="1"/>
  <c r="F158" i="1"/>
  <c r="E159" i="1" l="1"/>
  <c r="E160" i="1"/>
  <c r="E158" i="1"/>
  <c r="E161" i="1"/>
  <c r="E242" i="1"/>
  <c r="E162" i="1"/>
  <c r="D168" i="1"/>
  <c r="C167" i="1"/>
  <c r="C168" i="1" s="1"/>
  <c r="C162" i="1" l="1"/>
  <c r="C159" i="1"/>
  <c r="C242" i="1"/>
  <c r="C161" i="1"/>
  <c r="C158" i="1"/>
  <c r="C160" i="1"/>
  <c r="D159" i="1"/>
  <c r="D162" i="1"/>
  <c r="D160" i="1"/>
  <c r="D158" i="1"/>
  <c r="D242" i="1"/>
  <c r="D161" i="1"/>
  <c r="K67" i="12" l="1"/>
  <c r="C243" i="1"/>
  <c r="E34" i="21" s="1"/>
  <c r="K62" i="12"/>
  <c r="B220" i="1"/>
  <c r="J61" i="12" s="1"/>
  <c r="N38" i="19" l="1"/>
  <c r="G23" i="12" s="1"/>
  <c r="O38" i="19"/>
  <c r="G24" i="12" s="1"/>
  <c r="O29" i="19"/>
  <c r="K65" i="12"/>
  <c r="K66" i="12"/>
  <c r="K64" i="12"/>
  <c r="K34" i="12"/>
  <c r="K33" i="12" l="1"/>
  <c r="O28" i="19"/>
  <c r="O27" i="19"/>
  <c r="K32" i="12"/>
  <c r="K31" i="12"/>
  <c r="O26" i="19"/>
</calcChain>
</file>

<file path=xl/sharedStrings.xml><?xml version="1.0" encoding="utf-8"?>
<sst xmlns="http://schemas.openxmlformats.org/spreadsheetml/2006/main" count="362" uniqueCount="300">
  <si>
    <t>Payload mass</t>
  </si>
  <si>
    <t>Burn time in seconds</t>
  </si>
  <si>
    <t>Seconds per column in Detail sheet</t>
  </si>
  <si>
    <t>Total mass of rocket at launch</t>
  </si>
  <si>
    <t>Mass ratio of the stage</t>
  </si>
  <si>
    <t>Specific impulse of Propellant in use</t>
  </si>
  <si>
    <t>Surface acceleration due to gravity</t>
  </si>
  <si>
    <t>Radius of the Planet launching from</t>
  </si>
  <si>
    <t>Propellant usage in lbs per second</t>
  </si>
  <si>
    <t>Distance downrange</t>
  </si>
  <si>
    <t>Impact data</t>
  </si>
  <si>
    <t>Seconds of flight</t>
  </si>
  <si>
    <t>Last data received</t>
  </si>
  <si>
    <t>Calculated as Thrust / Specific Impulse</t>
  </si>
  <si>
    <t>Thrust angle in degrees from vertical</t>
  </si>
  <si>
    <t>Vertical calculations</t>
  </si>
  <si>
    <t>Horizontal calculations</t>
  </si>
  <si>
    <t>Thrust calculations</t>
  </si>
  <si>
    <t>Mass calculations</t>
  </si>
  <si>
    <t>Gravity calculations</t>
  </si>
  <si>
    <t>Rotational speed at equator in mph</t>
  </si>
  <si>
    <t>Polar or Equatorial orbit</t>
  </si>
  <si>
    <t>Calculated from Planet radius, acceleration and rotational speed</t>
  </si>
  <si>
    <t>Staging</t>
  </si>
  <si>
    <t>Contact lost (final result in this row)</t>
  </si>
  <si>
    <t>Impact</t>
  </si>
  <si>
    <t>P E R I O D</t>
  </si>
  <si>
    <t>Calculated from Planet radius and acceleration</t>
  </si>
  <si>
    <t>Mass of the Rocket stage</t>
  </si>
  <si>
    <t>Structural mass of rocket stage</t>
  </si>
  <si>
    <t>Calculated as Stage mass - Propellant mass for the stage</t>
  </si>
  <si>
    <t>Actual</t>
  </si>
  <si>
    <t>Target</t>
  </si>
  <si>
    <t>Delay before igniting Stage 2 in secs</t>
  </si>
  <si>
    <t>Average of Total Rocket mass over this period</t>
  </si>
  <si>
    <t>Braking</t>
  </si>
  <si>
    <t>Descent</t>
  </si>
  <si>
    <t>Stage</t>
  </si>
  <si>
    <t>Thrust angle minimum (degrees)</t>
  </si>
  <si>
    <t>Height of orbit</t>
  </si>
  <si>
    <t xml:space="preserve"> Braking stage specific impulse in seconds</t>
  </si>
  <si>
    <t xml:space="preserve"> Braking stage burn time in seconds</t>
  </si>
  <si>
    <t xml:space="preserve"> Descent stage specific impulse in seconds</t>
  </si>
  <si>
    <t xml:space="preserve"> Descent stage burn time in seconds</t>
  </si>
  <si>
    <t>Braking stage</t>
  </si>
  <si>
    <t>Descent stage</t>
  </si>
  <si>
    <t xml:space="preserve"> Delay before igniting Descent stage in secs</t>
  </si>
  <si>
    <t>Delay before igniting Descent stage</t>
  </si>
  <si>
    <t>Horizontal speed reduction needed</t>
  </si>
  <si>
    <t>Actual speed in orbit</t>
  </si>
  <si>
    <t>Rotational speed advantage in orbit</t>
  </si>
  <si>
    <t>Initial Braking pitchdown angle</t>
  </si>
  <si>
    <t>Soft landing data</t>
  </si>
  <si>
    <t>Calculated from Rotational speed and orbit height</t>
  </si>
  <si>
    <t>Horizontal speed at touchdown</t>
  </si>
  <si>
    <t>Seconds from orbit</t>
  </si>
  <si>
    <t>In free  fall</t>
  </si>
  <si>
    <t xml:space="preserve"> Polar or Equatorial orbit</t>
  </si>
  <si>
    <t>Angle of trajectory in degrees from vertical</t>
  </si>
  <si>
    <t xml:space="preserve"> Horizontal speed reduction required to land</t>
  </si>
  <si>
    <t>Minimum descent height/speed 1</t>
  </si>
  <si>
    <t>Minimum descent height/speed 2</t>
  </si>
  <si>
    <t>Minimum descent height/speed 3</t>
  </si>
  <si>
    <t>%</t>
  </si>
  <si>
    <t>mph</t>
  </si>
  <si>
    <t xml:space="preserve"> P or E</t>
  </si>
  <si>
    <t>Descent stage propellant remaining</t>
  </si>
  <si>
    <t>Contact light</t>
  </si>
  <si>
    <t>Height</t>
  </si>
  <si>
    <t>Thrust pause</t>
  </si>
  <si>
    <t>Gate 1</t>
  </si>
  <si>
    <t>Gate 2</t>
  </si>
  <si>
    <t>Gate 3</t>
  </si>
  <si>
    <t>Initial Braking pitchdown angle in degrees</t>
  </si>
  <si>
    <t>Thrust angle minimum in degrees</t>
  </si>
  <si>
    <t>Gate height calculated as this % of orbit height</t>
  </si>
  <si>
    <t xml:space="preserve">Delay </t>
  </si>
  <si>
    <t>Planet and Orbit data</t>
  </si>
  <si>
    <t>Radius of Planet being landed on</t>
  </si>
  <si>
    <t>Vertical Descent burn</t>
  </si>
  <si>
    <t>Braking burn</t>
  </si>
  <si>
    <t>Descent  burn</t>
  </si>
  <si>
    <t>Landing thrust "G" factor</t>
  </si>
  <si>
    <t xml:space="preserve"> 91 to 140 degrees</t>
  </si>
  <si>
    <t xml:space="preserve"> Rotational speed bonus at orbit height</t>
  </si>
  <si>
    <t>Acceleration due to gravity at pole</t>
  </si>
  <si>
    <t xml:space="preserve"> Acceleration due to gravity at pole</t>
  </si>
  <si>
    <t>Landing thrust factor</t>
  </si>
  <si>
    <t>Landing thrust burn</t>
  </si>
  <si>
    <t>Maximum "g" force on the Payload</t>
  </si>
  <si>
    <t>Maximum "g" force produced by engine thrust</t>
  </si>
  <si>
    <t>Propellant</t>
  </si>
  <si>
    <t>Structure</t>
  </si>
  <si>
    <t>5 to 45 degrees</t>
  </si>
  <si>
    <t>Payload mass in lbs</t>
  </si>
  <si>
    <t>Height of orbit in miles</t>
  </si>
  <si>
    <t>Horizontal speed reduction required:</t>
  </si>
  <si>
    <t>Final vertical speed required:</t>
  </si>
  <si>
    <t>Trajectory graph calculations</t>
  </si>
  <si>
    <t>Stage Burnout data</t>
  </si>
  <si>
    <t>E</t>
  </si>
  <si>
    <t>Landing ok</t>
  </si>
  <si>
    <t>Lost vehicle</t>
  </si>
  <si>
    <t>Minimum descent speed above Gate</t>
  </si>
  <si>
    <t>Mass of the Braking stage in lbs</t>
  </si>
  <si>
    <t>Mass ratio of the Braking stage</t>
  </si>
  <si>
    <t>Mass of the Descent stage in lbs</t>
  </si>
  <si>
    <t>Mass ratio of the Descent stage</t>
  </si>
  <si>
    <t xml:space="preserve">11% to 25% </t>
  </si>
  <si>
    <t xml:space="preserve"> 4% to 10%   </t>
  </si>
  <si>
    <t xml:space="preserve">  1% to 3%</t>
  </si>
  <si>
    <t>Gate1: % of orbit height</t>
  </si>
  <si>
    <t>Gate2: % of orbit height</t>
  </si>
  <si>
    <t>Gate3: % of orbit height</t>
  </si>
  <si>
    <t>User</t>
  </si>
  <si>
    <t>input</t>
  </si>
  <si>
    <t>Mars</t>
  </si>
  <si>
    <t>Moon</t>
  </si>
  <si>
    <t>Between Gate2 and 3 minimum speed</t>
  </si>
  <si>
    <t>Between Gate1 and 2 minimum speed</t>
  </si>
  <si>
    <t>Above Gate1 minimum speed</t>
  </si>
  <si>
    <t>descent</t>
  </si>
  <si>
    <t>Is input all there? 0 is yes</t>
  </si>
  <si>
    <t>Base mission on this</t>
  </si>
  <si>
    <t>Headline</t>
  </si>
  <si>
    <t>Warning for incomplete input</t>
  </si>
  <si>
    <t>Warning for no selection</t>
  </si>
  <si>
    <t>USE</t>
  </si>
  <si>
    <t>Mars descent</t>
  </si>
  <si>
    <t>Moon descent</t>
  </si>
  <si>
    <t>Braking stage Thrust ratio</t>
  </si>
  <si>
    <t>Descent stage Thrust ratio</t>
  </si>
  <si>
    <t>Thrust ratio of the stage</t>
  </si>
  <si>
    <t>Thrust of stage</t>
  </si>
  <si>
    <t xml:space="preserve">  Select a mission  &gt;&gt;&gt;</t>
  </si>
  <si>
    <t>P</t>
  </si>
  <si>
    <t>Delay div by sec per period</t>
  </si>
  <si>
    <t xml:space="preserve"> Payload Ratio (Mass in orbit / Payload mass)</t>
  </si>
  <si>
    <t>0.50 to 2.00</t>
  </si>
  <si>
    <t>7.0 to 12.0</t>
  </si>
  <si>
    <t>Note: as well as a normal burnout, this data can apply to</t>
  </si>
  <si>
    <t>Height while in free fall, delay or thrust pause</t>
  </si>
  <si>
    <t>Distance while in free fall, delay or thrust pause</t>
  </si>
  <si>
    <t>Calculated as the total Structure, Propellant and Payload mass</t>
  </si>
  <si>
    <t>thrust cutoff on landing, last data received, or impact</t>
  </si>
  <si>
    <t xml:space="preserve"> 0 to 350 seconds</t>
  </si>
  <si>
    <t>Seconds from "Braking stage ignition"</t>
  </si>
  <si>
    <t>Actual descent speed at Gate</t>
  </si>
  <si>
    <t>Flight Profile</t>
  </si>
  <si>
    <t>250 to 400 seconds</t>
  </si>
  <si>
    <t xml:space="preserve"> Horizontal speed reduction required</t>
  </si>
  <si>
    <t>150,000 to 750,000 kgs</t>
  </si>
  <si>
    <t>30,000 to 100,000 kgs</t>
  </si>
  <si>
    <t xml:space="preserve"> 1000 to 250000 kgs</t>
  </si>
  <si>
    <t xml:space="preserve"> 1500 to 7500 kilometres</t>
  </si>
  <si>
    <t xml:space="preserve"> 1.0 to 12.0 m/sec/sec</t>
  </si>
  <si>
    <t xml:space="preserve"> 0 to 4000 kph</t>
  </si>
  <si>
    <t xml:space="preserve"> 80 to 650 kilometres</t>
  </si>
  <si>
    <t>1200 to 6500 kph</t>
  </si>
  <si>
    <t>500 to 4000 kph</t>
  </si>
  <si>
    <t>80 to 2500 kph</t>
  </si>
  <si>
    <t xml:space="preserve"> Payload in kgs</t>
  </si>
  <si>
    <t xml:space="preserve"> Descent stage structural mass in kgs</t>
  </si>
  <si>
    <t xml:space="preserve"> Descent stage propellant in kgs</t>
  </si>
  <si>
    <t xml:space="preserve"> Descent stage mass in kgs</t>
  </si>
  <si>
    <t xml:space="preserve"> Descent stage thrust in kgs</t>
  </si>
  <si>
    <t xml:space="preserve"> Braking stage structural mass in kgs</t>
  </si>
  <si>
    <t xml:space="preserve"> Braking stage propellant in kgs</t>
  </si>
  <si>
    <t xml:space="preserve"> Braking stage mass in kgs</t>
  </si>
  <si>
    <t xml:space="preserve"> Braking stage thrust in kgs</t>
  </si>
  <si>
    <t xml:space="preserve"> Total mass of Lander in orbit in kgs</t>
  </si>
  <si>
    <t xml:space="preserve"> Rotational speed at equator in kph</t>
  </si>
  <si>
    <t xml:space="preserve"> Height of orbit in kilometres</t>
  </si>
  <si>
    <t xml:space="preserve"> Actual speed in circular orbit in kph</t>
  </si>
  <si>
    <t xml:space="preserve"> Radius of Planet being landed on in kms</t>
  </si>
  <si>
    <t>Gate height in kilometres</t>
  </si>
  <si>
    <t>Vertical speed at burnout in kph</t>
  </si>
  <si>
    <t>Horizontal speed at burnout in kph</t>
  </si>
  <si>
    <t>Height at burnout in kilometres</t>
  </si>
  <si>
    <t>Distance at burnout in kilometres</t>
  </si>
  <si>
    <t>Gate height in kms</t>
  </si>
  <si>
    <t>Vertical speed at touchdown in kph</t>
  </si>
  <si>
    <t>Height in kilometres</t>
  </si>
  <si>
    <t>Distance downrange in kilometres</t>
  </si>
  <si>
    <t>Max of 50</t>
  </si>
  <si>
    <t>Rotational speed at equator in kph</t>
  </si>
  <si>
    <t>Propellant mass in kgs</t>
  </si>
  <si>
    <t>Vertical speed at impact in kph</t>
  </si>
  <si>
    <t>Horizontal speed at impact in kph</t>
  </si>
  <si>
    <t>Vertical speed in kph</t>
  </si>
  <si>
    <t>Horizontal speed in kph</t>
  </si>
  <si>
    <t>Descent stage propellant mass remaining in kgs</t>
  </si>
  <si>
    <t>Initial orbit height in kms:</t>
  </si>
  <si>
    <t>Braking stage propellant mass remaining in kgs</t>
  </si>
  <si>
    <t>Rocket engine thrust in kgs</t>
  </si>
  <si>
    <t>Total Rocket mass at end of the period in kgs</t>
  </si>
  <si>
    <t>Vertical thrust component in kgs</t>
  </si>
  <si>
    <t>Vertical acceleration down in metres/sec/period</t>
  </si>
  <si>
    <t>Vertical speed of descent in kph</t>
  </si>
  <si>
    <t>Height above landing site in kilometres</t>
  </si>
  <si>
    <t>Horizontal thrust component in kgs</t>
  </si>
  <si>
    <t>Horizontal deceleration in metres/sec/period</t>
  </si>
  <si>
    <t>Adjustment for angular momentum in metres/sec</t>
  </si>
  <si>
    <t>Horizontal speed reduction still required in kph</t>
  </si>
  <si>
    <t>Rotational speed bonus at current height in kph</t>
  </si>
  <si>
    <t>Horizontal distance in kilometres</t>
  </si>
  <si>
    <t>Propellant burnt this period in kgs</t>
  </si>
  <si>
    <t>Minimum descent speed above the next Gate kph</t>
  </si>
  <si>
    <t>Height while Braking stage firing in kms</t>
  </si>
  <si>
    <t>Distance while Braking stage firing in kms</t>
  </si>
  <si>
    <t>Height while Descent stage firing in kms</t>
  </si>
  <si>
    <t>Distance while Descent stage firing in kms</t>
  </si>
  <si>
    <t xml:space="preserve"> 0.500 to 4.000</t>
  </si>
  <si>
    <t>kph</t>
  </si>
  <si>
    <t>Free fall acceleration towards Planet in m/sec/sec</t>
  </si>
  <si>
    <t>Angle of the trajectory in degrees from vertical</t>
  </si>
  <si>
    <t>Thrust angle of the Stage in degrees from vertical</t>
  </si>
  <si>
    <t xml:space="preserve"> Vertical thrust  component in kgs</t>
  </si>
  <si>
    <t>Current mass in kgs</t>
  </si>
  <si>
    <t>Free fall acceleration towards Planet m/sec/sec</t>
  </si>
  <si>
    <t>Milestone</t>
  </si>
  <si>
    <t>Period</t>
  </si>
  <si>
    <t>Select a Period  &gt;&gt;&gt;&gt;</t>
  </si>
  <si>
    <t>( 0 to 250 )</t>
  </si>
  <si>
    <t>x</t>
  </si>
  <si>
    <t>Stars</t>
  </si>
  <si>
    <t>y</t>
  </si>
  <si>
    <t>Point 4a</t>
  </si>
  <si>
    <t>Point 2c</t>
  </si>
  <si>
    <t>Point 2a</t>
  </si>
  <si>
    <t>Contact</t>
  </si>
  <si>
    <t>Braking stage burnout</t>
  </si>
  <si>
    <t>Descent stage burnout</t>
  </si>
  <si>
    <t>In orbit</t>
  </si>
  <si>
    <t>Vertical speed of descent kph</t>
  </si>
  <si>
    <t>Landing achieved</t>
  </si>
  <si>
    <t>Switch to Landing thrust</t>
  </si>
  <si>
    <t>% of Descent propellant left</t>
  </si>
  <si>
    <t>Impact distance in kilometres</t>
  </si>
  <si>
    <t>Descent ignition delay</t>
  </si>
  <si>
    <t>Gravity acceleration at current height in m/sec/sec</t>
  </si>
  <si>
    <t>Centripetal acceleration needed for circular motion</t>
  </si>
  <si>
    <t>Input parameters selected</t>
  </si>
  <si>
    <t>Stage burnout data</t>
  </si>
  <si>
    <t>Basic calculations</t>
  </si>
  <si>
    <t xml:space="preserve"> Mass of the Braking stage in kgs</t>
  </si>
  <si>
    <t xml:space="preserve"> Mass Ratio of the Braking stage</t>
  </si>
  <si>
    <t xml:space="preserve"> Braking stage thrust ratio</t>
  </si>
  <si>
    <t xml:space="preserve"> Specific Impulse of Propellant</t>
  </si>
  <si>
    <t xml:space="preserve"> Mass of the Descent stage kgs</t>
  </si>
  <si>
    <t xml:space="preserve"> Mass Ratio of the Descent stage</t>
  </si>
  <si>
    <t xml:space="preserve"> Descent stage thrust ratio</t>
  </si>
  <si>
    <t xml:space="preserve"> Descent stage ignition delay</t>
  </si>
  <si>
    <t xml:space="preserve"> Payload mass in kgs</t>
  </si>
  <si>
    <t xml:space="preserve"> Radius of the Planet in kilometres</t>
  </si>
  <si>
    <t xml:space="preserve"> Acceleration due to gravity</t>
  </si>
  <si>
    <t xml:space="preserve"> Rotational speed at equator</t>
  </si>
  <si>
    <t xml:space="preserve"> Initial Braking pitchdown angle</t>
  </si>
  <si>
    <t xml:space="preserve"> Thrust angle minimum</t>
  </si>
  <si>
    <t xml:space="preserve"> Gate1: % of the orbit height</t>
  </si>
  <si>
    <t xml:space="preserve"> Gate2: % of the orbit height</t>
  </si>
  <si>
    <t xml:space="preserve"> Gate3: % of the orbit height</t>
  </si>
  <si>
    <t xml:space="preserve"> Above Gate1 minimum speed</t>
  </si>
  <si>
    <t xml:space="preserve"> Gate1 to 2 minimum speed</t>
  </si>
  <si>
    <t xml:space="preserve"> Gate2 to 3 minimum speed</t>
  </si>
  <si>
    <t xml:space="preserve"> Landing thrust factor</t>
  </si>
  <si>
    <t xml:space="preserve"> Acceleration due to Gravity at the pole</t>
  </si>
  <si>
    <t xml:space="preserve"> Rotational speed at the equator in kph</t>
  </si>
  <si>
    <t xml:space="preserve"> Maximum "g" force on the Payload</t>
  </si>
  <si>
    <t xml:space="preserve"> Total seconds of Thrust pause</t>
  </si>
  <si>
    <t xml:space="preserve"> Vertical speed at burnout in kph</t>
  </si>
  <si>
    <t xml:space="preserve"> Horizontal speed at burnout in kph</t>
  </si>
  <si>
    <t xml:space="preserve"> Height at burnout in kilometres</t>
  </si>
  <si>
    <t xml:space="preserve"> Distance at burnout in kilometres</t>
  </si>
  <si>
    <t xml:space="preserve"> Vertical speed at touchdown in kph</t>
  </si>
  <si>
    <t xml:space="preserve"> Horizontal speed at touchdown in kph</t>
  </si>
  <si>
    <t xml:space="preserve"> Height in kilometres</t>
  </si>
  <si>
    <t xml:space="preserve"> Distance downrange in kilometres</t>
  </si>
  <si>
    <t xml:space="preserve"> Payload soft landed on the Planet in kgs</t>
  </si>
  <si>
    <t xml:space="preserve"> Mass and % of Descent stage propellant remaining</t>
  </si>
  <si>
    <t xml:space="preserve"> Mass of the Rocket stage in kgs</t>
  </si>
  <si>
    <t xml:space="preserve"> Mass Ratio of the Rocket stage</t>
  </si>
  <si>
    <t xml:space="preserve"> Thrust ratio of the Rocket stage</t>
  </si>
  <si>
    <t xml:space="preserve"> Specific Impulse of Propellant in use</t>
  </si>
  <si>
    <t xml:space="preserve"> Radius of the Planet</t>
  </si>
  <si>
    <t xml:space="preserve"> Thrust angle minimum in degrees</t>
  </si>
  <si>
    <t xml:space="preserve"> Gate1: orbit height % / minimum speed</t>
  </si>
  <si>
    <t xml:space="preserve"> Gate2: orbit height % / minimum speed</t>
  </si>
  <si>
    <t xml:space="preserve"> Gate3: orbit height % / minimum speed</t>
  </si>
  <si>
    <t xml:space="preserve"> Propellant mass in kgs</t>
  </si>
  <si>
    <t xml:space="preserve"> Burn time in seconds</t>
  </si>
  <si>
    <t xml:space="preserve"> Propellant usage in kgs per second</t>
  </si>
  <si>
    <t xml:space="preserve"> Structural mass of Rocket stage</t>
  </si>
  <si>
    <t xml:space="preserve"> Total mass of Rocket in orbit in kgs</t>
  </si>
  <si>
    <t xml:space="preserve"> Descent stage propellant mass remaining in kgs</t>
  </si>
  <si>
    <t xml:space="preserve"> % of Descent stage propellant remaining</t>
  </si>
  <si>
    <t>Calculated as Stage mass x (Mass Ratio - 1) / Mass Ratio</t>
  </si>
  <si>
    <t>Calculated as Specific Impulse x Propellant mass / Thrust</t>
  </si>
  <si>
    <t>Mercury</t>
  </si>
  <si>
    <t>Mercury descent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</si>
</sst>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00"/>
  </numFmts>
  <fonts count="48" x14ac:knownFonts="1">
    <font>
      <sz val="10"/>
      <name val="Arial"/>
    </font>
    <font>
      <sz val="10"/>
      <name val="Arial"/>
    </font>
    <font>
      <sz val="8"/>
      <name val="Arial"/>
    </font>
    <font>
      <sz val="8"/>
      <name val="Arial"/>
      <family val="2"/>
    </font>
    <font>
      <b/>
      <sz val="10"/>
      <name val="Arial"/>
      <family val="2"/>
    </font>
    <font>
      <b/>
      <sz val="8"/>
      <name val="Arial"/>
      <family val="2"/>
    </font>
    <font>
      <i/>
      <sz val="8"/>
      <name val="Arial"/>
      <family val="2"/>
    </font>
    <font>
      <b/>
      <sz val="12"/>
      <name val="Arial"/>
      <family val="2"/>
    </font>
    <font>
      <sz val="10"/>
      <name val="Arial"/>
      <family val="2"/>
    </font>
    <font>
      <b/>
      <sz val="12"/>
      <color indexed="18"/>
      <name val="Arial"/>
      <family val="2"/>
    </font>
    <font>
      <b/>
      <sz val="10"/>
      <color indexed="18"/>
      <name val="Arial"/>
      <family val="2"/>
    </font>
    <font>
      <b/>
      <sz val="8"/>
      <color indexed="10"/>
      <name val="Arial"/>
      <family val="2"/>
    </font>
    <font>
      <sz val="12"/>
      <name val="Arial"/>
    </font>
    <font>
      <sz val="10"/>
      <color indexed="10"/>
      <name val="Arial"/>
      <family val="2"/>
    </font>
    <font>
      <u/>
      <sz val="8"/>
      <name val="Arial"/>
    </font>
    <font>
      <b/>
      <sz val="8"/>
      <color indexed="18"/>
      <name val="Arial"/>
      <family val="2"/>
    </font>
    <font>
      <sz val="8"/>
      <color indexed="12"/>
      <name val="Arial"/>
      <family val="2"/>
    </font>
    <font>
      <sz val="12"/>
      <name val="Arial"/>
      <family val="2"/>
    </font>
    <font>
      <sz val="8"/>
      <color indexed="10"/>
      <name val="Arial"/>
    </font>
    <font>
      <sz val="10"/>
      <color indexed="10"/>
      <name val="Arial"/>
    </font>
    <font>
      <b/>
      <sz val="10"/>
      <color indexed="10"/>
      <name val="Arial"/>
      <family val="2"/>
    </font>
    <font>
      <b/>
      <sz val="10"/>
      <color indexed="12"/>
      <name val="Arial"/>
      <family val="2"/>
    </font>
    <font>
      <b/>
      <sz val="10"/>
      <color indexed="17"/>
      <name val="Arial"/>
      <family val="2"/>
    </font>
    <font>
      <b/>
      <sz val="8"/>
      <name val="Arial"/>
    </font>
    <font>
      <sz val="10"/>
      <name val="Arial"/>
    </font>
    <font>
      <sz val="10"/>
      <name val="Arial"/>
    </font>
    <font>
      <b/>
      <sz val="9"/>
      <color indexed="10"/>
      <name val="Arial"/>
      <family val="2"/>
    </font>
    <font>
      <b/>
      <sz val="9"/>
      <color indexed="12"/>
      <name val="Arial"/>
      <family val="2"/>
    </font>
    <font>
      <b/>
      <sz val="12"/>
      <color indexed="10"/>
      <name val="Arial"/>
      <family val="2"/>
    </font>
    <font>
      <b/>
      <sz val="11"/>
      <color indexed="18"/>
      <name val="Arial"/>
      <family val="2"/>
    </font>
    <font>
      <b/>
      <sz val="9"/>
      <color indexed="18"/>
      <name val="Arial"/>
      <family val="2"/>
    </font>
    <font>
      <sz val="14"/>
      <color indexed="12"/>
      <name val="Arial"/>
      <family val="2"/>
    </font>
    <font>
      <b/>
      <sz val="9"/>
      <color indexed="17"/>
      <name val="Arial"/>
      <family val="2"/>
    </font>
    <font>
      <b/>
      <sz val="14"/>
      <color indexed="10"/>
      <name val="Arial"/>
      <family val="2"/>
    </font>
    <font>
      <sz val="9"/>
      <name val="Arial"/>
    </font>
    <font>
      <b/>
      <sz val="12"/>
      <color indexed="63"/>
      <name val="Arial"/>
      <family val="2"/>
    </font>
    <font>
      <b/>
      <sz val="16"/>
      <color indexed="10"/>
      <name val="Arial"/>
      <family val="2"/>
    </font>
    <font>
      <sz val="8"/>
      <color indexed="22"/>
      <name val="Arial"/>
      <family val="2"/>
    </font>
    <font>
      <b/>
      <sz val="10"/>
      <color indexed="12"/>
      <name val="Arial"/>
    </font>
    <font>
      <b/>
      <sz val="10"/>
      <color indexed="10"/>
      <name val="Arial"/>
    </font>
    <font>
      <b/>
      <sz val="10"/>
      <color indexed="17"/>
      <name val="Arial"/>
    </font>
    <font>
      <b/>
      <sz val="10"/>
      <color indexed="63"/>
      <name val="Arial"/>
    </font>
    <font>
      <sz val="8"/>
      <color indexed="9"/>
      <name val="Arial"/>
    </font>
    <font>
      <sz val="10"/>
      <color indexed="9"/>
      <name val="Arial"/>
    </font>
    <font>
      <sz val="10"/>
      <name val="Arial"/>
    </font>
    <font>
      <sz val="8"/>
      <color theme="0"/>
      <name val="Arial"/>
      <family val="2"/>
    </font>
    <font>
      <sz val="10"/>
      <color theme="0"/>
      <name val="Arial"/>
      <family val="2"/>
    </font>
    <font>
      <b/>
      <sz val="9"/>
      <color theme="0"/>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s>
  <cellStyleXfs count="1">
    <xf numFmtId="0" fontId="0" fillId="0" borderId="0"/>
  </cellStyleXfs>
  <cellXfs count="735">
    <xf numFmtId="0" fontId="0" fillId="0" borderId="0" xfId="0"/>
    <xf numFmtId="0" fontId="0" fillId="0" borderId="0" xfId="0" applyBorder="1"/>
    <xf numFmtId="0" fontId="3" fillId="0" borderId="0" xfId="0" applyFont="1" applyBorder="1"/>
    <xf numFmtId="0" fontId="4" fillId="0" borderId="0" xfId="0" applyFont="1"/>
    <xf numFmtId="0" fontId="4" fillId="0" borderId="0" xfId="0" applyFont="1" applyBorder="1"/>
    <xf numFmtId="0" fontId="5" fillId="0" borderId="0" xfId="0" applyFont="1" applyBorder="1"/>
    <xf numFmtId="1" fontId="5" fillId="0" borderId="0" xfId="0" applyNumberFormat="1" applyFont="1" applyBorder="1"/>
    <xf numFmtId="0" fontId="3" fillId="0" borderId="0" xfId="0" applyFont="1" applyBorder="1" applyAlignment="1"/>
    <xf numFmtId="0" fontId="8" fillId="0" borderId="0" xfId="0" applyFont="1"/>
    <xf numFmtId="0" fontId="3" fillId="0" borderId="0" xfId="0" applyFont="1" applyBorder="1" applyAlignment="1">
      <alignment horizontal="center"/>
    </xf>
    <xf numFmtId="0" fontId="8" fillId="0" borderId="0" xfId="0" applyFont="1" applyBorder="1"/>
    <xf numFmtId="164" fontId="5" fillId="0" borderId="0" xfId="0" applyNumberFormat="1" applyFont="1" applyBorder="1"/>
    <xf numFmtId="0" fontId="3" fillId="0" borderId="0" xfId="0" applyNumberFormat="1" applyFont="1" applyBorder="1" applyAlignment="1"/>
    <xf numFmtId="0" fontId="3" fillId="0" borderId="0" xfId="0" applyFont="1" applyFill="1" applyBorder="1" applyAlignment="1">
      <alignment horizontal="center"/>
    </xf>
    <xf numFmtId="0" fontId="11" fillId="0" borderId="0" xfId="0" applyFont="1" applyBorder="1" applyAlignment="1">
      <alignment horizontal="center"/>
    </xf>
    <xf numFmtId="0" fontId="9" fillId="0" borderId="0" xfId="0" applyFont="1" applyBorder="1" applyAlignment="1"/>
    <xf numFmtId="0" fontId="0" fillId="0" borderId="0" xfId="0" applyAlignment="1">
      <alignment horizontal="left"/>
    </xf>
    <xf numFmtId="0" fontId="9" fillId="0" borderId="0" xfId="0" applyFont="1" applyFill="1" applyBorder="1" applyAlignment="1">
      <alignment horizontal="center"/>
    </xf>
    <xf numFmtId="0" fontId="13" fillId="0" borderId="0" xfId="0" applyFont="1" applyBorder="1" applyAlignment="1">
      <alignment horizontal="center"/>
    </xf>
    <xf numFmtId="0" fontId="0" fillId="0" borderId="0" xfId="0" applyBorder="1" applyAlignment="1">
      <alignment vertical="center" wrapText="1"/>
    </xf>
    <xf numFmtId="164" fontId="3" fillId="0" borderId="0" xfId="0" applyNumberFormat="1" applyFont="1" applyFill="1" applyBorder="1" applyAlignment="1" applyProtection="1">
      <alignment horizontal="center"/>
    </xf>
    <xf numFmtId="1" fontId="3" fillId="0" borderId="0" xfId="0" applyNumberFormat="1" applyFont="1" applyFill="1" applyBorder="1" applyAlignment="1" applyProtection="1">
      <alignment horizontal="center"/>
    </xf>
    <xf numFmtId="0" fontId="5" fillId="0" borderId="0" xfId="0" applyFont="1" applyBorder="1" applyAlignment="1">
      <alignment horizontal="left"/>
    </xf>
    <xf numFmtId="0" fontId="2" fillId="0" borderId="0" xfId="0" applyFont="1" applyBorder="1" applyAlignment="1">
      <alignment horizontal="center"/>
    </xf>
    <xf numFmtId="1" fontId="5" fillId="0" borderId="0" xfId="0" applyNumberFormat="1" applyFont="1" applyBorder="1" applyAlignment="1">
      <alignment horizontal="center"/>
    </xf>
    <xf numFmtId="1" fontId="3" fillId="0" borderId="0" xfId="0" applyNumberFormat="1" applyFont="1" applyBorder="1" applyAlignment="1">
      <alignment horizontal="center"/>
    </xf>
    <xf numFmtId="0" fontId="3" fillId="0" borderId="0" xfId="0" applyFont="1" applyBorder="1" applyAlignment="1">
      <alignment horizontal="left"/>
    </xf>
    <xf numFmtId="2" fontId="5" fillId="0" borderId="0" xfId="0" applyNumberFormat="1" applyFont="1" applyBorder="1"/>
    <xf numFmtId="0" fontId="4" fillId="0" borderId="0" xfId="0" applyFont="1" applyAlignment="1">
      <alignment horizontal="center"/>
    </xf>
    <xf numFmtId="1" fontId="3" fillId="2" borderId="1" xfId="0" applyNumberFormat="1" applyFont="1" applyFill="1" applyBorder="1" applyAlignment="1">
      <alignment horizontal="center"/>
    </xf>
    <xf numFmtId="1" fontId="3" fillId="2" borderId="2" xfId="0" applyNumberFormat="1" applyFont="1" applyFill="1" applyBorder="1" applyAlignment="1">
      <alignment horizontal="center"/>
    </xf>
    <xf numFmtId="1" fontId="3" fillId="3" borderId="1" xfId="0" applyNumberFormat="1" applyFont="1" applyFill="1" applyBorder="1" applyAlignment="1">
      <alignment horizontal="center"/>
    </xf>
    <xf numFmtId="1" fontId="3" fillId="3" borderId="2" xfId="0" applyNumberFormat="1" applyFont="1" applyFill="1" applyBorder="1" applyAlignment="1">
      <alignment horizontal="center"/>
    </xf>
    <xf numFmtId="1" fontId="3" fillId="4" borderId="1" xfId="0" applyNumberFormat="1" applyFont="1" applyFill="1" applyBorder="1" applyAlignment="1">
      <alignment horizontal="center"/>
    </xf>
    <xf numFmtId="2" fontId="3" fillId="3" borderId="1" xfId="0" applyNumberFormat="1" applyFont="1" applyFill="1" applyBorder="1" applyAlignment="1">
      <alignment horizontal="center"/>
    </xf>
    <xf numFmtId="2" fontId="3" fillId="3" borderId="2" xfId="0" applyNumberFormat="1" applyFont="1" applyFill="1" applyBorder="1" applyAlignment="1">
      <alignment horizontal="center"/>
    </xf>
    <xf numFmtId="1" fontId="3" fillId="5" borderId="1" xfId="0" applyNumberFormat="1" applyFont="1" applyFill="1" applyBorder="1" applyAlignment="1">
      <alignment horizontal="center"/>
    </xf>
    <xf numFmtId="0" fontId="3" fillId="0" borderId="0" xfId="0" applyFont="1" applyFill="1" applyBorder="1"/>
    <xf numFmtId="0" fontId="3" fillId="5" borderId="3" xfId="0" applyFont="1" applyFill="1" applyBorder="1"/>
    <xf numFmtId="0" fontId="3" fillId="5" borderId="4" xfId="0" applyFont="1" applyFill="1" applyBorder="1"/>
    <xf numFmtId="2" fontId="3" fillId="0" borderId="0" xfId="0" applyNumberFormat="1" applyFont="1" applyBorder="1" applyAlignment="1">
      <alignment horizontal="center"/>
    </xf>
    <xf numFmtId="2" fontId="3" fillId="0" borderId="0" xfId="0" applyNumberFormat="1" applyFont="1" applyBorder="1"/>
    <xf numFmtId="1" fontId="3" fillId="0" borderId="0" xfId="0" applyNumberFormat="1" applyFont="1" applyBorder="1"/>
    <xf numFmtId="1" fontId="8" fillId="0" borderId="0" xfId="0" applyNumberFormat="1" applyFont="1" applyBorder="1"/>
    <xf numFmtId="164" fontId="3" fillId="0" borderId="0" xfId="0" applyNumberFormat="1" applyFont="1" applyBorder="1" applyAlignment="1">
      <alignment horizontal="center"/>
    </xf>
    <xf numFmtId="0" fontId="3" fillId="0" borderId="0" xfId="0" applyFont="1"/>
    <xf numFmtId="0" fontId="8" fillId="0" borderId="0" xfId="0" applyFont="1" applyAlignment="1"/>
    <xf numFmtId="0" fontId="6" fillId="0" borderId="0" xfId="0" applyFont="1" applyBorder="1" applyAlignment="1"/>
    <xf numFmtId="1" fontId="8" fillId="0" borderId="0" xfId="0" applyNumberFormat="1" applyFont="1" applyBorder="1" applyAlignment="1">
      <alignment horizontal="center"/>
    </xf>
    <xf numFmtId="0" fontId="8" fillId="0" borderId="0" xfId="0" applyFont="1" applyBorder="1" applyAlignment="1">
      <alignment horizontal="center"/>
    </xf>
    <xf numFmtId="1" fontId="3" fillId="0" borderId="0" xfId="0" applyNumberFormat="1" applyFont="1" applyBorder="1" applyAlignment="1">
      <alignment horizontal="right"/>
    </xf>
    <xf numFmtId="1" fontId="5" fillId="0" borderId="0" xfId="0" applyNumberFormat="1" applyFont="1" applyBorder="1" applyAlignment="1">
      <alignment horizontal="right"/>
    </xf>
    <xf numFmtId="1" fontId="3" fillId="2" borderId="5" xfId="0" applyNumberFormat="1" applyFont="1" applyFill="1" applyBorder="1" applyAlignment="1">
      <alignment horizontal="center"/>
    </xf>
    <xf numFmtId="1" fontId="3" fillId="2" borderId="6" xfId="0" applyNumberFormat="1" applyFont="1" applyFill="1" applyBorder="1" applyAlignment="1">
      <alignment horizontal="center"/>
    </xf>
    <xf numFmtId="0" fontId="5" fillId="2" borderId="7" xfId="0" applyFont="1" applyFill="1" applyBorder="1" applyAlignment="1">
      <alignment horizontal="center"/>
    </xf>
    <xf numFmtId="0" fontId="3" fillId="2" borderId="7" xfId="0" applyFont="1" applyFill="1" applyBorder="1" applyAlignment="1">
      <alignment horizontal="left"/>
    </xf>
    <xf numFmtId="0" fontId="5" fillId="4" borderId="7" xfId="0" applyFont="1" applyFill="1" applyBorder="1" applyAlignment="1">
      <alignment horizontal="center"/>
    </xf>
    <xf numFmtId="0" fontId="3" fillId="4" borderId="7" xfId="0" applyFont="1" applyFill="1" applyBorder="1" applyAlignment="1">
      <alignment horizontal="left"/>
    </xf>
    <xf numFmtId="0" fontId="5" fillId="6" borderId="7" xfId="0" applyFont="1" applyFill="1" applyBorder="1" applyAlignment="1">
      <alignment horizontal="center"/>
    </xf>
    <xf numFmtId="0" fontId="3" fillId="6" borderId="7" xfId="0" applyFont="1" applyFill="1" applyBorder="1" applyAlignment="1">
      <alignment horizontal="left"/>
    </xf>
    <xf numFmtId="0" fontId="5" fillId="7" borderId="7" xfId="0" applyFont="1" applyFill="1" applyBorder="1" applyAlignment="1">
      <alignment horizontal="center"/>
    </xf>
    <xf numFmtId="0" fontId="3" fillId="7" borderId="7" xfId="0" applyFont="1" applyFill="1" applyBorder="1" applyAlignment="1">
      <alignment horizontal="left"/>
    </xf>
    <xf numFmtId="0" fontId="5" fillId="5" borderId="7" xfId="0" applyFont="1" applyFill="1" applyBorder="1" applyAlignment="1">
      <alignment horizontal="center"/>
    </xf>
    <xf numFmtId="0" fontId="3" fillId="5" borderId="7" xfId="0" applyFont="1" applyFill="1" applyBorder="1" applyAlignment="1">
      <alignment horizontal="left"/>
    </xf>
    <xf numFmtId="164" fontId="3" fillId="0" borderId="0" xfId="0" applyNumberFormat="1" applyFont="1" applyBorder="1"/>
    <xf numFmtId="0" fontId="4" fillId="0" borderId="0" xfId="0" applyFont="1" applyBorder="1" applyAlignment="1">
      <alignment horizontal="center"/>
    </xf>
    <xf numFmtId="0" fontId="3" fillId="3" borderId="5" xfId="0" applyFont="1" applyFill="1" applyBorder="1" applyAlignment="1">
      <alignment horizontal="right"/>
    </xf>
    <xf numFmtId="0" fontId="4" fillId="3" borderId="8" xfId="0" applyFont="1" applyFill="1" applyBorder="1" applyAlignment="1">
      <alignment horizontal="center"/>
    </xf>
    <xf numFmtId="0" fontId="4" fillId="3" borderId="9" xfId="0" applyFont="1" applyFill="1" applyBorder="1" applyAlignment="1">
      <alignment horizontal="center"/>
    </xf>
    <xf numFmtId="0" fontId="4" fillId="3" borderId="10" xfId="0" applyFont="1" applyFill="1" applyBorder="1" applyAlignment="1">
      <alignment horizontal="center"/>
    </xf>
    <xf numFmtId="0" fontId="3" fillId="3" borderId="6" xfId="0" applyFont="1" applyFill="1" applyBorder="1" applyAlignment="1">
      <alignment horizontal="right"/>
    </xf>
    <xf numFmtId="0" fontId="0" fillId="5" borderId="0" xfId="0" applyFill="1" applyBorder="1"/>
    <xf numFmtId="0" fontId="2" fillId="5" borderId="11" xfId="0" applyFont="1" applyFill="1" applyBorder="1"/>
    <xf numFmtId="0" fontId="2" fillId="5" borderId="0" xfId="0" applyFont="1" applyFill="1" applyBorder="1"/>
    <xf numFmtId="0" fontId="3" fillId="5" borderId="4" xfId="0" applyFont="1" applyFill="1" applyBorder="1" applyAlignment="1"/>
    <xf numFmtId="0" fontId="3" fillId="5" borderId="12" xfId="0" applyFont="1" applyFill="1" applyBorder="1"/>
    <xf numFmtId="0" fontId="3" fillId="5" borderId="13" xfId="0" applyFont="1" applyFill="1" applyBorder="1"/>
    <xf numFmtId="0" fontId="2" fillId="5" borderId="13" xfId="0" applyFont="1" applyFill="1" applyBorder="1"/>
    <xf numFmtId="164" fontId="2" fillId="5" borderId="11" xfId="0" applyNumberFormat="1" applyFont="1" applyFill="1" applyBorder="1"/>
    <xf numFmtId="2" fontId="2" fillId="5" borderId="11" xfId="0" applyNumberFormat="1" applyFont="1" applyFill="1" applyBorder="1"/>
    <xf numFmtId="0" fontId="2" fillId="5" borderId="14" xfId="0" applyFont="1" applyFill="1" applyBorder="1"/>
    <xf numFmtId="1" fontId="2" fillId="5" borderId="15" xfId="0" applyNumberFormat="1" applyFont="1" applyFill="1" applyBorder="1" applyAlignment="1">
      <alignment horizontal="center"/>
    </xf>
    <xf numFmtId="0" fontId="2" fillId="4" borderId="12" xfId="0" applyFont="1" applyFill="1" applyBorder="1"/>
    <xf numFmtId="0" fontId="2" fillId="4" borderId="13" xfId="0" applyFont="1" applyFill="1" applyBorder="1"/>
    <xf numFmtId="0" fontId="2" fillId="4" borderId="14" xfId="0" applyFont="1" applyFill="1" applyBorder="1"/>
    <xf numFmtId="0" fontId="9" fillId="4" borderId="4" xfId="0" applyFont="1" applyFill="1" applyBorder="1" applyAlignment="1">
      <alignment horizontal="center"/>
    </xf>
    <xf numFmtId="0" fontId="15" fillId="4" borderId="0" xfId="0" applyFont="1" applyFill="1" applyBorder="1" applyAlignment="1">
      <alignment horizontal="center"/>
    </xf>
    <xf numFmtId="0" fontId="3" fillId="5" borderId="0" xfId="0" applyFont="1" applyFill="1" applyBorder="1" applyAlignment="1">
      <alignment horizontal="center"/>
    </xf>
    <xf numFmtId="0" fontId="15" fillId="4" borderId="16" xfId="0" applyFont="1" applyFill="1" applyBorder="1" applyAlignment="1">
      <alignment horizontal="center"/>
    </xf>
    <xf numFmtId="0" fontId="0" fillId="5" borderId="4" xfId="0" applyFill="1" applyBorder="1"/>
    <xf numFmtId="0" fontId="0" fillId="0" borderId="0" xfId="0" applyFill="1" applyBorder="1"/>
    <xf numFmtId="1" fontId="11" fillId="4" borderId="5" xfId="0" applyNumberFormat="1" applyFont="1" applyFill="1" applyBorder="1" applyAlignment="1">
      <alignment horizontal="center"/>
    </xf>
    <xf numFmtId="1" fontId="11" fillId="4" borderId="6" xfId="0" applyNumberFormat="1" applyFont="1" applyFill="1" applyBorder="1" applyAlignment="1">
      <alignment horizontal="center"/>
    </xf>
    <xf numFmtId="1" fontId="11" fillId="4" borderId="20" xfId="0" applyNumberFormat="1" applyFont="1" applyFill="1" applyBorder="1" applyAlignment="1">
      <alignment horizontal="center"/>
    </xf>
    <xf numFmtId="1" fontId="11" fillId="4" borderId="21" xfId="0" applyNumberFormat="1" applyFont="1" applyFill="1" applyBorder="1" applyAlignment="1">
      <alignment horizontal="center"/>
    </xf>
    <xf numFmtId="164" fontId="11" fillId="4" borderId="20" xfId="0" applyNumberFormat="1" applyFont="1" applyFill="1" applyBorder="1" applyAlignment="1">
      <alignment horizontal="center"/>
    </xf>
    <xf numFmtId="164" fontId="11" fillId="4" borderId="22" xfId="0" applyNumberFormat="1" applyFont="1" applyFill="1" applyBorder="1" applyAlignment="1">
      <alignment horizontal="center"/>
    </xf>
    <xf numFmtId="164" fontId="11" fillId="4" borderId="23" xfId="0" applyNumberFormat="1" applyFont="1" applyFill="1" applyBorder="1" applyAlignment="1">
      <alignment horizontal="center"/>
    </xf>
    <xf numFmtId="164" fontId="2" fillId="5" borderId="20" xfId="0" applyNumberFormat="1" applyFont="1" applyFill="1" applyBorder="1" applyAlignment="1">
      <alignment horizontal="center"/>
    </xf>
    <xf numFmtId="1" fontId="2" fillId="5" borderId="24" xfId="0" applyNumberFormat="1" applyFont="1" applyFill="1" applyBorder="1" applyAlignment="1">
      <alignment horizontal="center"/>
    </xf>
    <xf numFmtId="1" fontId="20" fillId="0" borderId="0" xfId="0" applyNumberFormat="1" applyFont="1" applyAlignment="1">
      <alignment horizontal="left" vertical="center"/>
    </xf>
    <xf numFmtId="0" fontId="6" fillId="5" borderId="0" xfId="0" applyFont="1" applyFill="1" applyBorder="1" applyAlignment="1">
      <alignment horizontal="center"/>
    </xf>
    <xf numFmtId="1" fontId="2" fillId="5" borderId="5" xfId="0" applyNumberFormat="1" applyFont="1" applyFill="1" applyBorder="1" applyAlignment="1">
      <alignment horizontal="center"/>
    </xf>
    <xf numFmtId="1" fontId="2" fillId="5" borderId="20" xfId="0" applyNumberFormat="1" applyFont="1" applyFill="1" applyBorder="1" applyAlignment="1">
      <alignment horizontal="center"/>
    </xf>
    <xf numFmtId="1" fontId="2" fillId="5" borderId="6" xfId="0" applyNumberFormat="1" applyFont="1" applyFill="1" applyBorder="1" applyAlignment="1">
      <alignment horizontal="center"/>
    </xf>
    <xf numFmtId="1" fontId="2" fillId="5" borderId="21" xfId="0" applyNumberFormat="1" applyFont="1" applyFill="1" applyBorder="1" applyAlignment="1">
      <alignment horizontal="center"/>
    </xf>
    <xf numFmtId="1" fontId="2" fillId="5" borderId="25" xfId="0" applyNumberFormat="1" applyFont="1" applyFill="1" applyBorder="1" applyAlignment="1">
      <alignment horizontal="center"/>
    </xf>
    <xf numFmtId="0" fontId="2" fillId="0" borderId="0" xfId="0" applyFont="1" applyFill="1" applyBorder="1" applyAlignment="1">
      <alignment horizontal="center"/>
    </xf>
    <xf numFmtId="0" fontId="11" fillId="4" borderId="16" xfId="0" applyFont="1" applyFill="1" applyBorder="1" applyAlignment="1">
      <alignment horizontal="center"/>
    </xf>
    <xf numFmtId="1" fontId="2" fillId="0" borderId="0" xfId="0" applyNumberFormat="1" applyFont="1" applyFill="1" applyBorder="1" applyAlignment="1">
      <alignment horizontal="center"/>
    </xf>
    <xf numFmtId="1" fontId="3" fillId="0" borderId="0" xfId="0" applyNumberFormat="1" applyFont="1" applyFill="1" applyBorder="1" applyAlignment="1">
      <alignment horizontal="center"/>
    </xf>
    <xf numFmtId="164" fontId="2" fillId="0" borderId="0" xfId="0" applyNumberFormat="1" applyFont="1" applyFill="1" applyBorder="1" applyAlignment="1">
      <alignment horizontal="center"/>
    </xf>
    <xf numFmtId="2" fontId="2" fillId="0" borderId="0" xfId="0" applyNumberFormat="1" applyFont="1" applyFill="1" applyBorder="1" applyAlignment="1">
      <alignment horizontal="center"/>
    </xf>
    <xf numFmtId="0" fontId="2" fillId="0" borderId="0" xfId="0" applyFont="1" applyFill="1" applyBorder="1"/>
    <xf numFmtId="0" fontId="24" fillId="0" borderId="0" xfId="0" applyFont="1" applyFill="1" applyBorder="1"/>
    <xf numFmtId="0" fontId="25" fillId="0" borderId="0" xfId="0" applyFont="1" applyFill="1" applyBorder="1"/>
    <xf numFmtId="164" fontId="3" fillId="0" borderId="0" xfId="0" applyNumberFormat="1" applyFont="1" applyFill="1" applyBorder="1" applyAlignment="1">
      <alignment horizontal="center"/>
    </xf>
    <xf numFmtId="0" fontId="8" fillId="0" borderId="0" xfId="0" applyFont="1" applyFill="1" applyBorder="1"/>
    <xf numFmtId="164" fontId="2" fillId="5" borderId="21" xfId="0" applyNumberFormat="1" applyFont="1" applyFill="1" applyBorder="1" applyAlignment="1">
      <alignment horizontal="center"/>
    </xf>
    <xf numFmtId="0" fontId="3" fillId="3" borderId="1" xfId="0" applyFont="1" applyFill="1" applyBorder="1" applyAlignment="1">
      <alignment horizontal="right"/>
    </xf>
    <xf numFmtId="0" fontId="8" fillId="3" borderId="1" xfId="0" applyFont="1" applyFill="1" applyBorder="1" applyAlignment="1">
      <alignment horizontal="right"/>
    </xf>
    <xf numFmtId="0" fontId="0" fillId="3" borderId="1" xfId="0" applyFill="1" applyBorder="1"/>
    <xf numFmtId="2" fontId="16" fillId="5" borderId="1" xfId="0" applyNumberFormat="1" applyFont="1" applyFill="1" applyBorder="1" applyAlignment="1">
      <alignment horizontal="center"/>
    </xf>
    <xf numFmtId="2" fontId="16" fillId="5" borderId="2" xfId="0" applyNumberFormat="1" applyFont="1" applyFill="1" applyBorder="1" applyAlignment="1">
      <alignment horizontal="center"/>
    </xf>
    <xf numFmtId="0" fontId="0" fillId="3" borderId="2" xfId="0" applyFill="1" applyBorder="1"/>
    <xf numFmtId="0" fontId="9" fillId="5" borderId="4" xfId="0" applyFont="1" applyFill="1" applyBorder="1" applyAlignment="1">
      <alignment horizontal="center"/>
    </xf>
    <xf numFmtId="0" fontId="11" fillId="5" borderId="4" xfId="0" applyFont="1" applyFill="1" applyBorder="1" applyAlignment="1">
      <alignment horizontal="center"/>
    </xf>
    <xf numFmtId="1" fontId="3" fillId="3" borderId="26" xfId="0" applyNumberFormat="1" applyFont="1" applyFill="1" applyBorder="1" applyAlignment="1">
      <alignment horizontal="center"/>
    </xf>
    <xf numFmtId="2" fontId="3" fillId="0" borderId="0" xfId="0" applyNumberFormat="1" applyFont="1" applyBorder="1" applyAlignment="1">
      <alignment horizontal="right"/>
    </xf>
    <xf numFmtId="0" fontId="3" fillId="3" borderId="27" xfId="0" applyFont="1" applyFill="1" applyBorder="1" applyAlignment="1">
      <alignment horizontal="right"/>
    </xf>
    <xf numFmtId="1" fontId="3" fillId="2" borderId="27" xfId="0" applyNumberFormat="1" applyFont="1" applyFill="1" applyBorder="1" applyAlignment="1">
      <alignment horizontal="center"/>
    </xf>
    <xf numFmtId="1" fontId="3" fillId="2" borderId="12" xfId="0" applyNumberFormat="1" applyFont="1" applyFill="1" applyBorder="1" applyAlignment="1">
      <alignment horizontal="center"/>
    </xf>
    <xf numFmtId="1" fontId="3" fillId="3" borderId="27" xfId="0" applyNumberFormat="1" applyFont="1" applyFill="1" applyBorder="1" applyAlignment="1">
      <alignment horizontal="center"/>
    </xf>
    <xf numFmtId="1" fontId="3" fillId="4" borderId="27" xfId="0" applyNumberFormat="1" applyFont="1" applyFill="1" applyBorder="1" applyAlignment="1">
      <alignment horizontal="center"/>
    </xf>
    <xf numFmtId="2" fontId="3" fillId="3" borderId="27" xfId="0" applyNumberFormat="1" applyFont="1" applyFill="1" applyBorder="1" applyAlignment="1">
      <alignment horizontal="center"/>
    </xf>
    <xf numFmtId="1" fontId="3" fillId="5" borderId="27" xfId="0" applyNumberFormat="1" applyFont="1" applyFill="1" applyBorder="1" applyAlignment="1">
      <alignment horizontal="center"/>
    </xf>
    <xf numFmtId="0" fontId="3" fillId="3" borderId="28" xfId="0" applyFont="1" applyFill="1" applyBorder="1" applyAlignment="1">
      <alignment horizontal="center"/>
    </xf>
    <xf numFmtId="0" fontId="3" fillId="3" borderId="12" xfId="0" applyFont="1" applyFill="1" applyBorder="1" applyAlignment="1">
      <alignment horizontal="center"/>
    </xf>
    <xf numFmtId="0" fontId="3" fillId="0" borderId="0" xfId="0" applyFont="1" applyFill="1" applyBorder="1" applyAlignment="1"/>
    <xf numFmtId="0" fontId="0" fillId="3" borderId="29" xfId="0" applyFill="1" applyBorder="1"/>
    <xf numFmtId="0" fontId="0" fillId="3" borderId="30" xfId="0" applyFill="1" applyBorder="1"/>
    <xf numFmtId="0" fontId="0" fillId="3" borderId="31" xfId="0" applyFill="1" applyBorder="1"/>
    <xf numFmtId="0" fontId="0" fillId="3" borderId="11" xfId="0" applyFill="1" applyBorder="1"/>
    <xf numFmtId="0" fontId="0" fillId="3" borderId="32" xfId="0" applyFill="1" applyBorder="1"/>
    <xf numFmtId="0" fontId="2" fillId="3" borderId="11" xfId="0" applyFont="1" applyFill="1" applyBorder="1"/>
    <xf numFmtId="1" fontId="2" fillId="3" borderId="0" xfId="0" applyNumberFormat="1" applyFont="1" applyFill="1" applyBorder="1" applyAlignment="1">
      <alignment horizontal="center"/>
    </xf>
    <xf numFmtId="0" fontId="11" fillId="3" borderId="32" xfId="0" applyFont="1" applyFill="1" applyBorder="1"/>
    <xf numFmtId="0" fontId="0" fillId="3" borderId="0" xfId="0" applyFill="1" applyBorder="1"/>
    <xf numFmtId="0" fontId="18" fillId="3" borderId="32" xfId="0" applyFont="1" applyFill="1" applyBorder="1"/>
    <xf numFmtId="0" fontId="19" fillId="3" borderId="32" xfId="0" applyFont="1" applyFill="1" applyBorder="1"/>
    <xf numFmtId="164" fontId="2" fillId="3" borderId="0" xfId="0" applyNumberFormat="1" applyFont="1" applyFill="1" applyBorder="1" applyAlignment="1">
      <alignment horizontal="center"/>
    </xf>
    <xf numFmtId="0" fontId="3" fillId="3" borderId="11" xfId="0" applyFont="1" applyFill="1" applyBorder="1"/>
    <xf numFmtId="0" fontId="2" fillId="3" borderId="0" xfId="0" applyFont="1" applyFill="1" applyBorder="1" applyAlignment="1">
      <alignment horizontal="center"/>
    </xf>
    <xf numFmtId="0" fontId="0" fillId="3" borderId="33" xfId="0" applyFill="1" applyBorder="1"/>
    <xf numFmtId="0" fontId="0" fillId="3" borderId="34" xfId="0" applyFill="1" applyBorder="1"/>
    <xf numFmtId="0" fontId="0" fillId="3" borderId="35" xfId="0" applyFill="1" applyBorder="1"/>
    <xf numFmtId="0" fontId="21" fillId="0" borderId="0" xfId="0" applyFont="1" applyAlignment="1">
      <alignment horizontal="center" vertical="center"/>
    </xf>
    <xf numFmtId="1" fontId="22" fillId="0" borderId="0" xfId="0" applyNumberFormat="1" applyFont="1" applyAlignment="1">
      <alignment horizontal="center" vertical="center"/>
    </xf>
    <xf numFmtId="0" fontId="8" fillId="3" borderId="30" xfId="0" applyFont="1" applyFill="1" applyBorder="1" applyAlignment="1">
      <alignment horizontal="center"/>
    </xf>
    <xf numFmtId="0" fontId="2" fillId="3" borderId="33" xfId="0" applyFont="1" applyFill="1" applyBorder="1"/>
    <xf numFmtId="1" fontId="2" fillId="3" borderId="34" xfId="0" applyNumberFormat="1" applyFont="1" applyFill="1" applyBorder="1" applyAlignment="1">
      <alignment horizontal="center"/>
    </xf>
    <xf numFmtId="0" fontId="0" fillId="5" borderId="13" xfId="0" applyFill="1" applyBorder="1"/>
    <xf numFmtId="0" fontId="2" fillId="3" borderId="29" xfId="0" applyFont="1" applyFill="1" applyBorder="1"/>
    <xf numFmtId="1" fontId="2" fillId="3" borderId="30" xfId="0" applyNumberFormat="1" applyFont="1" applyFill="1" applyBorder="1" applyAlignment="1">
      <alignment horizontal="center"/>
    </xf>
    <xf numFmtId="0" fontId="11" fillId="3" borderId="31" xfId="0" applyFont="1" applyFill="1" applyBorder="1"/>
    <xf numFmtId="0" fontId="3" fillId="3" borderId="33" xfId="0" applyFont="1" applyFill="1" applyBorder="1"/>
    <xf numFmtId="1" fontId="11" fillId="4" borderId="22" xfId="0" applyNumberFormat="1" applyFont="1" applyFill="1" applyBorder="1" applyAlignment="1">
      <alignment horizontal="center"/>
    </xf>
    <xf numFmtId="0" fontId="3" fillId="5" borderId="36" xfId="0" applyFont="1" applyFill="1" applyBorder="1"/>
    <xf numFmtId="0" fontId="2" fillId="5" borderId="5" xfId="0" applyFont="1" applyFill="1" applyBorder="1" applyAlignment="1">
      <alignment horizontal="center"/>
    </xf>
    <xf numFmtId="0" fontId="2" fillId="5" borderId="6" xfId="0" applyFont="1" applyFill="1" applyBorder="1" applyAlignment="1">
      <alignment horizontal="center"/>
    </xf>
    <xf numFmtId="0" fontId="0" fillId="4" borderId="29" xfId="0" applyFill="1" applyBorder="1"/>
    <xf numFmtId="0" fontId="0" fillId="4" borderId="30" xfId="0" applyFill="1" applyBorder="1"/>
    <xf numFmtId="0" fontId="0" fillId="4" borderId="31" xfId="0" applyFill="1" applyBorder="1"/>
    <xf numFmtId="0" fontId="0" fillId="4" borderId="11" xfId="0" applyFill="1" applyBorder="1"/>
    <xf numFmtId="0" fontId="0" fillId="4" borderId="0" xfId="0" applyFill="1" applyBorder="1"/>
    <xf numFmtId="0" fontId="0" fillId="4" borderId="32" xfId="0" applyFill="1" applyBorder="1"/>
    <xf numFmtId="0" fontId="0" fillId="4" borderId="33" xfId="0" applyFill="1" applyBorder="1"/>
    <xf numFmtId="0" fontId="0" fillId="4" borderId="34" xfId="0" applyFill="1" applyBorder="1"/>
    <xf numFmtId="0" fontId="0" fillId="4" borderId="35" xfId="0" applyFill="1" applyBorder="1"/>
    <xf numFmtId="0" fontId="2" fillId="4" borderId="1" xfId="0" applyFont="1" applyFill="1" applyBorder="1" applyAlignment="1">
      <alignment horizontal="center"/>
    </xf>
    <xf numFmtId="2" fontId="3" fillId="6" borderId="27" xfId="0" applyNumberFormat="1" applyFont="1" applyFill="1" applyBorder="1" applyAlignment="1">
      <alignment horizontal="center"/>
    </xf>
    <xf numFmtId="2" fontId="3" fillId="6" borderId="1" xfId="0" applyNumberFormat="1" applyFont="1" applyFill="1" applyBorder="1" applyAlignment="1">
      <alignment horizontal="center"/>
    </xf>
    <xf numFmtId="2" fontId="3" fillId="6" borderId="2" xfId="0" applyNumberFormat="1" applyFont="1" applyFill="1" applyBorder="1" applyAlignment="1">
      <alignment horizontal="center"/>
    </xf>
    <xf numFmtId="0" fontId="3" fillId="8" borderId="1" xfId="0" applyFont="1" applyFill="1" applyBorder="1" applyAlignment="1">
      <alignment horizontal="center"/>
    </xf>
    <xf numFmtId="0" fontId="2" fillId="8" borderId="1" xfId="0" applyFont="1" applyFill="1" applyBorder="1" applyAlignment="1">
      <alignment horizontal="center"/>
    </xf>
    <xf numFmtId="1" fontId="26" fillId="8" borderId="1" xfId="0" applyNumberFormat="1" applyFont="1" applyFill="1" applyBorder="1" applyAlignment="1">
      <alignment horizontal="center"/>
    </xf>
    <xf numFmtId="0" fontId="3" fillId="5" borderId="37" xfId="0" applyFont="1" applyFill="1" applyBorder="1"/>
    <xf numFmtId="0" fontId="5" fillId="0" borderId="0" xfId="0" applyFont="1"/>
    <xf numFmtId="0" fontId="3" fillId="0" borderId="29" xfId="0" applyFont="1" applyBorder="1" applyAlignment="1">
      <alignment horizontal="left"/>
    </xf>
    <xf numFmtId="0" fontId="3" fillId="0" borderId="30" xfId="0" applyFont="1" applyBorder="1" applyAlignment="1">
      <alignment horizontal="center"/>
    </xf>
    <xf numFmtId="0" fontId="3" fillId="0" borderId="31" xfId="0" applyFont="1" applyBorder="1" applyAlignment="1">
      <alignment horizontal="center"/>
    </xf>
    <xf numFmtId="0" fontId="3" fillId="0" borderId="11" xfId="0" applyFont="1" applyBorder="1" applyAlignment="1">
      <alignment horizontal="left"/>
    </xf>
    <xf numFmtId="0" fontId="3" fillId="0" borderId="32"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8" fillId="0" borderId="30" xfId="0" applyFont="1" applyBorder="1"/>
    <xf numFmtId="0" fontId="8" fillId="0" borderId="31" xfId="0" applyFont="1" applyBorder="1"/>
    <xf numFmtId="1" fontId="3" fillId="0" borderId="32" xfId="0" applyNumberFormat="1" applyFont="1" applyBorder="1" applyAlignment="1">
      <alignment horizontal="center"/>
    </xf>
    <xf numFmtId="0" fontId="5" fillId="0" borderId="11" xfId="0" applyFont="1" applyBorder="1" applyAlignment="1">
      <alignment horizontal="left"/>
    </xf>
    <xf numFmtId="1" fontId="5" fillId="0" borderId="32" xfId="0" applyNumberFormat="1" applyFont="1" applyBorder="1" applyAlignment="1">
      <alignment horizontal="center"/>
    </xf>
    <xf numFmtId="0" fontId="5" fillId="0" borderId="33" xfId="0" applyFont="1" applyBorder="1" applyAlignment="1">
      <alignment horizontal="left"/>
    </xf>
    <xf numFmtId="1" fontId="5" fillId="0" borderId="34" xfId="0" applyNumberFormat="1" applyFont="1" applyBorder="1" applyAlignment="1">
      <alignment horizontal="center"/>
    </xf>
    <xf numFmtId="1" fontId="5" fillId="0" borderId="35" xfId="0" applyNumberFormat="1" applyFont="1" applyBorder="1" applyAlignment="1">
      <alignment horizontal="center"/>
    </xf>
    <xf numFmtId="1" fontId="3" fillId="0" borderId="30" xfId="0" applyNumberFormat="1" applyFont="1" applyBorder="1" applyAlignment="1">
      <alignment horizontal="center"/>
    </xf>
    <xf numFmtId="1" fontId="3" fillId="0" borderId="31" xfId="0" applyNumberFormat="1" applyFont="1" applyBorder="1" applyAlignment="1">
      <alignment horizontal="center"/>
    </xf>
    <xf numFmtId="1" fontId="3" fillId="0" borderId="32" xfId="0" applyNumberFormat="1" applyFont="1" applyBorder="1" applyAlignment="1">
      <alignment horizontal="right"/>
    </xf>
    <xf numFmtId="1" fontId="5" fillId="0" borderId="32" xfId="0" applyNumberFormat="1" applyFont="1" applyBorder="1" applyAlignment="1">
      <alignment horizontal="right"/>
    </xf>
    <xf numFmtId="1" fontId="5" fillId="0" borderId="34" xfId="0" applyNumberFormat="1" applyFont="1" applyBorder="1" applyAlignment="1">
      <alignment horizontal="right"/>
    </xf>
    <xf numFmtId="2" fontId="5" fillId="0" borderId="34" xfId="0" applyNumberFormat="1" applyFont="1" applyBorder="1" applyAlignment="1">
      <alignment horizontal="right"/>
    </xf>
    <xf numFmtId="2" fontId="5" fillId="0" borderId="35" xfId="0" applyNumberFormat="1" applyFont="1" applyBorder="1" applyAlignment="1">
      <alignment horizontal="right"/>
    </xf>
    <xf numFmtId="2" fontId="3" fillId="0" borderId="30" xfId="0" applyNumberFormat="1" applyFont="1" applyBorder="1" applyAlignment="1">
      <alignment horizontal="center"/>
    </xf>
    <xf numFmtId="2" fontId="3" fillId="0" borderId="32" xfId="0" applyNumberFormat="1" applyFont="1" applyBorder="1" applyAlignment="1">
      <alignment horizontal="right"/>
    </xf>
    <xf numFmtId="0" fontId="5" fillId="0" borderId="33" xfId="0" applyFont="1" applyBorder="1"/>
    <xf numFmtId="2" fontId="5" fillId="0" borderId="34" xfId="0" applyNumberFormat="1" applyFont="1" applyBorder="1"/>
    <xf numFmtId="2" fontId="5" fillId="0" borderId="35" xfId="0" applyNumberFormat="1" applyFont="1" applyBorder="1"/>
    <xf numFmtId="0" fontId="3" fillId="0" borderId="29" xfId="0" applyFont="1" applyBorder="1"/>
    <xf numFmtId="0" fontId="3" fillId="0" borderId="11" xfId="0" applyFont="1" applyBorder="1"/>
    <xf numFmtId="2" fontId="3" fillId="0" borderId="32" xfId="0" applyNumberFormat="1" applyFont="1" applyBorder="1"/>
    <xf numFmtId="0" fontId="5" fillId="0" borderId="11" xfId="0" applyFont="1" applyBorder="1"/>
    <xf numFmtId="2" fontId="5" fillId="0" borderId="32" xfId="0" applyNumberFormat="1" applyFont="1" applyBorder="1"/>
    <xf numFmtId="0" fontId="3" fillId="0" borderId="33" xfId="0" applyFont="1" applyBorder="1"/>
    <xf numFmtId="1" fontId="3" fillId="0" borderId="30" xfId="0" applyNumberFormat="1" applyFont="1" applyBorder="1"/>
    <xf numFmtId="1" fontId="3" fillId="0" borderId="32" xfId="0" applyNumberFormat="1" applyFont="1" applyBorder="1"/>
    <xf numFmtId="1" fontId="5" fillId="0" borderId="32" xfId="0" applyNumberFormat="1" applyFont="1" applyBorder="1"/>
    <xf numFmtId="164" fontId="5" fillId="0" borderId="34" xfId="0" applyNumberFormat="1" applyFont="1" applyBorder="1"/>
    <xf numFmtId="0" fontId="3" fillId="0" borderId="30" xfId="0" applyFont="1" applyBorder="1"/>
    <xf numFmtId="1" fontId="5" fillId="0" borderId="34" xfId="0" applyNumberFormat="1" applyFont="1" applyBorder="1"/>
    <xf numFmtId="164" fontId="3" fillId="0" borderId="30" xfId="0" applyNumberFormat="1" applyFont="1" applyBorder="1"/>
    <xf numFmtId="164" fontId="3" fillId="0" borderId="31" xfId="0" applyNumberFormat="1" applyFont="1" applyBorder="1"/>
    <xf numFmtId="164" fontId="3" fillId="0" borderId="32" xfId="0" applyNumberFormat="1" applyFont="1" applyBorder="1"/>
    <xf numFmtId="0" fontId="8" fillId="0" borderId="32" xfId="0" applyFont="1" applyBorder="1"/>
    <xf numFmtId="0" fontId="3" fillId="0" borderId="11" xfId="0" applyFont="1" applyFill="1" applyBorder="1"/>
    <xf numFmtId="2" fontId="3" fillId="0" borderId="32" xfId="0" applyNumberFormat="1" applyFont="1" applyBorder="1" applyAlignment="1">
      <alignment horizontal="center"/>
    </xf>
    <xf numFmtId="0" fontId="8" fillId="0" borderId="29" xfId="0" applyFont="1" applyBorder="1"/>
    <xf numFmtId="164" fontId="3" fillId="0" borderId="32" xfId="0" applyNumberFormat="1" applyFont="1" applyBorder="1" applyAlignment="1">
      <alignment horizontal="center"/>
    </xf>
    <xf numFmtId="0" fontId="3" fillId="0" borderId="33" xfId="0" applyFont="1" applyFill="1" applyBorder="1"/>
    <xf numFmtId="0" fontId="8" fillId="0" borderId="34" xfId="0" applyFont="1" applyBorder="1"/>
    <xf numFmtId="1" fontId="3" fillId="0" borderId="34" xfId="0" applyNumberFormat="1" applyFont="1" applyBorder="1" applyAlignment="1">
      <alignment horizontal="center"/>
    </xf>
    <xf numFmtId="1" fontId="3" fillId="0" borderId="35" xfId="0" applyNumberFormat="1" applyFont="1" applyBorder="1" applyAlignment="1">
      <alignment horizontal="center"/>
    </xf>
    <xf numFmtId="2" fontId="3" fillId="0" borderId="31" xfId="0" applyNumberFormat="1" applyFont="1" applyBorder="1" applyAlignment="1">
      <alignment horizontal="center"/>
    </xf>
    <xf numFmtId="1" fontId="8" fillId="0" borderId="34" xfId="0" applyNumberFormat="1" applyFont="1" applyBorder="1" applyAlignment="1">
      <alignment horizontal="center"/>
    </xf>
    <xf numFmtId="0" fontId="8" fillId="0" borderId="30" xfId="0" applyFont="1" applyBorder="1" applyAlignment="1">
      <alignment horizontal="center"/>
    </xf>
    <xf numFmtId="0" fontId="3" fillId="0" borderId="34" xfId="0" applyFont="1" applyBorder="1" applyAlignment="1">
      <alignment horizontal="left"/>
    </xf>
    <xf numFmtId="0" fontId="3" fillId="0" borderId="30" xfId="0" applyFont="1" applyBorder="1" applyAlignment="1">
      <alignment horizontal="left"/>
    </xf>
    <xf numFmtId="0" fontId="3" fillId="0" borderId="1" xfId="0" applyFont="1" applyBorder="1" applyAlignment="1">
      <alignment horizontal="left" vertical="center" wrapText="1"/>
    </xf>
    <xf numFmtId="0" fontId="3" fillId="0" borderId="1" xfId="0" applyFont="1" applyBorder="1" applyAlignment="1">
      <alignment horizontal="center"/>
    </xf>
    <xf numFmtId="1" fontId="3" fillId="0" borderId="1" xfId="0" applyNumberFormat="1" applyFont="1" applyBorder="1" applyAlignment="1">
      <alignment horizontal="center"/>
    </xf>
    <xf numFmtId="0" fontId="3" fillId="0" borderId="1" xfId="0" applyFont="1" applyBorder="1"/>
    <xf numFmtId="2" fontId="3" fillId="0" borderId="1" xfId="0" applyNumberFormat="1" applyFont="1" applyBorder="1" applyAlignment="1">
      <alignment horizontal="center"/>
    </xf>
    <xf numFmtId="0" fontId="5" fillId="0" borderId="29" xfId="0" applyFont="1" applyBorder="1"/>
    <xf numFmtId="1" fontId="5" fillId="0" borderId="30" xfId="0" applyNumberFormat="1" applyFont="1" applyBorder="1"/>
    <xf numFmtId="164" fontId="5" fillId="0" borderId="30" xfId="0" applyNumberFormat="1" applyFont="1" applyBorder="1"/>
    <xf numFmtId="164" fontId="5" fillId="0" borderId="31" xfId="0" applyNumberFormat="1" applyFont="1" applyBorder="1"/>
    <xf numFmtId="2" fontId="5" fillId="0" borderId="30" xfId="0" applyNumberFormat="1" applyFont="1" applyBorder="1"/>
    <xf numFmtId="2" fontId="5" fillId="0" borderId="31" xfId="0" applyNumberFormat="1" applyFont="1" applyBorder="1"/>
    <xf numFmtId="0" fontId="5" fillId="0" borderId="29" xfId="0" applyFont="1" applyBorder="1" applyAlignment="1">
      <alignment horizontal="left"/>
    </xf>
    <xf numFmtId="1" fontId="5" fillId="0" borderId="30" xfId="0" applyNumberFormat="1" applyFont="1" applyBorder="1" applyAlignment="1">
      <alignment horizontal="right"/>
    </xf>
    <xf numFmtId="2" fontId="5" fillId="0" borderId="30" xfId="0" applyNumberFormat="1" applyFont="1" applyBorder="1" applyAlignment="1">
      <alignment horizontal="right"/>
    </xf>
    <xf numFmtId="2" fontId="5" fillId="0" borderId="31" xfId="0" applyNumberFormat="1" applyFont="1" applyBorder="1" applyAlignment="1">
      <alignment horizontal="right"/>
    </xf>
    <xf numFmtId="1" fontId="5" fillId="0" borderId="30" xfId="0" applyNumberFormat="1" applyFont="1" applyBorder="1" applyAlignment="1">
      <alignment horizontal="center"/>
    </xf>
    <xf numFmtId="1" fontId="5" fillId="0" borderId="31" xfId="0" applyNumberFormat="1" applyFont="1" applyBorder="1" applyAlignment="1">
      <alignment horizontal="center"/>
    </xf>
    <xf numFmtId="1" fontId="0" fillId="3" borderId="0" xfId="0" applyNumberFormat="1" applyFill="1" applyBorder="1"/>
    <xf numFmtId="0" fontId="0" fillId="5" borderId="11" xfId="0" applyFill="1" applyBorder="1"/>
    <xf numFmtId="0" fontId="3" fillId="5" borderId="14" xfId="0" applyFont="1" applyFill="1" applyBorder="1" applyAlignment="1"/>
    <xf numFmtId="0" fontId="3" fillId="0" borderId="29" xfId="0" applyFont="1" applyBorder="1" applyAlignment="1">
      <alignment horizontal="center"/>
    </xf>
    <xf numFmtId="0" fontId="3" fillId="0" borderId="11" xfId="0" applyFont="1" applyBorder="1" applyAlignment="1">
      <alignment horizontal="center"/>
    </xf>
    <xf numFmtId="0" fontId="3" fillId="0" borderId="33" xfId="0" applyFont="1" applyBorder="1" applyAlignment="1">
      <alignment horizontal="center"/>
    </xf>
    <xf numFmtId="2" fontId="26" fillId="8" borderId="1" xfId="0" applyNumberFormat="1" applyFont="1" applyFill="1" applyBorder="1" applyAlignment="1">
      <alignment horizontal="center"/>
    </xf>
    <xf numFmtId="164" fontId="3" fillId="0" borderId="0" xfId="0" applyNumberFormat="1" applyFont="1" applyBorder="1" applyAlignment="1">
      <alignment horizontal="left"/>
    </xf>
    <xf numFmtId="2" fontId="3" fillId="0" borderId="0" xfId="0" applyNumberFormat="1" applyFont="1" applyBorder="1" applyAlignment="1">
      <alignment horizontal="left"/>
    </xf>
    <xf numFmtId="2" fontId="5" fillId="0" borderId="34" xfId="0" applyNumberFormat="1" applyFont="1" applyBorder="1" applyAlignment="1">
      <alignment horizontal="left"/>
    </xf>
    <xf numFmtId="2" fontId="5" fillId="0" borderId="35" xfId="0" applyNumberFormat="1" applyFont="1" applyBorder="1" applyAlignment="1">
      <alignment horizontal="left"/>
    </xf>
    <xf numFmtId="0" fontId="0" fillId="4" borderId="0" xfId="0" applyFill="1"/>
    <xf numFmtId="1" fontId="2" fillId="5" borderId="35" xfId="0" applyNumberFormat="1" applyFont="1" applyFill="1" applyBorder="1" applyAlignment="1">
      <alignment horizontal="center"/>
    </xf>
    <xf numFmtId="1" fontId="2" fillId="5" borderId="32" xfId="0" applyNumberFormat="1" applyFont="1" applyFill="1" applyBorder="1" applyAlignment="1">
      <alignment horizontal="center"/>
    </xf>
    <xf numFmtId="164" fontId="2" fillId="5" borderId="32" xfId="0" applyNumberFormat="1" applyFont="1" applyFill="1" applyBorder="1" applyAlignment="1">
      <alignment horizontal="center"/>
    </xf>
    <xf numFmtId="0" fontId="2" fillId="6" borderId="1" xfId="0" applyFont="1" applyFill="1" applyBorder="1" applyAlignment="1">
      <alignment horizontal="center"/>
    </xf>
    <xf numFmtId="1" fontId="2" fillId="6" borderId="1" xfId="0" applyNumberFormat="1" applyFont="1" applyFill="1" applyBorder="1" applyAlignment="1">
      <alignment horizontal="center"/>
    </xf>
    <xf numFmtId="0" fontId="2" fillId="9" borderId="1" xfId="0" applyFont="1" applyFill="1" applyBorder="1" applyAlignment="1">
      <alignment horizontal="center"/>
    </xf>
    <xf numFmtId="1" fontId="2" fillId="9" borderId="1" xfId="0" applyNumberFormat="1" applyFont="1" applyFill="1" applyBorder="1" applyAlignment="1">
      <alignment horizontal="center"/>
    </xf>
    <xf numFmtId="0" fontId="2" fillId="3" borderId="1" xfId="0" applyFont="1" applyFill="1" applyBorder="1"/>
    <xf numFmtId="164" fontId="2" fillId="4" borderId="1" xfId="0" applyNumberFormat="1" applyFont="1" applyFill="1" applyBorder="1" applyAlignment="1">
      <alignment horizontal="center"/>
    </xf>
    <xf numFmtId="0" fontId="15" fillId="4" borderId="1" xfId="0" applyFont="1" applyFill="1" applyBorder="1" applyAlignment="1">
      <alignment horizontal="center"/>
    </xf>
    <xf numFmtId="1" fontId="11" fillId="4" borderId="1" xfId="0" applyNumberFormat="1" applyFont="1" applyFill="1" applyBorder="1" applyAlignment="1">
      <alignment horizontal="center"/>
    </xf>
    <xf numFmtId="164" fontId="11" fillId="4" borderId="1" xfId="0" applyNumberFormat="1" applyFont="1" applyFill="1" applyBorder="1" applyAlignment="1">
      <alignment horizontal="center"/>
    </xf>
    <xf numFmtId="0" fontId="11" fillId="4" borderId="1" xfId="0" applyFont="1" applyFill="1" applyBorder="1" applyAlignment="1">
      <alignment horizontal="center"/>
    </xf>
    <xf numFmtId="0" fontId="0" fillId="5" borderId="29" xfId="0" applyFill="1" applyBorder="1"/>
    <xf numFmtId="0" fontId="0" fillId="5" borderId="30" xfId="0" applyFill="1" applyBorder="1"/>
    <xf numFmtId="0" fontId="0" fillId="5" borderId="31" xfId="0" applyFill="1" applyBorder="1"/>
    <xf numFmtId="0" fontId="0" fillId="5" borderId="32" xfId="0" applyFill="1" applyBorder="1"/>
    <xf numFmtId="0" fontId="2" fillId="5" borderId="0" xfId="0" applyFont="1" applyFill="1" applyBorder="1" applyAlignment="1">
      <alignment horizontal="center"/>
    </xf>
    <xf numFmtId="0" fontId="0" fillId="5" borderId="33" xfId="0" applyFill="1" applyBorder="1"/>
    <xf numFmtId="0" fontId="0" fillId="5" borderId="35" xfId="0" applyFill="1" applyBorder="1"/>
    <xf numFmtId="0" fontId="3" fillId="0" borderId="1" xfId="0" applyFont="1" applyFill="1" applyBorder="1"/>
    <xf numFmtId="0" fontId="15" fillId="5" borderId="0" xfId="0" applyFont="1" applyFill="1" applyBorder="1" applyAlignment="1">
      <alignment horizontal="center"/>
    </xf>
    <xf numFmtId="0" fontId="15" fillId="5" borderId="16" xfId="0" applyFont="1" applyFill="1" applyBorder="1" applyAlignment="1">
      <alignment horizontal="center"/>
    </xf>
    <xf numFmtId="1" fontId="2" fillId="0" borderId="0" xfId="0" applyNumberFormat="1" applyFont="1" applyAlignment="1">
      <alignment horizontal="center"/>
    </xf>
    <xf numFmtId="0" fontId="2" fillId="5" borderId="34" xfId="0" applyFont="1" applyFill="1" applyBorder="1"/>
    <xf numFmtId="0" fontId="2" fillId="5" borderId="34" xfId="0" applyFont="1" applyFill="1" applyBorder="1" applyAlignment="1">
      <alignment horizontal="center"/>
    </xf>
    <xf numFmtId="0" fontId="9" fillId="5" borderId="0" xfId="0" applyFont="1" applyFill="1" applyBorder="1" applyAlignment="1">
      <alignment horizontal="center"/>
    </xf>
    <xf numFmtId="0" fontId="9" fillId="5" borderId="16" xfId="0" applyFont="1" applyFill="1" applyBorder="1" applyAlignment="1">
      <alignment horizontal="center"/>
    </xf>
    <xf numFmtId="0" fontId="12" fillId="0" borderId="0" xfId="0" applyFont="1" applyFill="1" applyBorder="1"/>
    <xf numFmtId="0" fontId="0" fillId="0" borderId="0" xfId="0" applyFill="1" applyBorder="1" applyAlignment="1">
      <alignment horizontal="right"/>
    </xf>
    <xf numFmtId="0" fontId="2" fillId="0" borderId="0" xfId="0" applyFont="1"/>
    <xf numFmtId="0" fontId="2" fillId="0" borderId="1" xfId="0" applyFont="1" applyBorder="1"/>
    <xf numFmtId="0" fontId="2" fillId="0" borderId="1" xfId="0" applyFont="1" applyBorder="1" applyAlignment="1">
      <alignment horizontal="center"/>
    </xf>
    <xf numFmtId="0" fontId="2" fillId="0" borderId="38" xfId="0" applyFont="1" applyBorder="1" applyAlignment="1">
      <alignment horizontal="center"/>
    </xf>
    <xf numFmtId="0" fontId="2" fillId="0" borderId="39" xfId="0" applyFont="1" applyBorder="1"/>
    <xf numFmtId="0" fontId="3" fillId="0" borderId="1" xfId="0" applyFont="1" applyFill="1" applyBorder="1" applyAlignment="1"/>
    <xf numFmtId="0" fontId="28" fillId="5" borderId="0" xfId="0" applyFont="1" applyFill="1" applyBorder="1" applyAlignment="1" applyProtection="1">
      <alignment vertical="center"/>
    </xf>
    <xf numFmtId="0" fontId="2" fillId="0" borderId="0" xfId="0" applyFont="1" applyAlignment="1">
      <alignment horizontal="center"/>
    </xf>
    <xf numFmtId="1" fontId="3" fillId="4" borderId="5" xfId="0" applyNumberFormat="1" applyFont="1" applyFill="1" applyBorder="1" applyAlignment="1" applyProtection="1">
      <alignment horizontal="center"/>
      <protection locked="0"/>
    </xf>
    <xf numFmtId="164" fontId="3" fillId="4" borderId="20" xfId="0" applyNumberFormat="1" applyFont="1" applyFill="1" applyBorder="1" applyAlignment="1" applyProtection="1">
      <alignment horizontal="center"/>
      <protection locked="0"/>
    </xf>
    <xf numFmtId="1" fontId="3" fillId="4" borderId="24" xfId="0" applyNumberFormat="1" applyFont="1" applyFill="1" applyBorder="1" applyAlignment="1" applyProtection="1">
      <alignment horizontal="center"/>
      <protection locked="0"/>
    </xf>
    <xf numFmtId="1" fontId="3" fillId="4" borderId="20" xfId="0" applyNumberFormat="1" applyFont="1" applyFill="1" applyBorder="1" applyAlignment="1" applyProtection="1">
      <alignment horizontal="center"/>
      <protection locked="0"/>
    </xf>
    <xf numFmtId="0" fontId="3" fillId="4" borderId="24" xfId="0" applyFont="1" applyFill="1" applyBorder="1" applyAlignment="1" applyProtection="1">
      <alignment horizontal="center"/>
      <protection locked="0"/>
    </xf>
    <xf numFmtId="1" fontId="2" fillId="4" borderId="5" xfId="0" applyNumberFormat="1" applyFont="1" applyFill="1" applyBorder="1" applyAlignment="1" applyProtection="1">
      <alignment horizontal="center"/>
      <protection locked="0"/>
    </xf>
    <xf numFmtId="1" fontId="2" fillId="4" borderId="20" xfId="0" applyNumberFormat="1" applyFont="1" applyFill="1" applyBorder="1" applyAlignment="1" applyProtection="1">
      <alignment horizontal="center"/>
      <protection locked="0"/>
    </xf>
    <xf numFmtId="1" fontId="2" fillId="4" borderId="24" xfId="0" applyNumberFormat="1" applyFont="1" applyFill="1" applyBorder="1" applyAlignment="1" applyProtection="1">
      <alignment horizontal="center"/>
      <protection locked="0"/>
    </xf>
    <xf numFmtId="0" fontId="3" fillId="4" borderId="5" xfId="0" applyFont="1" applyFill="1" applyBorder="1" applyAlignment="1">
      <alignment horizontal="center"/>
    </xf>
    <xf numFmtId="0" fontId="3" fillId="4" borderId="20" xfId="0" applyFont="1" applyFill="1" applyBorder="1" applyAlignment="1">
      <alignment horizontal="center"/>
    </xf>
    <xf numFmtId="0" fontId="3" fillId="8" borderId="5" xfId="0" applyFont="1" applyFill="1" applyBorder="1" applyAlignment="1">
      <alignment horizontal="center"/>
    </xf>
    <xf numFmtId="0" fontId="3" fillId="8" borderId="24" xfId="0" applyFont="1" applyFill="1" applyBorder="1" applyAlignment="1">
      <alignment horizontal="center"/>
    </xf>
    <xf numFmtId="1" fontId="3" fillId="8" borderId="31" xfId="0" applyNumberFormat="1" applyFont="1" applyFill="1" applyBorder="1" applyAlignment="1" applyProtection="1">
      <alignment horizontal="center"/>
    </xf>
    <xf numFmtId="1" fontId="3" fillId="8" borderId="5" xfId="0" applyNumberFormat="1" applyFont="1" applyFill="1" applyBorder="1" applyAlignment="1" applyProtection="1">
      <alignment horizontal="center"/>
    </xf>
    <xf numFmtId="1" fontId="2" fillId="8" borderId="5" xfId="0" applyNumberFormat="1" applyFont="1" applyFill="1" applyBorder="1" applyAlignment="1" applyProtection="1">
      <alignment horizontal="center"/>
    </xf>
    <xf numFmtId="164" fontId="3" fillId="8" borderId="32" xfId="0" applyNumberFormat="1" applyFont="1" applyFill="1" applyBorder="1" applyAlignment="1" applyProtection="1">
      <alignment horizontal="center"/>
    </xf>
    <xf numFmtId="164" fontId="3" fillId="8" borderId="20" xfId="0" applyNumberFormat="1" applyFont="1" applyFill="1" applyBorder="1" applyAlignment="1" applyProtection="1">
      <alignment horizontal="center"/>
    </xf>
    <xf numFmtId="164" fontId="2" fillId="8" borderId="20" xfId="0" applyNumberFormat="1" applyFont="1" applyFill="1" applyBorder="1" applyAlignment="1" applyProtection="1">
      <alignment horizontal="center"/>
    </xf>
    <xf numFmtId="1" fontId="3" fillId="8" borderId="35" xfId="0" applyNumberFormat="1" applyFont="1" applyFill="1" applyBorder="1" applyAlignment="1" applyProtection="1">
      <alignment horizontal="center"/>
    </xf>
    <xf numFmtId="1" fontId="3" fillId="8" borderId="24" xfId="0" applyNumberFormat="1" applyFont="1" applyFill="1" applyBorder="1" applyAlignment="1" applyProtection="1">
      <alignment horizontal="center"/>
    </xf>
    <xf numFmtId="1" fontId="2" fillId="8" borderId="24" xfId="0" applyNumberFormat="1" applyFont="1" applyFill="1" applyBorder="1" applyAlignment="1" applyProtection="1">
      <alignment horizontal="center"/>
    </xf>
    <xf numFmtId="1" fontId="3" fillId="8" borderId="32" xfId="0" applyNumberFormat="1" applyFont="1" applyFill="1" applyBorder="1" applyAlignment="1" applyProtection="1">
      <alignment horizontal="center"/>
    </xf>
    <xf numFmtId="1" fontId="3" fillId="8" borderId="20" xfId="0" applyNumberFormat="1" applyFont="1" applyFill="1" applyBorder="1" applyAlignment="1" applyProtection="1">
      <alignment horizontal="center"/>
    </xf>
    <xf numFmtId="1" fontId="2" fillId="8" borderId="20" xfId="0" applyNumberFormat="1" applyFont="1" applyFill="1" applyBorder="1" applyAlignment="1" applyProtection="1">
      <alignment horizontal="center"/>
    </xf>
    <xf numFmtId="1" fontId="2" fillId="8" borderId="31" xfId="0" applyNumberFormat="1" applyFont="1" applyFill="1" applyBorder="1" applyAlignment="1" applyProtection="1">
      <alignment horizontal="center"/>
    </xf>
    <xf numFmtId="1" fontId="2" fillId="8" borderId="35" xfId="0" applyNumberFormat="1" applyFont="1" applyFill="1" applyBorder="1" applyAlignment="1" applyProtection="1">
      <alignment horizontal="center"/>
    </xf>
    <xf numFmtId="164" fontId="2" fillId="8" borderId="32" xfId="0" applyNumberFormat="1" applyFont="1" applyFill="1" applyBorder="1" applyAlignment="1" applyProtection="1">
      <alignment horizontal="center"/>
    </xf>
    <xf numFmtId="1" fontId="2" fillId="8" borderId="32" xfId="0" applyNumberFormat="1" applyFont="1" applyFill="1" applyBorder="1" applyAlignment="1" applyProtection="1">
      <alignment horizontal="center"/>
    </xf>
    <xf numFmtId="0" fontId="3" fillId="8" borderId="32" xfId="0" applyFont="1" applyFill="1" applyBorder="1" applyAlignment="1" applyProtection="1">
      <alignment horizontal="center"/>
    </xf>
    <xf numFmtId="0" fontId="2" fillId="8" borderId="32" xfId="0" applyFont="1" applyFill="1" applyBorder="1" applyAlignment="1" applyProtection="1">
      <alignment horizontal="center"/>
    </xf>
    <xf numFmtId="0" fontId="26" fillId="5" borderId="16" xfId="0" applyFont="1" applyFill="1" applyBorder="1" applyAlignment="1">
      <alignment vertical="center"/>
    </xf>
    <xf numFmtId="1" fontId="2" fillId="4" borderId="1" xfId="0" applyNumberFormat="1" applyFont="1" applyFill="1" applyBorder="1" applyAlignment="1">
      <alignment horizontal="center"/>
    </xf>
    <xf numFmtId="0" fontId="16" fillId="5" borderId="41" xfId="0" applyFont="1" applyFill="1" applyBorder="1" applyAlignment="1">
      <alignment horizontal="center"/>
    </xf>
    <xf numFmtId="1" fontId="26" fillId="8" borderId="1" xfId="0" applyNumberFormat="1" applyFont="1" applyFill="1" applyBorder="1" applyAlignment="1">
      <alignment horizontal="center" vertical="center"/>
    </xf>
    <xf numFmtId="2" fontId="11" fillId="4" borderId="1" xfId="0" applyNumberFormat="1" applyFont="1" applyFill="1" applyBorder="1" applyAlignment="1">
      <alignment horizontal="center"/>
    </xf>
    <xf numFmtId="2" fontId="3" fillId="4" borderId="20" xfId="0" applyNumberFormat="1" applyFont="1" applyFill="1" applyBorder="1" applyAlignment="1" applyProtection="1">
      <alignment horizontal="center"/>
      <protection locked="0"/>
    </xf>
    <xf numFmtId="2" fontId="3" fillId="8" borderId="32" xfId="0" applyNumberFormat="1" applyFont="1" applyFill="1" applyBorder="1" applyAlignment="1" applyProtection="1">
      <alignment horizontal="center"/>
    </xf>
    <xf numFmtId="2" fontId="3" fillId="8" borderId="20" xfId="0" applyNumberFormat="1" applyFont="1" applyFill="1" applyBorder="1" applyAlignment="1" applyProtection="1">
      <alignment horizontal="center"/>
    </xf>
    <xf numFmtId="2" fontId="2" fillId="8" borderId="20" xfId="0" applyNumberFormat="1" applyFont="1" applyFill="1" applyBorder="1" applyAlignment="1" applyProtection="1">
      <alignment horizontal="center"/>
    </xf>
    <xf numFmtId="2" fontId="2" fillId="5" borderId="20" xfId="0" applyNumberFormat="1" applyFont="1" applyFill="1" applyBorder="1" applyAlignment="1">
      <alignment horizontal="center"/>
    </xf>
    <xf numFmtId="2" fontId="2" fillId="5" borderId="21" xfId="0" applyNumberFormat="1" applyFont="1" applyFill="1" applyBorder="1" applyAlignment="1">
      <alignment horizontal="center"/>
    </xf>
    <xf numFmtId="0" fontId="0" fillId="5" borderId="34" xfId="0" applyFill="1" applyBorder="1"/>
    <xf numFmtId="0" fontId="2" fillId="5" borderId="34" xfId="0" applyFont="1" applyFill="1" applyBorder="1" applyAlignment="1"/>
    <xf numFmtId="0" fontId="2" fillId="4" borderId="42" xfId="0" applyFont="1" applyFill="1" applyBorder="1" applyAlignment="1"/>
    <xf numFmtId="0" fontId="2" fillId="4" borderId="43" xfId="0" applyFont="1" applyFill="1" applyBorder="1" applyAlignment="1"/>
    <xf numFmtId="0" fontId="2" fillId="4" borderId="26" xfId="0" applyFont="1" applyFill="1" applyBorder="1" applyAlignment="1"/>
    <xf numFmtId="0" fontId="0" fillId="5" borderId="0" xfId="0" applyFill="1"/>
    <xf numFmtId="2" fontId="11" fillId="5" borderId="0" xfId="0" applyNumberFormat="1" applyFont="1" applyFill="1" applyBorder="1" applyAlignment="1"/>
    <xf numFmtId="0" fontId="3" fillId="4" borderId="42" xfId="0" applyFont="1" applyFill="1" applyBorder="1" applyAlignment="1"/>
    <xf numFmtId="0" fontId="3" fillId="4" borderId="43" xfId="0" applyFont="1" applyFill="1" applyBorder="1" applyAlignment="1"/>
    <xf numFmtId="0" fontId="3" fillId="4" borderId="26" xfId="0" applyFont="1" applyFill="1" applyBorder="1" applyAlignment="1"/>
    <xf numFmtId="0" fontId="2" fillId="3" borderId="27" xfId="0" applyFont="1" applyFill="1" applyBorder="1"/>
    <xf numFmtId="0" fontId="3" fillId="3" borderId="44" xfId="0" applyFont="1" applyFill="1" applyBorder="1" applyAlignment="1">
      <alignment horizontal="center"/>
    </xf>
    <xf numFmtId="2" fontId="16" fillId="5" borderId="1" xfId="0" applyNumberFormat="1" applyFont="1" applyFill="1" applyBorder="1" applyAlignment="1">
      <alignment horizontal="center" vertical="center" wrapText="1"/>
    </xf>
    <xf numFmtId="0" fontId="31" fillId="5" borderId="7" xfId="0" applyFont="1" applyFill="1" applyBorder="1" applyAlignment="1">
      <alignment horizontal="center" vertical="center" wrapText="1"/>
    </xf>
    <xf numFmtId="1" fontId="3" fillId="4" borderId="16" xfId="0" applyNumberFormat="1" applyFont="1" applyFill="1" applyBorder="1" applyAlignment="1">
      <alignment horizontal="center"/>
    </xf>
    <xf numFmtId="0" fontId="3" fillId="4" borderId="1" xfId="0" applyFont="1" applyFill="1" applyBorder="1" applyAlignment="1">
      <alignment horizontal="center"/>
    </xf>
    <xf numFmtId="10" fontId="11" fillId="4" borderId="1" xfId="0" applyNumberFormat="1" applyFont="1" applyFill="1" applyBorder="1" applyAlignment="1">
      <alignment horizontal="center"/>
    </xf>
    <xf numFmtId="0" fontId="3" fillId="0" borderId="24" xfId="0" applyFont="1" applyBorder="1" applyAlignment="1">
      <alignment horizontal="left"/>
    </xf>
    <xf numFmtId="0" fontId="2" fillId="5" borderId="0" xfId="0" applyFont="1" applyFill="1" applyBorder="1" applyAlignment="1">
      <alignment horizontal="center" vertical="center" wrapText="1"/>
    </xf>
    <xf numFmtId="0" fontId="2" fillId="5" borderId="32" xfId="0" applyFont="1" applyFill="1" applyBorder="1" applyAlignment="1">
      <alignment vertical="center" wrapText="1"/>
    </xf>
    <xf numFmtId="0" fontId="0" fillId="4" borderId="0" xfId="0" applyFill="1" applyBorder="1" applyAlignment="1">
      <alignment vertical="center" wrapText="1"/>
    </xf>
    <xf numFmtId="0" fontId="3" fillId="4" borderId="16" xfId="0" applyFont="1" applyFill="1" applyBorder="1" applyAlignment="1">
      <alignment horizontal="center"/>
    </xf>
    <xf numFmtId="0" fontId="15" fillId="4" borderId="34" xfId="0" applyFont="1" applyFill="1" applyBorder="1" applyAlignment="1">
      <alignment horizontal="center"/>
    </xf>
    <xf numFmtId="0" fontId="15" fillId="4" borderId="40" xfId="0" applyFont="1" applyFill="1" applyBorder="1" applyAlignment="1">
      <alignment horizontal="center"/>
    </xf>
    <xf numFmtId="0" fontId="3" fillId="4" borderId="13" xfId="0" applyFont="1" applyFill="1" applyBorder="1" applyAlignment="1">
      <alignment vertical="center" wrapText="1"/>
    </xf>
    <xf numFmtId="0" fontId="0" fillId="8" borderId="0" xfId="0" applyFill="1" applyBorder="1"/>
    <xf numFmtId="0" fontId="9" fillId="8" borderId="0" xfId="0" applyFont="1" applyFill="1" applyBorder="1" applyAlignment="1">
      <alignment horizontal="center"/>
    </xf>
    <xf numFmtId="0" fontId="2" fillId="8" borderId="0" xfId="0" applyFont="1" applyFill="1" applyBorder="1" applyAlignment="1">
      <alignment horizontal="center" vertical="center" wrapText="1"/>
    </xf>
    <xf numFmtId="0" fontId="2" fillId="8" borderId="0" xfId="0" applyFont="1" applyFill="1" applyBorder="1" applyAlignment="1">
      <alignment vertical="center" wrapText="1"/>
    </xf>
    <xf numFmtId="0" fontId="2" fillId="8" borderId="0" xfId="0" applyFont="1" applyFill="1" applyBorder="1" applyAlignment="1"/>
    <xf numFmtId="0" fontId="2" fillId="4" borderId="37" xfId="0" applyFont="1" applyFill="1" applyBorder="1"/>
    <xf numFmtId="0" fontId="15" fillId="4" borderId="36" xfId="0" applyFont="1" applyFill="1" applyBorder="1" applyAlignment="1">
      <alignment horizontal="center"/>
    </xf>
    <xf numFmtId="0" fontId="2" fillId="4" borderId="4" xfId="0" applyFont="1" applyFill="1" applyBorder="1"/>
    <xf numFmtId="0" fontId="2" fillId="4" borderId="17" xfId="0" applyFont="1" applyFill="1" applyBorder="1"/>
    <xf numFmtId="0" fontId="11" fillId="4" borderId="19" xfId="0" applyFont="1" applyFill="1" applyBorder="1" applyAlignment="1">
      <alignment horizontal="center"/>
    </xf>
    <xf numFmtId="0" fontId="14" fillId="4" borderId="4" xfId="0" applyFont="1" applyFill="1" applyBorder="1" applyAlignment="1">
      <alignment horizontal="center"/>
    </xf>
    <xf numFmtId="0" fontId="3" fillId="4" borderId="4" xfId="0" applyFont="1" applyFill="1" applyBorder="1" applyAlignment="1">
      <alignment vertical="center" wrapText="1"/>
    </xf>
    <xf numFmtId="0" fontId="0" fillId="4" borderId="4" xfId="0" applyFill="1" applyBorder="1"/>
    <xf numFmtId="0" fontId="2" fillId="4" borderId="4" xfId="0" applyFont="1" applyFill="1" applyBorder="1" applyAlignment="1">
      <alignment vertical="center"/>
    </xf>
    <xf numFmtId="0" fontId="3" fillId="4" borderId="16" xfId="0" applyFont="1" applyFill="1" applyBorder="1" applyAlignment="1">
      <alignment vertical="center" wrapText="1"/>
    </xf>
    <xf numFmtId="0" fontId="9" fillId="4" borderId="16" xfId="0" applyFont="1" applyFill="1" applyBorder="1" applyAlignment="1">
      <alignment horizontal="center"/>
    </xf>
    <xf numFmtId="0" fontId="0" fillId="4" borderId="16" xfId="0" applyFill="1" applyBorder="1"/>
    <xf numFmtId="0" fontId="14" fillId="4" borderId="16" xfId="0" applyFont="1" applyFill="1" applyBorder="1" applyAlignment="1">
      <alignment horizontal="center"/>
    </xf>
    <xf numFmtId="0" fontId="2" fillId="4" borderId="16" xfId="0" applyFont="1" applyFill="1" applyBorder="1" applyAlignment="1">
      <alignment vertical="center"/>
    </xf>
    <xf numFmtId="0" fontId="3" fillId="4" borderId="12" xfId="0" applyFont="1" applyFill="1" applyBorder="1" applyAlignment="1">
      <alignment vertical="center" wrapText="1"/>
    </xf>
    <xf numFmtId="1" fontId="11" fillId="4" borderId="21" xfId="0" applyNumberFormat="1" applyFont="1" applyFill="1" applyBorder="1" applyAlignment="1">
      <alignment horizontal="center" vertical="center" wrapText="1"/>
    </xf>
    <xf numFmtId="10" fontId="11" fillId="4" borderId="23" xfId="0" applyNumberFormat="1" applyFont="1" applyFill="1" applyBorder="1" applyAlignment="1">
      <alignment horizontal="center" vertical="center" wrapText="1"/>
    </xf>
    <xf numFmtId="1" fontId="11" fillId="4" borderId="6" xfId="0" applyNumberFormat="1" applyFont="1" applyFill="1" applyBorder="1" applyAlignment="1">
      <alignment horizontal="center" vertical="center" wrapText="1"/>
    </xf>
    <xf numFmtId="0" fontId="29" fillId="4" borderId="45" xfId="0" applyFont="1" applyFill="1" applyBorder="1" applyAlignment="1">
      <alignment vertical="center"/>
    </xf>
    <xf numFmtId="0" fontId="29" fillId="4" borderId="4" xfId="0" applyFont="1" applyFill="1" applyBorder="1" applyAlignment="1">
      <alignment vertical="center"/>
    </xf>
    <xf numFmtId="0" fontId="29" fillId="4" borderId="16" xfId="0" applyFont="1" applyFill="1" applyBorder="1" applyAlignment="1">
      <alignment vertical="center"/>
    </xf>
    <xf numFmtId="0" fontId="0" fillId="4" borderId="46" xfId="0" applyFill="1" applyBorder="1"/>
    <xf numFmtId="0" fontId="3" fillId="4" borderId="7" xfId="0" applyFont="1" applyFill="1" applyBorder="1" applyAlignment="1">
      <alignment horizontal="left" vertical="center"/>
    </xf>
    <xf numFmtId="0" fontId="3" fillId="5" borderId="0" xfId="0" applyFont="1" applyFill="1" applyBorder="1" applyAlignment="1">
      <alignment horizontal="left"/>
    </xf>
    <xf numFmtId="1" fontId="3" fillId="5" borderId="0" xfId="0" applyNumberFormat="1" applyFont="1" applyFill="1" applyBorder="1" applyAlignment="1">
      <alignment horizontal="center"/>
    </xf>
    <xf numFmtId="2" fontId="3" fillId="5" borderId="0" xfId="0" applyNumberFormat="1" applyFont="1" applyFill="1" applyBorder="1" applyAlignment="1">
      <alignment horizontal="right"/>
    </xf>
    <xf numFmtId="2" fontId="3" fillId="5" borderId="0" xfId="0" applyNumberFormat="1" applyFont="1" applyFill="1" applyBorder="1"/>
    <xf numFmtId="1" fontId="5" fillId="5" borderId="0" xfId="0" applyNumberFormat="1" applyFont="1" applyFill="1" applyBorder="1"/>
    <xf numFmtId="1" fontId="3" fillId="5" borderId="0" xfId="0" applyNumberFormat="1" applyFont="1" applyFill="1" applyBorder="1"/>
    <xf numFmtId="164" fontId="5" fillId="5" borderId="34" xfId="0" applyNumberFormat="1" applyFont="1" applyFill="1" applyBorder="1"/>
    <xf numFmtId="164" fontId="5" fillId="5" borderId="0" xfId="0" applyNumberFormat="1" applyFont="1" applyFill="1" applyBorder="1"/>
    <xf numFmtId="2" fontId="3" fillId="5" borderId="1" xfId="0" applyNumberFormat="1" applyFont="1" applyFill="1" applyBorder="1" applyAlignment="1">
      <alignment horizontal="center"/>
    </xf>
    <xf numFmtId="165" fontId="2" fillId="0" borderId="1" xfId="0" applyNumberFormat="1" applyFont="1" applyBorder="1" applyAlignment="1">
      <alignment horizontal="center"/>
    </xf>
    <xf numFmtId="2" fontId="2" fillId="0" borderId="1" xfId="0" applyNumberFormat="1" applyFont="1" applyBorder="1" applyAlignment="1">
      <alignment horizontal="center"/>
    </xf>
    <xf numFmtId="165" fontId="26" fillId="8" borderId="1" xfId="0" applyNumberFormat="1" applyFont="1" applyFill="1" applyBorder="1" applyAlignment="1">
      <alignment horizontal="center" vertical="center" wrapText="1"/>
    </xf>
    <xf numFmtId="1" fontId="3" fillId="0" borderId="0" xfId="0" applyNumberFormat="1" applyFont="1"/>
    <xf numFmtId="2" fontId="3" fillId="7" borderId="27" xfId="0" applyNumberFormat="1" applyFont="1" applyFill="1" applyBorder="1" applyAlignment="1">
      <alignment horizontal="center"/>
    </xf>
    <xf numFmtId="2" fontId="3" fillId="7" borderId="1" xfId="0" applyNumberFormat="1" applyFont="1" applyFill="1" applyBorder="1" applyAlignment="1">
      <alignment horizontal="center"/>
    </xf>
    <xf numFmtId="2" fontId="3" fillId="7" borderId="2" xfId="0" applyNumberFormat="1" applyFont="1" applyFill="1" applyBorder="1" applyAlignment="1">
      <alignment horizontal="center"/>
    </xf>
    <xf numFmtId="2" fontId="3" fillId="5" borderId="27" xfId="0" applyNumberFormat="1" applyFont="1" applyFill="1" applyBorder="1" applyAlignment="1">
      <alignment horizontal="center"/>
    </xf>
    <xf numFmtId="2" fontId="3" fillId="5" borderId="2" xfId="0" applyNumberFormat="1" applyFont="1" applyFill="1" applyBorder="1" applyAlignment="1">
      <alignment horizontal="center"/>
    </xf>
    <xf numFmtId="2" fontId="11" fillId="4" borderId="20" xfId="0" applyNumberFormat="1" applyFont="1" applyFill="1" applyBorder="1" applyAlignment="1">
      <alignment horizontal="center"/>
    </xf>
    <xf numFmtId="2" fontId="11" fillId="4" borderId="21" xfId="0" applyNumberFormat="1" applyFont="1" applyFill="1" applyBorder="1" applyAlignment="1">
      <alignment horizontal="center"/>
    </xf>
    <xf numFmtId="2" fontId="3" fillId="4" borderId="27" xfId="0" applyNumberFormat="1" applyFont="1" applyFill="1" applyBorder="1" applyAlignment="1">
      <alignment horizontal="center"/>
    </xf>
    <xf numFmtId="2" fontId="3" fillId="4" borderId="1" xfId="0" applyNumberFormat="1" applyFont="1" applyFill="1" applyBorder="1" applyAlignment="1">
      <alignment horizontal="center"/>
    </xf>
    <xf numFmtId="2" fontId="3" fillId="4" borderId="2" xfId="0" applyNumberFormat="1" applyFont="1" applyFill="1" applyBorder="1" applyAlignment="1">
      <alignment horizontal="center"/>
    </xf>
    <xf numFmtId="1" fontId="3" fillId="5" borderId="2" xfId="0" applyNumberFormat="1" applyFont="1" applyFill="1" applyBorder="1" applyAlignment="1">
      <alignment horizontal="center"/>
    </xf>
    <xf numFmtId="2" fontId="3" fillId="5" borderId="24" xfId="0" applyNumberFormat="1" applyFont="1" applyFill="1" applyBorder="1" applyAlignment="1">
      <alignment horizontal="center"/>
    </xf>
    <xf numFmtId="2" fontId="3" fillId="5" borderId="25" xfId="0" applyNumberFormat="1" applyFont="1" applyFill="1" applyBorder="1" applyAlignment="1">
      <alignment horizontal="center"/>
    </xf>
    <xf numFmtId="1" fontId="3" fillId="7" borderId="27" xfId="0" applyNumberFormat="1" applyFont="1" applyFill="1" applyBorder="1" applyAlignment="1">
      <alignment horizontal="center"/>
    </xf>
    <xf numFmtId="1" fontId="3" fillId="7" borderId="1" xfId="0" applyNumberFormat="1" applyFont="1" applyFill="1" applyBorder="1" applyAlignment="1">
      <alignment horizontal="center"/>
    </xf>
    <xf numFmtId="1" fontId="3" fillId="7" borderId="2" xfId="0" applyNumberFormat="1" applyFont="1" applyFill="1" applyBorder="1" applyAlignment="1">
      <alignment horizontal="center"/>
    </xf>
    <xf numFmtId="0" fontId="3" fillId="7" borderId="7" xfId="0" applyFont="1" applyFill="1" applyBorder="1" applyAlignment="1">
      <alignment horizontal="left" vertical="center"/>
    </xf>
    <xf numFmtId="1" fontId="27" fillId="7" borderId="26" xfId="0" applyNumberFormat="1" applyFont="1" applyFill="1" applyBorder="1" applyAlignment="1">
      <alignment horizontal="center"/>
    </xf>
    <xf numFmtId="1" fontId="27" fillId="7" borderId="47" xfId="0" applyNumberFormat="1" applyFont="1" applyFill="1" applyBorder="1" applyAlignment="1">
      <alignment horizontal="center"/>
    </xf>
    <xf numFmtId="1" fontId="3" fillId="7" borderId="26" xfId="0" applyNumberFormat="1" applyFont="1" applyFill="1" applyBorder="1" applyAlignment="1">
      <alignment horizontal="center"/>
    </xf>
    <xf numFmtId="1" fontId="3" fillId="7" borderId="47" xfId="0" applyNumberFormat="1" applyFont="1" applyFill="1" applyBorder="1" applyAlignment="1">
      <alignment horizontal="center"/>
    </xf>
    <xf numFmtId="164" fontId="3" fillId="7" borderId="7" xfId="0" applyNumberFormat="1" applyFont="1" applyFill="1" applyBorder="1" applyAlignment="1">
      <alignment horizontal="left" vertical="center"/>
    </xf>
    <xf numFmtId="2" fontId="26" fillId="7" borderId="27" xfId="0" applyNumberFormat="1" applyFont="1" applyFill="1" applyBorder="1" applyAlignment="1">
      <alignment horizontal="center"/>
    </xf>
    <xf numFmtId="2" fontId="26" fillId="7" borderId="26" xfId="0" applyNumberFormat="1" applyFont="1" applyFill="1" applyBorder="1" applyAlignment="1">
      <alignment horizontal="center"/>
    </xf>
    <xf numFmtId="2" fontId="26" fillId="7" borderId="1" xfId="0" applyNumberFormat="1" applyFont="1" applyFill="1" applyBorder="1" applyAlignment="1">
      <alignment horizontal="center"/>
    </xf>
    <xf numFmtId="2" fontId="26" fillId="7" borderId="2" xfId="0" applyNumberFormat="1" applyFont="1" applyFill="1" applyBorder="1" applyAlignment="1">
      <alignment horizontal="center"/>
    </xf>
    <xf numFmtId="2" fontId="3" fillId="6" borderId="27" xfId="0" applyNumberFormat="1" applyFont="1" applyFill="1" applyBorder="1" applyAlignment="1">
      <alignment horizontal="left"/>
    </xf>
    <xf numFmtId="1" fontId="3" fillId="4" borderId="31" xfId="0" applyNumberFormat="1" applyFont="1" applyFill="1" applyBorder="1" applyAlignment="1">
      <alignment horizontal="center"/>
    </xf>
    <xf numFmtId="1" fontId="3" fillId="4" borderId="5" xfId="0" applyNumberFormat="1" applyFont="1" applyFill="1" applyBorder="1" applyAlignment="1">
      <alignment horizontal="center"/>
    </xf>
    <xf numFmtId="1" fontId="3" fillId="4" borderId="6" xfId="0" applyNumberFormat="1" applyFont="1" applyFill="1" applyBorder="1" applyAlignment="1">
      <alignment horizontal="center"/>
    </xf>
    <xf numFmtId="2" fontId="3" fillId="4" borderId="26" xfId="0" applyNumberFormat="1" applyFont="1" applyFill="1" applyBorder="1" applyAlignment="1">
      <alignment horizontal="center"/>
    </xf>
    <xf numFmtId="0" fontId="3" fillId="4" borderId="44" xfId="0" applyFont="1" applyFill="1" applyBorder="1" applyAlignment="1">
      <alignment horizontal="left"/>
    </xf>
    <xf numFmtId="164" fontId="3" fillId="4" borderId="12" xfId="0" applyNumberFormat="1" applyFont="1" applyFill="1" applyBorder="1" applyAlignment="1">
      <alignment horizontal="center"/>
    </xf>
    <xf numFmtId="164" fontId="3" fillId="4" borderId="5" xfId="0" applyNumberFormat="1" applyFont="1" applyFill="1" applyBorder="1" applyAlignment="1">
      <alignment horizontal="center"/>
    </xf>
    <xf numFmtId="164" fontId="3" fillId="4" borderId="6" xfId="0" applyNumberFormat="1" applyFont="1" applyFill="1" applyBorder="1" applyAlignment="1">
      <alignment horizontal="center"/>
    </xf>
    <xf numFmtId="1" fontId="3" fillId="4" borderId="12" xfId="0" applyNumberFormat="1" applyFont="1" applyFill="1" applyBorder="1" applyAlignment="1">
      <alignment horizontal="center"/>
    </xf>
    <xf numFmtId="0" fontId="2" fillId="5" borderId="7" xfId="0" applyFont="1" applyFill="1" applyBorder="1"/>
    <xf numFmtId="0" fontId="2" fillId="5" borderId="27" xfId="0" applyFont="1" applyFill="1" applyBorder="1"/>
    <xf numFmtId="164" fontId="2" fillId="5" borderId="1" xfId="0" applyNumberFormat="1" applyFont="1" applyFill="1" applyBorder="1" applyAlignment="1">
      <alignment horizontal="center"/>
    </xf>
    <xf numFmtId="164" fontId="2" fillId="5" borderId="2" xfId="0" applyNumberFormat="1" applyFont="1" applyFill="1" applyBorder="1" applyAlignment="1">
      <alignment horizontal="center"/>
    </xf>
    <xf numFmtId="0" fontId="2" fillId="5" borderId="48" xfId="0" applyFont="1" applyFill="1" applyBorder="1"/>
    <xf numFmtId="0" fontId="2" fillId="5" borderId="49" xfId="0" applyFont="1" applyFill="1" applyBorder="1"/>
    <xf numFmtId="164" fontId="2" fillId="5" borderId="50" xfId="0" applyNumberFormat="1" applyFont="1" applyFill="1" applyBorder="1" applyAlignment="1">
      <alignment horizontal="center"/>
    </xf>
    <xf numFmtId="164" fontId="2" fillId="5" borderId="51" xfId="0" applyNumberFormat="1" applyFont="1" applyFill="1" applyBorder="1" applyAlignment="1">
      <alignment horizontal="center"/>
    </xf>
    <xf numFmtId="1" fontId="32" fillId="4" borderId="27" xfId="0" applyNumberFormat="1" applyFont="1" applyFill="1" applyBorder="1" applyAlignment="1">
      <alignment horizontal="center"/>
    </xf>
    <xf numFmtId="1" fontId="32" fillId="4" borderId="1" xfId="0" applyNumberFormat="1" applyFont="1" applyFill="1" applyBorder="1" applyAlignment="1">
      <alignment horizontal="center"/>
    </xf>
    <xf numFmtId="1" fontId="32" fillId="4" borderId="2" xfId="0" applyNumberFormat="1" applyFont="1" applyFill="1" applyBorder="1" applyAlignment="1">
      <alignment horizontal="center"/>
    </xf>
    <xf numFmtId="1" fontId="2" fillId="0" borderId="1" xfId="0" applyNumberFormat="1" applyFont="1" applyBorder="1"/>
    <xf numFmtId="1" fontId="2" fillId="0" borderId="0" xfId="0" applyNumberFormat="1" applyFont="1" applyBorder="1"/>
    <xf numFmtId="2" fontId="2" fillId="0" borderId="1" xfId="0" applyNumberFormat="1" applyFont="1" applyBorder="1"/>
    <xf numFmtId="0" fontId="2" fillId="5" borderId="30" xfId="0" applyFont="1" applyFill="1" applyBorder="1"/>
    <xf numFmtId="0" fontId="2" fillId="5" borderId="31" xfId="0" applyFont="1" applyFill="1" applyBorder="1"/>
    <xf numFmtId="0" fontId="2" fillId="5" borderId="32" xfId="0" applyFont="1" applyFill="1" applyBorder="1"/>
    <xf numFmtId="0" fontId="29" fillId="5" borderId="0" xfId="0" applyFont="1" applyFill="1" applyBorder="1" applyAlignment="1">
      <alignment horizontal="center" vertical="center"/>
    </xf>
    <xf numFmtId="1" fontId="33" fillId="5" borderId="0" xfId="0" applyNumberFormat="1" applyFont="1" applyFill="1" applyBorder="1" applyAlignment="1">
      <alignment horizontal="center" vertical="center"/>
    </xf>
    <xf numFmtId="0" fontId="33" fillId="5" borderId="0" xfId="0" applyFont="1" applyFill="1" applyBorder="1" applyAlignment="1">
      <alignment vertical="center"/>
    </xf>
    <xf numFmtId="0" fontId="1" fillId="5" borderId="0" xfId="0" applyFont="1" applyFill="1" applyBorder="1"/>
    <xf numFmtId="0" fontId="1" fillId="5" borderId="0" xfId="0" applyFont="1" applyFill="1" applyBorder="1" applyProtection="1"/>
    <xf numFmtId="0" fontId="0" fillId="5" borderId="0" xfId="0" applyFill="1" applyBorder="1" applyProtection="1"/>
    <xf numFmtId="0" fontId="2" fillId="5" borderId="0" xfId="0" applyFont="1" applyFill="1" applyBorder="1" applyProtection="1"/>
    <xf numFmtId="0" fontId="2" fillId="5" borderId="0" xfId="0" applyFont="1" applyFill="1" applyBorder="1" applyAlignment="1" applyProtection="1">
      <alignment horizontal="center"/>
    </xf>
    <xf numFmtId="0" fontId="2" fillId="5" borderId="0" xfId="0" applyFont="1" applyFill="1" applyBorder="1" applyAlignment="1"/>
    <xf numFmtId="0" fontId="2" fillId="4" borderId="5" xfId="0" applyFont="1" applyFill="1" applyBorder="1" applyAlignment="1">
      <alignment horizontal="center"/>
    </xf>
    <xf numFmtId="0" fontId="2" fillId="5" borderId="0" xfId="0" applyFont="1" applyFill="1" applyBorder="1" applyAlignment="1" applyProtection="1"/>
    <xf numFmtId="0" fontId="26" fillId="8" borderId="1" xfId="0" applyFont="1" applyFill="1" applyBorder="1" applyAlignment="1">
      <alignment horizontal="center"/>
    </xf>
    <xf numFmtId="0" fontId="37" fillId="3" borderId="27" xfId="0" applyFont="1" applyFill="1" applyBorder="1" applyAlignment="1">
      <alignment horizontal="center" vertical="center" wrapText="1"/>
    </xf>
    <xf numFmtId="164" fontId="37" fillId="3" borderId="27" xfId="0" applyNumberFormat="1" applyFont="1" applyFill="1" applyBorder="1" applyAlignment="1">
      <alignment horizontal="center"/>
    </xf>
    <xf numFmtId="0" fontId="26" fillId="5" borderId="0" xfId="0" applyFont="1" applyFill="1" applyBorder="1" applyAlignment="1">
      <alignment horizontal="center" vertical="center"/>
    </xf>
    <xf numFmtId="2" fontId="5" fillId="0" borderId="0" xfId="0" applyNumberFormat="1" applyFont="1" applyBorder="1" applyAlignment="1">
      <alignment horizontal="left"/>
    </xf>
    <xf numFmtId="2" fontId="5" fillId="0" borderId="32" xfId="0" applyNumberFormat="1" applyFont="1" applyBorder="1" applyAlignment="1">
      <alignment horizontal="left"/>
    </xf>
    <xf numFmtId="0" fontId="2" fillId="0" borderId="0" xfId="0" applyFont="1" applyBorder="1"/>
    <xf numFmtId="0" fontId="42" fillId="0" borderId="0" xfId="0" applyFont="1" applyFill="1" applyBorder="1"/>
    <xf numFmtId="1" fontId="42" fillId="0" borderId="0" xfId="0" applyNumberFormat="1" applyFont="1" applyFill="1" applyBorder="1" applyAlignment="1">
      <alignment horizontal="center"/>
    </xf>
    <xf numFmtId="0" fontId="43" fillId="0" borderId="0" xfId="0" applyFont="1" applyFill="1" applyBorder="1"/>
    <xf numFmtId="0" fontId="43" fillId="0" borderId="0" xfId="0" applyFont="1"/>
    <xf numFmtId="0" fontId="1" fillId="0" borderId="0" xfId="0" applyFont="1"/>
    <xf numFmtId="0" fontId="24" fillId="0" borderId="0" xfId="0" applyFont="1"/>
    <xf numFmtId="0" fontId="44" fillId="0" borderId="0" xfId="0" applyFont="1"/>
    <xf numFmtId="0" fontId="2" fillId="5" borderId="0" xfId="0" applyFont="1" applyFill="1" applyBorder="1" applyAlignment="1">
      <alignment horizontal="left"/>
    </xf>
    <xf numFmtId="1" fontId="11" fillId="4" borderId="1" xfId="0" applyNumberFormat="1" applyFont="1" applyFill="1" applyBorder="1" applyAlignment="1">
      <alignment horizontal="center" vertical="center"/>
    </xf>
    <xf numFmtId="0" fontId="15" fillId="4" borderId="1" xfId="0" applyFont="1" applyFill="1" applyBorder="1" applyAlignment="1">
      <alignment horizontal="center" vertical="center"/>
    </xf>
    <xf numFmtId="2" fontId="11" fillId="4" borderId="1" xfId="0" applyNumberFormat="1" applyFont="1" applyFill="1" applyBorder="1" applyAlignment="1">
      <alignment horizontal="center" vertical="center"/>
    </xf>
    <xf numFmtId="0" fontId="15" fillId="5" borderId="0" xfId="0" applyFont="1" applyFill="1" applyBorder="1" applyAlignment="1">
      <alignment vertical="center"/>
    </xf>
    <xf numFmtId="2" fontId="11" fillId="5" borderId="0" xfId="0" applyNumberFormat="1" applyFont="1" applyFill="1" applyBorder="1" applyAlignment="1">
      <alignment vertical="center"/>
    </xf>
    <xf numFmtId="1" fontId="11" fillId="5" borderId="0" xfId="0" applyNumberFormat="1" applyFont="1" applyFill="1" applyBorder="1" applyAlignment="1">
      <alignment vertical="center"/>
    </xf>
    <xf numFmtId="0" fontId="15" fillId="5" borderId="0" xfId="0" applyFont="1" applyFill="1" applyBorder="1" applyAlignment="1">
      <alignment vertical="center" wrapText="1"/>
    </xf>
    <xf numFmtId="1" fontId="2" fillId="5" borderId="0" xfId="0" applyNumberFormat="1" applyFont="1" applyFill="1" applyBorder="1" applyAlignment="1">
      <alignment horizontal="center"/>
    </xf>
    <xf numFmtId="2" fontId="11" fillId="4" borderId="5" xfId="0" applyNumberFormat="1" applyFont="1" applyFill="1" applyBorder="1" applyAlignment="1">
      <alignment horizontal="center" vertical="center"/>
    </xf>
    <xf numFmtId="1" fontId="11" fillId="4" borderId="5" xfId="0" applyNumberFormat="1" applyFont="1" applyFill="1" applyBorder="1" applyAlignment="1">
      <alignment horizontal="center" vertical="center"/>
    </xf>
    <xf numFmtId="0" fontId="15" fillId="4" borderId="5" xfId="0" applyFont="1" applyFill="1" applyBorder="1" applyAlignment="1">
      <alignment horizontal="center" vertical="center"/>
    </xf>
    <xf numFmtId="164" fontId="2" fillId="0" borderId="0" xfId="0" applyNumberFormat="1" applyFont="1" applyFill="1" applyBorder="1"/>
    <xf numFmtId="1" fontId="2" fillId="0" borderId="0" xfId="0" applyNumberFormat="1" applyFont="1" applyFill="1" applyBorder="1"/>
    <xf numFmtId="0" fontId="7" fillId="0" borderId="0" xfId="0" applyFont="1" applyFill="1" applyBorder="1" applyAlignment="1">
      <alignment horizontal="center"/>
    </xf>
    <xf numFmtId="0" fontId="3" fillId="5" borderId="17" xfId="0" applyFont="1" applyFill="1" applyBorder="1" applyAlignment="1"/>
    <xf numFmtId="165" fontId="3" fillId="4" borderId="50" xfId="0" applyNumberFormat="1" applyFont="1" applyFill="1" applyBorder="1" applyAlignment="1" applyProtection="1">
      <alignment horizontal="center"/>
      <protection locked="0"/>
    </xf>
    <xf numFmtId="165" fontId="3" fillId="8" borderId="62" xfId="0" applyNumberFormat="1" applyFont="1" applyFill="1" applyBorder="1" applyAlignment="1" applyProtection="1">
      <alignment horizontal="center"/>
    </xf>
    <xf numFmtId="165" fontId="3" fillId="8" borderId="22" xfId="0" applyNumberFormat="1" applyFont="1" applyFill="1" applyBorder="1" applyAlignment="1" applyProtection="1">
      <alignment horizontal="center"/>
    </xf>
    <xf numFmtId="165" fontId="2" fillId="8" borderId="22" xfId="0" applyNumberFormat="1" applyFont="1" applyFill="1" applyBorder="1" applyAlignment="1" applyProtection="1">
      <alignment horizontal="center"/>
    </xf>
    <xf numFmtId="0" fontId="45" fillId="0" borderId="0" xfId="0" applyFont="1" applyFill="1" applyBorder="1"/>
    <xf numFmtId="1" fontId="45" fillId="0" borderId="0" xfId="0" applyNumberFormat="1" applyFont="1" applyFill="1" applyBorder="1" applyAlignment="1">
      <alignment horizontal="center"/>
    </xf>
    <xf numFmtId="0" fontId="46" fillId="0" borderId="0" xfId="0" applyFont="1" applyFill="1" applyBorder="1"/>
    <xf numFmtId="0" fontId="45" fillId="0" borderId="0" xfId="0" applyFont="1" applyFill="1" applyBorder="1" applyAlignment="1">
      <alignment horizontal="center"/>
    </xf>
    <xf numFmtId="2" fontId="45" fillId="0" borderId="0" xfId="0" applyNumberFormat="1" applyFont="1" applyFill="1" applyBorder="1" applyAlignment="1">
      <alignment horizontal="center"/>
    </xf>
    <xf numFmtId="0" fontId="46" fillId="0" borderId="0" xfId="0" applyFont="1" applyFill="1" applyBorder="1" applyAlignment="1">
      <alignment horizontal="center"/>
    </xf>
    <xf numFmtId="1" fontId="45" fillId="0" borderId="0" xfId="0" applyNumberFormat="1" applyFont="1" applyFill="1" applyBorder="1" applyAlignment="1">
      <alignment horizontal="center" vertical="center" wrapText="1"/>
    </xf>
    <xf numFmtId="1" fontId="45" fillId="0" borderId="0" xfId="0" applyNumberFormat="1" applyFont="1" applyFill="1" applyBorder="1"/>
    <xf numFmtId="2" fontId="45" fillId="0" borderId="0" xfId="0" applyNumberFormat="1" applyFont="1" applyFill="1" applyBorder="1"/>
    <xf numFmtId="0" fontId="45" fillId="0" borderId="0" xfId="0" applyFont="1" applyFill="1" applyBorder="1" applyAlignment="1">
      <alignment horizontal="right"/>
    </xf>
    <xf numFmtId="2" fontId="45" fillId="0" borderId="0" xfId="0" applyNumberFormat="1" applyFont="1" applyFill="1" applyBorder="1" applyAlignment="1">
      <alignment horizontal="left"/>
    </xf>
    <xf numFmtId="0" fontId="45" fillId="0" borderId="0" xfId="0" applyFont="1" applyFill="1" applyBorder="1" applyAlignment="1">
      <alignment horizontal="left"/>
    </xf>
    <xf numFmtId="2" fontId="46" fillId="0" borderId="0" xfId="0" applyNumberFormat="1" applyFont="1" applyFill="1" applyBorder="1"/>
    <xf numFmtId="166" fontId="45" fillId="0" borderId="0" xfId="0" applyNumberFormat="1" applyFont="1" applyFill="1" applyBorder="1"/>
    <xf numFmtId="0" fontId="46" fillId="0" borderId="0" xfId="0" applyFont="1"/>
    <xf numFmtId="0" fontId="2" fillId="5" borderId="15" xfId="0" applyFont="1" applyFill="1" applyBorder="1" applyAlignment="1">
      <alignment horizontal="left"/>
    </xf>
    <xf numFmtId="0" fontId="2" fillId="5" borderId="18" xfId="0" applyFont="1" applyFill="1" applyBorder="1" applyAlignment="1">
      <alignment horizontal="left"/>
    </xf>
    <xf numFmtId="0" fontId="2" fillId="5" borderId="19" xfId="0" applyFont="1" applyFill="1" applyBorder="1" applyAlignment="1">
      <alignment horizontal="left"/>
    </xf>
    <xf numFmtId="0" fontId="3" fillId="5" borderId="11" xfId="0" applyFont="1" applyFill="1" applyBorder="1" applyAlignment="1">
      <alignment horizontal="left"/>
    </xf>
    <xf numFmtId="0" fontId="3" fillId="5" borderId="0" xfId="0" applyFont="1" applyFill="1" applyBorder="1" applyAlignment="1">
      <alignment horizontal="left"/>
    </xf>
    <xf numFmtId="0" fontId="3" fillId="5" borderId="16" xfId="0" applyFont="1" applyFill="1" applyBorder="1" applyAlignment="1">
      <alignment horizontal="left"/>
    </xf>
    <xf numFmtId="0" fontId="2" fillId="5" borderId="11" xfId="0" applyFont="1" applyFill="1" applyBorder="1" applyAlignment="1">
      <alignment horizontal="left"/>
    </xf>
    <xf numFmtId="0" fontId="2" fillId="5" borderId="0" xfId="0" applyFont="1" applyFill="1" applyBorder="1" applyAlignment="1">
      <alignment horizontal="left"/>
    </xf>
    <xf numFmtId="0" fontId="2" fillId="5" borderId="16" xfId="0" applyFont="1" applyFill="1" applyBorder="1" applyAlignment="1">
      <alignment horizontal="left"/>
    </xf>
    <xf numFmtId="0" fontId="3" fillId="5" borderId="15" xfId="0" applyFont="1" applyFill="1" applyBorder="1" applyAlignment="1">
      <alignment horizontal="center"/>
    </xf>
    <xf numFmtId="0" fontId="3" fillId="5" borderId="62" xfId="0" applyFont="1" applyFill="1" applyBorder="1" applyAlignment="1">
      <alignment horizontal="center"/>
    </xf>
    <xf numFmtId="0" fontId="3" fillId="5" borderId="11" xfId="0" applyFont="1" applyFill="1" applyBorder="1" applyAlignment="1">
      <alignment horizontal="center"/>
    </xf>
    <xf numFmtId="0" fontId="3" fillId="5" borderId="32" xfId="0" applyFont="1" applyFill="1" applyBorder="1" applyAlignment="1">
      <alignment horizontal="center"/>
    </xf>
    <xf numFmtId="0" fontId="3" fillId="5" borderId="33" xfId="0" applyFont="1" applyFill="1" applyBorder="1" applyAlignment="1">
      <alignment horizontal="center"/>
    </xf>
    <xf numFmtId="0" fontId="3" fillId="5" borderId="35" xfId="0" applyFont="1" applyFill="1" applyBorder="1" applyAlignment="1">
      <alignment horizontal="center"/>
    </xf>
    <xf numFmtId="0" fontId="3" fillId="5" borderId="29" xfId="0" applyFont="1" applyFill="1" applyBorder="1" applyAlignment="1">
      <alignment horizontal="center"/>
    </xf>
    <xf numFmtId="0" fontId="3" fillId="5" borderId="31" xfId="0" applyFont="1" applyFill="1" applyBorder="1" applyAlignment="1">
      <alignment horizontal="center"/>
    </xf>
    <xf numFmtId="0" fontId="2" fillId="5" borderId="20" xfId="0" applyFont="1" applyFill="1" applyBorder="1" applyAlignment="1">
      <alignment horizontal="center"/>
    </xf>
    <xf numFmtId="0" fontId="2" fillId="5" borderId="32" xfId="0" applyFont="1" applyFill="1" applyBorder="1" applyAlignment="1">
      <alignment horizontal="center"/>
    </xf>
    <xf numFmtId="0" fontId="2" fillId="5" borderId="24" xfId="0" applyFont="1" applyFill="1" applyBorder="1" applyAlignment="1">
      <alignment horizontal="center"/>
    </xf>
    <xf numFmtId="0" fontId="2" fillId="5" borderId="35" xfId="0" applyFont="1" applyFill="1" applyBorder="1" applyAlignment="1">
      <alignment horizontal="center"/>
    </xf>
    <xf numFmtId="0" fontId="2" fillId="5" borderId="5" xfId="0" applyFont="1" applyFill="1" applyBorder="1" applyAlignment="1">
      <alignment horizontal="center"/>
    </xf>
    <xf numFmtId="0" fontId="2" fillId="5" borderId="31" xfId="0" applyFont="1" applyFill="1" applyBorder="1" applyAlignment="1">
      <alignment horizontal="center"/>
    </xf>
    <xf numFmtId="0" fontId="2" fillId="5" borderId="33" xfId="0" applyFont="1" applyFill="1" applyBorder="1" applyAlignment="1">
      <alignment horizontal="center"/>
    </xf>
    <xf numFmtId="0" fontId="9" fillId="5" borderId="46" xfId="0" applyFont="1" applyFill="1" applyBorder="1" applyAlignment="1">
      <alignment horizontal="center"/>
    </xf>
    <xf numFmtId="0" fontId="9" fillId="5" borderId="52" xfId="0" applyFont="1" applyFill="1" applyBorder="1" applyAlignment="1">
      <alignment horizontal="center"/>
    </xf>
    <xf numFmtId="0" fontId="9" fillId="5" borderId="45" xfId="0" applyFont="1" applyFill="1" applyBorder="1" applyAlignment="1">
      <alignment horizontal="center"/>
    </xf>
    <xf numFmtId="0" fontId="3" fillId="5" borderId="11" xfId="0" applyNumberFormat="1" applyFont="1" applyFill="1" applyBorder="1" applyAlignment="1">
      <alignment horizontal="center"/>
    </xf>
    <xf numFmtId="0" fontId="3" fillId="5" borderId="32" xfId="0" applyNumberFormat="1" applyFont="1" applyFill="1" applyBorder="1" applyAlignment="1">
      <alignment horizontal="center"/>
    </xf>
    <xf numFmtId="0" fontId="9" fillId="5" borderId="4" xfId="0" applyFont="1" applyFill="1" applyBorder="1" applyAlignment="1">
      <alignment horizontal="left" vertical="center"/>
    </xf>
    <xf numFmtId="0" fontId="9" fillId="5" borderId="32" xfId="0" applyFont="1" applyFill="1" applyBorder="1" applyAlignment="1">
      <alignment horizontal="left" vertical="center"/>
    </xf>
    <xf numFmtId="0" fontId="11" fillId="4" borderId="42" xfId="0" applyFont="1" applyFill="1" applyBorder="1" applyAlignment="1" applyProtection="1">
      <alignment horizontal="center" vertical="center"/>
      <protection locked="0"/>
    </xf>
    <xf numFmtId="0" fontId="11" fillId="4" borderId="26" xfId="0" applyFont="1" applyFill="1" applyBorder="1" applyAlignment="1" applyProtection="1">
      <alignment horizontal="center" vertical="center"/>
      <protection locked="0"/>
    </xf>
    <xf numFmtId="0" fontId="26" fillId="5" borderId="11" xfId="0" applyFont="1" applyFill="1" applyBorder="1" applyAlignment="1">
      <alignment horizontal="center" vertical="center"/>
    </xf>
    <xf numFmtId="0" fontId="26" fillId="5" borderId="0" xfId="0" applyFont="1" applyFill="1" applyBorder="1" applyAlignment="1">
      <alignment horizontal="center" vertical="center"/>
    </xf>
    <xf numFmtId="0" fontId="26" fillId="5" borderId="33" xfId="0" applyFont="1" applyFill="1" applyBorder="1" applyAlignment="1">
      <alignment horizontal="center" vertical="center"/>
    </xf>
    <xf numFmtId="0" fontId="26" fillId="5" borderId="34" xfId="0" applyFont="1" applyFill="1" applyBorder="1" applyAlignment="1">
      <alignment horizontal="center" vertical="center"/>
    </xf>
    <xf numFmtId="0" fontId="2" fillId="5" borderId="29" xfId="0" applyFont="1" applyFill="1" applyBorder="1" applyAlignment="1">
      <alignment horizontal="left"/>
    </xf>
    <xf numFmtId="0" fontId="2" fillId="5" borderId="30" xfId="0" applyFont="1" applyFill="1" applyBorder="1" applyAlignment="1">
      <alignment horizontal="left"/>
    </xf>
    <xf numFmtId="0" fontId="2" fillId="5" borderId="53" xfId="0" applyFont="1" applyFill="1" applyBorder="1" applyAlignment="1">
      <alignment horizontal="left"/>
    </xf>
    <xf numFmtId="0" fontId="30" fillId="4" borderId="42" xfId="0" applyFont="1" applyFill="1" applyBorder="1" applyAlignment="1">
      <alignment horizontal="center" vertical="center"/>
    </xf>
    <xf numFmtId="0" fontId="30" fillId="4" borderId="43" xfId="0" applyFont="1" applyFill="1" applyBorder="1" applyAlignment="1">
      <alignment horizontal="center" vertical="center"/>
    </xf>
    <xf numFmtId="0" fontId="30" fillId="4" borderId="26" xfId="0" applyFont="1" applyFill="1" applyBorder="1" applyAlignment="1">
      <alignment horizontal="center" vertical="center"/>
    </xf>
    <xf numFmtId="0" fontId="8" fillId="3" borderId="29" xfId="0" applyFont="1" applyFill="1" applyBorder="1" applyAlignment="1">
      <alignment horizontal="center"/>
    </xf>
    <xf numFmtId="0" fontId="8" fillId="3" borderId="30" xfId="0" applyFont="1" applyFill="1" applyBorder="1" applyAlignment="1">
      <alignment horizontal="center"/>
    </xf>
    <xf numFmtId="0" fontId="29" fillId="3" borderId="0"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3" borderId="1" xfId="0" applyFill="1" applyBorder="1" applyAlignment="1">
      <alignment horizontal="center"/>
    </xf>
    <xf numFmtId="1" fontId="26" fillId="8" borderId="1" xfId="0" applyNumberFormat="1" applyFont="1" applyFill="1" applyBorder="1" applyAlignment="1">
      <alignment horizontal="center" vertical="center" wrapText="1"/>
    </xf>
    <xf numFmtId="0" fontId="3" fillId="8" borderId="1" xfId="0" applyFont="1" applyFill="1" applyBorder="1" applyAlignment="1">
      <alignment horizontal="center" vertical="center" wrapText="1"/>
    </xf>
    <xf numFmtId="0" fontId="2" fillId="8" borderId="29" xfId="0" applyFont="1" applyFill="1" applyBorder="1" applyAlignment="1">
      <alignment horizontal="center" vertical="center" wrapText="1"/>
    </xf>
    <xf numFmtId="0" fontId="2" fillId="8" borderId="31" xfId="0" applyFont="1" applyFill="1" applyBorder="1" applyAlignment="1">
      <alignment horizontal="center" vertical="center" wrapText="1"/>
    </xf>
    <xf numFmtId="0" fontId="2" fillId="8" borderId="33" xfId="0" applyFont="1" applyFill="1" applyBorder="1" applyAlignment="1">
      <alignment horizontal="center" vertical="center" wrapText="1"/>
    </xf>
    <xf numFmtId="0" fontId="2" fillId="8" borderId="35" xfId="0" applyFont="1" applyFill="1" applyBorder="1" applyAlignment="1">
      <alignment horizontal="center" vertical="center" wrapText="1"/>
    </xf>
    <xf numFmtId="1" fontId="26" fillId="8" borderId="5" xfId="0" applyNumberFormat="1" applyFont="1" applyFill="1" applyBorder="1" applyAlignment="1">
      <alignment horizontal="center" vertical="center" wrapText="1"/>
    </xf>
    <xf numFmtId="1" fontId="26" fillId="8" borderId="24" xfId="0" applyNumberFormat="1" applyFont="1" applyFill="1" applyBorder="1" applyAlignment="1">
      <alignment horizontal="center" vertical="center" wrapText="1"/>
    </xf>
    <xf numFmtId="0" fontId="9" fillId="4" borderId="11" xfId="0" applyFont="1" applyFill="1" applyBorder="1" applyAlignment="1">
      <alignment horizontal="center"/>
    </xf>
    <xf numFmtId="0" fontId="9" fillId="4" borderId="0" xfId="0" applyFont="1" applyFill="1" applyBorder="1" applyAlignment="1">
      <alignment horizontal="center"/>
    </xf>
    <xf numFmtId="0" fontId="9" fillId="4" borderId="32" xfId="0" applyFont="1" applyFill="1" applyBorder="1" applyAlignment="1">
      <alignment horizontal="center"/>
    </xf>
    <xf numFmtId="0" fontId="2" fillId="8" borderId="1" xfId="0" applyFont="1" applyFill="1" applyBorder="1" applyAlignment="1">
      <alignment horizontal="center" vertical="center" wrapText="1"/>
    </xf>
    <xf numFmtId="0" fontId="0" fillId="8" borderId="1" xfId="0" applyFill="1" applyBorder="1" applyAlignment="1">
      <alignment horizontal="center" vertical="center" wrapText="1"/>
    </xf>
    <xf numFmtId="0" fontId="0" fillId="8" borderId="1" xfId="0" applyFill="1" applyBorder="1" applyAlignment="1">
      <alignment wrapText="1"/>
    </xf>
    <xf numFmtId="0" fontId="3" fillId="8" borderId="1" xfId="0" applyFont="1" applyFill="1" applyBorder="1" applyAlignment="1">
      <alignment horizontal="left" vertical="center"/>
    </xf>
    <xf numFmtId="0" fontId="2" fillId="8" borderId="1" xfId="0" applyFont="1" applyFill="1" applyBorder="1" applyAlignment="1">
      <alignment horizontal="left" vertical="center"/>
    </xf>
    <xf numFmtId="0" fontId="8" fillId="5" borderId="0" xfId="0" applyFont="1" applyFill="1" applyBorder="1" applyAlignment="1">
      <alignment horizontal="center" vertical="center"/>
    </xf>
    <xf numFmtId="0" fontId="8" fillId="5" borderId="32"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0" xfId="0" applyFont="1" applyFill="1" applyBorder="1" applyAlignment="1">
      <alignment horizontal="center" vertical="center"/>
    </xf>
    <xf numFmtId="0" fontId="1" fillId="5" borderId="32" xfId="0" applyFont="1" applyFill="1" applyBorder="1" applyAlignment="1">
      <alignment horizontal="center" vertical="center"/>
    </xf>
    <xf numFmtId="0" fontId="20" fillId="8" borderId="42" xfId="0" applyFont="1" applyFill="1" applyBorder="1" applyAlignment="1">
      <alignment horizontal="center" vertical="center"/>
    </xf>
    <xf numFmtId="0" fontId="20" fillId="8" borderId="43" xfId="0" applyFont="1" applyFill="1" applyBorder="1" applyAlignment="1">
      <alignment horizontal="center" vertical="center"/>
    </xf>
    <xf numFmtId="0" fontId="20" fillId="8" borderId="26" xfId="0" applyFont="1" applyFill="1" applyBorder="1" applyAlignment="1">
      <alignment horizontal="center" vertical="center"/>
    </xf>
    <xf numFmtId="0" fontId="15" fillId="4" borderId="1" xfId="0" applyFont="1" applyFill="1" applyBorder="1" applyAlignment="1">
      <alignment horizontal="center" vertical="center" wrapText="1"/>
    </xf>
    <xf numFmtId="0" fontId="2" fillId="4" borderId="1" xfId="0" applyFont="1" applyFill="1" applyBorder="1" applyAlignment="1">
      <alignment horizontal="left"/>
    </xf>
    <xf numFmtId="0" fontId="2" fillId="5" borderId="0" xfId="0" applyFont="1" applyFill="1" applyBorder="1" applyAlignment="1">
      <alignment horizontal="center" vertical="center" wrapText="1"/>
    </xf>
    <xf numFmtId="0" fontId="15" fillId="4" borderId="1" xfId="0" applyFont="1" applyFill="1" applyBorder="1" applyAlignment="1">
      <alignment horizontal="center"/>
    </xf>
    <xf numFmtId="0" fontId="15" fillId="4" borderId="5" xfId="0" applyFont="1" applyFill="1" applyBorder="1" applyAlignment="1">
      <alignment horizontal="center" vertical="center" wrapText="1"/>
    </xf>
    <xf numFmtId="0" fontId="15" fillId="4" borderId="20" xfId="0" applyFont="1" applyFill="1" applyBorder="1" applyAlignment="1">
      <alignment horizontal="center" vertical="center" wrapText="1"/>
    </xf>
    <xf numFmtId="1" fontId="11" fillId="4" borderId="1" xfId="0" applyNumberFormat="1" applyFont="1" applyFill="1" applyBorder="1" applyAlignment="1">
      <alignment horizontal="center" vertical="center"/>
    </xf>
    <xf numFmtId="164" fontId="2" fillId="5" borderId="11" xfId="0" applyNumberFormat="1" applyFont="1" applyFill="1" applyBorder="1" applyAlignment="1">
      <alignment horizontal="center"/>
    </xf>
    <xf numFmtId="164" fontId="2" fillId="5" borderId="16" xfId="0" applyNumberFormat="1" applyFont="1" applyFill="1" applyBorder="1" applyAlignment="1">
      <alignment horizontal="center"/>
    </xf>
    <xf numFmtId="1" fontId="2" fillId="5" borderId="11" xfId="0" applyNumberFormat="1" applyFont="1" applyFill="1" applyBorder="1" applyAlignment="1">
      <alignment horizontal="center"/>
    </xf>
    <xf numFmtId="1" fontId="2" fillId="5" borderId="16" xfId="0" applyNumberFormat="1" applyFont="1" applyFill="1" applyBorder="1" applyAlignment="1">
      <alignment horizontal="center"/>
    </xf>
    <xf numFmtId="1" fontId="11" fillId="4" borderId="11" xfId="0" applyNumberFormat="1" applyFont="1" applyFill="1" applyBorder="1" applyAlignment="1">
      <alignment horizontal="center"/>
    </xf>
    <xf numFmtId="1" fontId="11" fillId="4" borderId="16" xfId="0" applyNumberFormat="1" applyFont="1" applyFill="1" applyBorder="1" applyAlignment="1">
      <alignment horizontal="center"/>
    </xf>
    <xf numFmtId="1" fontId="2" fillId="0" borderId="0" xfId="0" applyNumberFormat="1" applyFont="1" applyFill="1" applyBorder="1" applyAlignment="1">
      <alignment horizontal="center"/>
    </xf>
    <xf numFmtId="164" fontId="3" fillId="0" borderId="0" xfId="0" applyNumberFormat="1" applyFont="1" applyFill="1" applyBorder="1" applyAlignment="1" applyProtection="1">
      <alignment horizontal="center"/>
    </xf>
    <xf numFmtId="0" fontId="11" fillId="0" borderId="0" xfId="0" applyFont="1" applyFill="1" applyBorder="1" applyAlignment="1">
      <alignment horizontal="center"/>
    </xf>
    <xf numFmtId="1" fontId="3" fillId="0" borderId="0" xfId="0" applyNumberFormat="1" applyFont="1" applyFill="1" applyBorder="1" applyAlignment="1" applyProtection="1">
      <alignment horizontal="center"/>
    </xf>
    <xf numFmtId="165" fontId="2" fillId="5" borderId="15" xfId="0" applyNumberFormat="1" applyFont="1" applyFill="1" applyBorder="1" applyAlignment="1">
      <alignment horizontal="center"/>
    </xf>
    <xf numFmtId="165" fontId="2" fillId="5" borderId="19" xfId="0" applyNumberFormat="1" applyFont="1" applyFill="1" applyBorder="1" applyAlignment="1">
      <alignment horizontal="center"/>
    </xf>
    <xf numFmtId="0" fontId="3" fillId="0" borderId="42" xfId="0" applyFont="1" applyFill="1" applyBorder="1" applyAlignment="1">
      <alignment horizontal="center"/>
    </xf>
    <xf numFmtId="0" fontId="3" fillId="0" borderId="43" xfId="0" applyFont="1" applyFill="1" applyBorder="1" applyAlignment="1">
      <alignment horizontal="center"/>
    </xf>
    <xf numFmtId="0" fontId="3" fillId="0" borderId="26" xfId="0" applyFont="1" applyFill="1" applyBorder="1" applyAlignment="1">
      <alignment horizontal="center"/>
    </xf>
    <xf numFmtId="1" fontId="3" fillId="0" borderId="1" xfId="0" applyNumberFormat="1" applyFont="1" applyFill="1" applyBorder="1" applyAlignment="1" applyProtection="1">
      <alignment horizontal="center"/>
    </xf>
    <xf numFmtId="0" fontId="2" fillId="0" borderId="0" xfId="0" applyFont="1" applyFill="1" applyBorder="1" applyAlignment="1">
      <alignment horizontal="center"/>
    </xf>
    <xf numFmtId="1" fontId="3" fillId="0" borderId="0" xfId="0" applyNumberFormat="1" applyFont="1" applyFill="1" applyBorder="1" applyAlignment="1">
      <alignment horizontal="center"/>
    </xf>
    <xf numFmtId="0" fontId="8" fillId="0" borderId="0" xfId="0" applyFont="1" applyFill="1" applyBorder="1" applyAlignment="1">
      <alignment horizontal="center"/>
    </xf>
    <xf numFmtId="1" fontId="2" fillId="5" borderId="54" xfId="0" applyNumberFormat="1" applyFont="1" applyFill="1" applyBorder="1" applyAlignment="1">
      <alignment horizontal="center"/>
    </xf>
    <xf numFmtId="1" fontId="2" fillId="5" borderId="55" xfId="0" applyNumberFormat="1" applyFont="1" applyFill="1" applyBorder="1" applyAlignment="1">
      <alignment horizontal="center"/>
    </xf>
    <xf numFmtId="1" fontId="2" fillId="5" borderId="33" xfId="0" applyNumberFormat="1" applyFont="1" applyFill="1" applyBorder="1" applyAlignment="1">
      <alignment horizontal="center"/>
    </xf>
    <xf numFmtId="1" fontId="2" fillId="5" borderId="35" xfId="0" applyNumberFormat="1" applyFont="1" applyFill="1" applyBorder="1" applyAlignment="1">
      <alignment horizontal="center"/>
    </xf>
    <xf numFmtId="1" fontId="2" fillId="5" borderId="40" xfId="0" applyNumberFormat="1" applyFont="1" applyFill="1" applyBorder="1" applyAlignment="1">
      <alignment horizontal="center"/>
    </xf>
    <xf numFmtId="0" fontId="3" fillId="4" borderId="4" xfId="0" applyFont="1" applyFill="1" applyBorder="1" applyAlignment="1">
      <alignment horizontal="center"/>
    </xf>
    <xf numFmtId="0" fontId="3" fillId="4" borderId="0" xfId="0" applyFont="1" applyFill="1" applyBorder="1" applyAlignment="1">
      <alignment horizontal="center"/>
    </xf>
    <xf numFmtId="0" fontId="3" fillId="4" borderId="16" xfId="0" applyFont="1" applyFill="1" applyBorder="1" applyAlignment="1">
      <alignment horizontal="center"/>
    </xf>
    <xf numFmtId="2" fontId="11" fillId="4" borderId="42" xfId="0" applyNumberFormat="1" applyFont="1" applyFill="1" applyBorder="1" applyAlignment="1">
      <alignment horizontal="center"/>
    </xf>
    <xf numFmtId="2" fontId="11" fillId="4" borderId="47" xfId="0" applyNumberFormat="1" applyFont="1" applyFill="1" applyBorder="1" applyAlignment="1">
      <alignment horizontal="center"/>
    </xf>
    <xf numFmtId="1" fontId="2" fillId="5" borderId="32" xfId="0" applyNumberFormat="1" applyFont="1" applyFill="1" applyBorder="1" applyAlignment="1">
      <alignment horizontal="center"/>
    </xf>
    <xf numFmtId="0" fontId="29" fillId="5" borderId="56" xfId="0" applyFont="1" applyFill="1" applyBorder="1" applyAlignment="1">
      <alignment horizontal="center"/>
    </xf>
    <xf numFmtId="0" fontId="29" fillId="5" borderId="57" xfId="0" applyFont="1" applyFill="1" applyBorder="1" applyAlignment="1">
      <alignment horizontal="center"/>
    </xf>
    <xf numFmtId="0" fontId="29" fillId="5" borderId="58" xfId="0" applyFont="1" applyFill="1" applyBorder="1" applyAlignment="1">
      <alignment horizontal="center"/>
    </xf>
    <xf numFmtId="0" fontId="9" fillId="4" borderId="4"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36" xfId="0" applyFont="1" applyFill="1" applyBorder="1" applyAlignment="1">
      <alignment horizontal="center" vertical="center"/>
    </xf>
    <xf numFmtId="0" fontId="9" fillId="4" borderId="40" xfId="0" applyFont="1" applyFill="1" applyBorder="1" applyAlignment="1">
      <alignment horizontal="center" vertical="center"/>
    </xf>
    <xf numFmtId="0" fontId="3" fillId="5" borderId="18" xfId="0" applyFont="1" applyFill="1" applyBorder="1" applyAlignment="1">
      <alignment horizontal="left"/>
    </xf>
    <xf numFmtId="0" fontId="3" fillId="5" borderId="19" xfId="0" applyFont="1" applyFill="1" applyBorder="1" applyAlignment="1">
      <alignment horizontal="left"/>
    </xf>
    <xf numFmtId="2" fontId="3" fillId="0" borderId="0" xfId="0" applyNumberFormat="1" applyFont="1" applyFill="1" applyBorder="1" applyAlignment="1">
      <alignment horizontal="center"/>
    </xf>
    <xf numFmtId="164" fontId="3" fillId="0" borderId="0" xfId="0" applyNumberFormat="1" applyFont="1" applyFill="1" applyBorder="1" applyAlignment="1">
      <alignment horizontal="center"/>
    </xf>
    <xf numFmtId="164" fontId="23" fillId="0" borderId="0" xfId="0" applyNumberFormat="1" applyFont="1" applyFill="1" applyBorder="1" applyAlignment="1">
      <alignment horizontal="center"/>
    </xf>
    <xf numFmtId="1" fontId="23" fillId="0" borderId="0" xfId="0" applyNumberFormat="1" applyFont="1" applyFill="1" applyBorder="1" applyAlignment="1">
      <alignment horizontal="center"/>
    </xf>
    <xf numFmtId="1" fontId="2" fillId="5" borderId="29" xfId="0" applyNumberFormat="1" applyFont="1" applyFill="1" applyBorder="1" applyAlignment="1">
      <alignment horizontal="center"/>
    </xf>
    <xf numFmtId="1" fontId="2" fillId="5" borderId="53" xfId="0" applyNumberFormat="1" applyFont="1" applyFill="1" applyBorder="1" applyAlignment="1">
      <alignment horizontal="center"/>
    </xf>
    <xf numFmtId="0" fontId="20" fillId="4" borderId="46" xfId="0" applyFont="1" applyFill="1" applyBorder="1" applyAlignment="1">
      <alignment horizontal="center"/>
    </xf>
    <xf numFmtId="0" fontId="20" fillId="4" borderId="52" xfId="0" applyFont="1" applyFill="1" applyBorder="1" applyAlignment="1">
      <alignment horizontal="center"/>
    </xf>
    <xf numFmtId="0" fontId="20" fillId="4" borderId="45" xfId="0" applyFont="1" applyFill="1" applyBorder="1" applyAlignment="1">
      <alignment horizontal="center"/>
    </xf>
    <xf numFmtId="2" fontId="11" fillId="4" borderId="11" xfId="0" applyNumberFormat="1" applyFont="1" applyFill="1" applyBorder="1" applyAlignment="1">
      <alignment horizontal="center"/>
    </xf>
    <xf numFmtId="2" fontId="11" fillId="4" borderId="16" xfId="0" applyNumberFormat="1" applyFont="1" applyFill="1" applyBorder="1" applyAlignment="1">
      <alignment horizontal="center"/>
    </xf>
    <xf numFmtId="164" fontId="11" fillId="4" borderId="11" xfId="0" applyNumberFormat="1" applyFont="1" applyFill="1" applyBorder="1" applyAlignment="1">
      <alignment horizontal="center"/>
    </xf>
    <xf numFmtId="164" fontId="11" fillId="4" borderId="16" xfId="0" applyNumberFormat="1" applyFont="1" applyFill="1" applyBorder="1" applyAlignment="1">
      <alignment horizontal="center"/>
    </xf>
    <xf numFmtId="0" fontId="9" fillId="5" borderId="4" xfId="0" applyFont="1" applyFill="1" applyBorder="1" applyAlignment="1">
      <alignment horizontal="center" vertical="center"/>
    </xf>
    <xf numFmtId="0" fontId="9" fillId="5" borderId="0" xfId="0" applyFont="1" applyFill="1" applyBorder="1" applyAlignment="1">
      <alignment horizontal="center" vertical="center"/>
    </xf>
    <xf numFmtId="0" fontId="9" fillId="5" borderId="16" xfId="0" applyFont="1" applyFill="1" applyBorder="1" applyAlignment="1">
      <alignment horizontal="center" vertical="center"/>
    </xf>
    <xf numFmtId="0" fontId="15" fillId="4" borderId="4" xfId="0" applyFont="1" applyFill="1" applyBorder="1" applyAlignment="1">
      <alignment horizontal="center"/>
    </xf>
    <xf numFmtId="0" fontId="15" fillId="4" borderId="34" xfId="0" applyFont="1" applyFill="1" applyBorder="1" applyAlignment="1">
      <alignment horizontal="center"/>
    </xf>
    <xf numFmtId="0" fontId="15" fillId="4" borderId="40" xfId="0" applyFont="1" applyFill="1" applyBorder="1" applyAlignment="1">
      <alignment horizontal="center"/>
    </xf>
    <xf numFmtId="0" fontId="15" fillId="4" borderId="0" xfId="0" applyFont="1" applyFill="1" applyBorder="1" applyAlignment="1">
      <alignment horizontal="center"/>
    </xf>
    <xf numFmtId="0" fontId="15" fillId="4" borderId="16" xfId="0" applyFont="1" applyFill="1" applyBorder="1" applyAlignment="1">
      <alignment horizontal="center"/>
    </xf>
    <xf numFmtId="0" fontId="20" fillId="4" borderId="4" xfId="0" applyFont="1" applyFill="1" applyBorder="1" applyAlignment="1">
      <alignment horizontal="center"/>
    </xf>
    <xf numFmtId="0" fontId="20" fillId="4" borderId="30" xfId="0" applyFont="1" applyFill="1" applyBorder="1" applyAlignment="1">
      <alignment horizontal="center"/>
    </xf>
    <xf numFmtId="0" fontId="20" fillId="4" borderId="53" xfId="0" applyFont="1" applyFill="1" applyBorder="1" applyAlignment="1">
      <alignment horizontal="center"/>
    </xf>
    <xf numFmtId="1" fontId="11" fillId="4" borderId="29" xfId="0" applyNumberFormat="1" applyFont="1" applyFill="1" applyBorder="1" applyAlignment="1">
      <alignment horizontal="center"/>
    </xf>
    <xf numFmtId="1" fontId="11" fillId="4" borderId="53" xfId="0" applyNumberFormat="1" applyFont="1" applyFill="1" applyBorder="1" applyAlignment="1">
      <alignment horizontal="center"/>
    </xf>
    <xf numFmtId="0" fontId="28" fillId="4" borderId="59" xfId="0" applyFont="1" applyFill="1" applyBorder="1" applyAlignment="1">
      <alignment horizontal="center" vertical="center"/>
    </xf>
    <xf numFmtId="0" fontId="28" fillId="4" borderId="60" xfId="0" applyFont="1" applyFill="1" applyBorder="1" applyAlignment="1">
      <alignment horizontal="center" vertical="center"/>
    </xf>
    <xf numFmtId="0" fontId="28" fillId="4" borderId="61" xfId="0" applyFont="1" applyFill="1" applyBorder="1" applyAlignment="1">
      <alignment horizontal="center" vertical="center"/>
    </xf>
    <xf numFmtId="1" fontId="11" fillId="4" borderId="33" xfId="0" applyNumberFormat="1" applyFont="1" applyFill="1" applyBorder="1" applyAlignment="1">
      <alignment horizontal="center"/>
    </xf>
    <xf numFmtId="1" fontId="11" fillId="4" borderId="40" xfId="0" applyNumberFormat="1" applyFont="1" applyFill="1" applyBorder="1" applyAlignment="1">
      <alignment horizontal="center"/>
    </xf>
    <xf numFmtId="0" fontId="29" fillId="4" borderId="46" xfId="0" applyFont="1" applyFill="1" applyBorder="1" applyAlignment="1">
      <alignment horizontal="center"/>
    </xf>
    <xf numFmtId="0" fontId="29" fillId="4" borderId="52" xfId="0" applyFont="1" applyFill="1" applyBorder="1" applyAlignment="1">
      <alignment horizontal="center"/>
    </xf>
    <xf numFmtId="0" fontId="29" fillId="4" borderId="45" xfId="0" applyFont="1" applyFill="1" applyBorder="1" applyAlignment="1">
      <alignment horizontal="center"/>
    </xf>
    <xf numFmtId="0" fontId="20" fillId="4" borderId="3" xfId="0" applyFont="1" applyFill="1" applyBorder="1" applyAlignment="1">
      <alignment horizontal="center"/>
    </xf>
    <xf numFmtId="0" fontId="17" fillId="4" borderId="0" xfId="0" applyFont="1" applyFill="1" applyBorder="1" applyAlignment="1">
      <alignment horizontal="center"/>
    </xf>
    <xf numFmtId="0" fontId="17" fillId="4" borderId="16" xfId="0" applyFont="1" applyFill="1" applyBorder="1" applyAlignment="1">
      <alignment horizontal="center"/>
    </xf>
    <xf numFmtId="0" fontId="3" fillId="0" borderId="5" xfId="0" applyFont="1" applyBorder="1" applyAlignment="1">
      <alignment horizontal="left" vertical="center" wrapText="1"/>
    </xf>
    <xf numFmtId="0" fontId="8" fillId="0" borderId="20" xfId="0" applyFont="1" applyBorder="1" applyAlignment="1">
      <alignment horizontal="left" vertical="center" wrapText="1"/>
    </xf>
    <xf numFmtId="0" fontId="8" fillId="0" borderId="24" xfId="0" applyFont="1" applyBorder="1" applyAlignment="1">
      <alignment horizontal="left" vertical="center" wrapText="1"/>
    </xf>
    <xf numFmtId="0" fontId="3" fillId="0" borderId="20" xfId="0" applyFont="1" applyBorder="1" applyAlignment="1">
      <alignment horizontal="left" vertical="center" wrapText="1"/>
    </xf>
    <xf numFmtId="0" fontId="3" fillId="0" borderId="24" xfId="0" applyFont="1" applyBorder="1" applyAlignment="1">
      <alignment horizontal="left" vertical="center" wrapText="1"/>
    </xf>
    <xf numFmtId="1" fontId="38" fillId="8" borderId="26" xfId="0" applyNumberFormat="1"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1" fontId="26" fillId="8" borderId="1" xfId="0" applyNumberFormat="1" applyFont="1" applyFill="1" applyBorder="1" applyAlignment="1" applyProtection="1">
      <alignment horizontal="center" vertical="center" wrapText="1"/>
    </xf>
    <xf numFmtId="10" fontId="41" fillId="0" borderId="1" xfId="0" applyNumberFormat="1" applyFont="1" applyBorder="1" applyAlignment="1">
      <alignment horizontal="center" vertical="center"/>
    </xf>
    <xf numFmtId="165" fontId="39" fillId="8" borderId="26" xfId="0" applyNumberFormat="1"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1" fontId="40" fillId="8" borderId="26" xfId="0" applyNumberFormat="1" applyFont="1" applyFill="1" applyBorder="1" applyAlignment="1" applyProtection="1">
      <alignment horizontal="center" vertical="center" wrapText="1"/>
    </xf>
    <xf numFmtId="1" fontId="33" fillId="4" borderId="42" xfId="0" applyNumberFormat="1" applyFont="1" applyFill="1" applyBorder="1" applyAlignment="1">
      <alignment horizontal="center" vertical="center"/>
    </xf>
    <xf numFmtId="1" fontId="33" fillId="4" borderId="43" xfId="0" applyNumberFormat="1" applyFont="1" applyFill="1" applyBorder="1" applyAlignment="1">
      <alignment horizontal="center" vertical="center"/>
    </xf>
    <xf numFmtId="1" fontId="33" fillId="4" borderId="26" xfId="0" applyNumberFormat="1" applyFont="1" applyFill="1" applyBorder="1" applyAlignment="1">
      <alignment horizontal="center" vertical="center"/>
    </xf>
    <xf numFmtId="0" fontId="10" fillId="5" borderId="11" xfId="0" applyFont="1" applyFill="1" applyBorder="1" applyAlignment="1">
      <alignment horizontal="center" vertical="center"/>
    </xf>
    <xf numFmtId="0" fontId="10" fillId="5" borderId="0" xfId="0" applyFont="1" applyFill="1" applyBorder="1" applyAlignment="1">
      <alignment horizontal="center" vertical="center"/>
    </xf>
    <xf numFmtId="0" fontId="2" fillId="4" borderId="1" xfId="0" applyFont="1" applyFill="1" applyBorder="1" applyAlignment="1">
      <alignment horizontal="center" vertical="center" wrapText="1"/>
    </xf>
    <xf numFmtId="0" fontId="26" fillId="8" borderId="1" xfId="0" applyFont="1" applyFill="1" applyBorder="1" applyAlignment="1">
      <alignment horizontal="center" vertical="center"/>
    </xf>
    <xf numFmtId="0" fontId="10" fillId="5" borderId="32" xfId="0" applyFont="1" applyFill="1" applyBorder="1" applyAlignment="1">
      <alignment horizontal="center" vertical="center"/>
    </xf>
    <xf numFmtId="2" fontId="47" fillId="0" borderId="0" xfId="0" applyNumberFormat="1" applyFont="1" applyFill="1" applyBorder="1" applyAlignment="1" applyProtection="1">
      <alignment horizontal="center" vertical="center" wrapText="1"/>
    </xf>
    <xf numFmtId="2" fontId="26" fillId="0" borderId="1" xfId="0" applyNumberFormat="1" applyFont="1" applyBorder="1" applyAlignment="1">
      <alignment horizontal="center" vertical="center"/>
    </xf>
    <xf numFmtId="2" fontId="26" fillId="0" borderId="5" xfId="0" applyNumberFormat="1" applyFont="1" applyBorder="1" applyAlignment="1">
      <alignment horizontal="center" vertical="center"/>
    </xf>
    <xf numFmtId="2" fontId="26" fillId="0" borderId="24" xfId="0" applyNumberFormat="1" applyFont="1" applyBorder="1" applyAlignment="1">
      <alignment horizontal="center" vertical="center"/>
    </xf>
    <xf numFmtId="0" fontId="26" fillId="0" borderId="24" xfId="0" applyFont="1" applyBorder="1" applyAlignment="1">
      <alignment horizontal="center" vertical="center"/>
    </xf>
    <xf numFmtId="0" fontId="2" fillId="4" borderId="1" xfId="0" applyFont="1" applyFill="1" applyBorder="1" applyAlignment="1">
      <alignment horizontal="center"/>
    </xf>
    <xf numFmtId="0" fontId="2" fillId="4" borderId="29"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24" xfId="0" applyFont="1" applyFill="1" applyBorder="1" applyAlignment="1">
      <alignment horizontal="center" vertical="center" wrapText="1"/>
    </xf>
    <xf numFmtId="10" fontId="34" fillId="4" borderId="1" xfId="0" applyNumberFormat="1" applyFont="1" applyFill="1" applyBorder="1" applyAlignment="1">
      <alignment horizontal="center" vertical="center"/>
    </xf>
    <xf numFmtId="0" fontId="34" fillId="4" borderId="1" xfId="0" applyFont="1" applyFill="1" applyBorder="1" applyAlignment="1">
      <alignment horizontal="center" vertical="center"/>
    </xf>
    <xf numFmtId="2" fontId="2" fillId="4" borderId="1" xfId="0" applyNumberFormat="1" applyFont="1" applyFill="1" applyBorder="1" applyAlignment="1">
      <alignment horizontal="center" vertical="center"/>
    </xf>
    <xf numFmtId="0" fontId="35" fillId="4" borderId="29" xfId="0" applyFont="1" applyFill="1" applyBorder="1" applyAlignment="1">
      <alignment horizontal="center" vertical="center"/>
    </xf>
    <xf numFmtId="0" fontId="35" fillId="4" borderId="30" xfId="0" applyFont="1" applyFill="1" applyBorder="1" applyAlignment="1">
      <alignment horizontal="center" vertical="center"/>
    </xf>
    <xf numFmtId="0" fontId="35" fillId="4" borderId="33" xfId="0" applyFont="1" applyFill="1" applyBorder="1" applyAlignment="1">
      <alignment horizontal="center" vertical="center"/>
    </xf>
    <xf numFmtId="0" fontId="35" fillId="4" borderId="34" xfId="0" applyFont="1" applyFill="1" applyBorder="1" applyAlignment="1">
      <alignment horizontal="center" vertical="center"/>
    </xf>
    <xf numFmtId="0" fontId="34" fillId="4" borderId="5" xfId="0" quotePrefix="1" applyFont="1" applyFill="1" applyBorder="1" applyAlignment="1" applyProtection="1">
      <alignment horizontal="center" vertical="center" wrapText="1"/>
    </xf>
    <xf numFmtId="0" fontId="34" fillId="4" borderId="24" xfId="0" quotePrefix="1" applyFont="1" applyFill="1" applyBorder="1" applyAlignment="1" applyProtection="1">
      <alignment horizontal="center" vertical="center" wrapText="1"/>
    </xf>
    <xf numFmtId="1" fontId="34" fillId="4" borderId="5" xfId="0" quotePrefix="1" applyNumberFormat="1" applyFont="1" applyFill="1" applyBorder="1" applyAlignment="1">
      <alignment horizontal="center" vertical="center"/>
    </xf>
    <xf numFmtId="0" fontId="34" fillId="4" borderId="24" xfId="0" quotePrefix="1" applyFont="1" applyFill="1" applyBorder="1" applyAlignment="1">
      <alignment horizontal="center" vertical="center"/>
    </xf>
    <xf numFmtId="1" fontId="34" fillId="4" borderId="1" xfId="0" applyNumberFormat="1" applyFont="1" applyFill="1" applyBorder="1" applyAlignment="1" applyProtection="1">
      <alignment horizontal="center" vertical="center" wrapText="1"/>
    </xf>
    <xf numFmtId="0" fontId="36" fillId="4" borderId="1" xfId="0" applyFont="1" applyFill="1" applyBorder="1" applyAlignment="1" applyProtection="1">
      <alignment horizontal="center" vertical="center"/>
      <protection locked="0"/>
    </xf>
    <xf numFmtId="0" fontId="35" fillId="4" borderId="1" xfId="0" applyFont="1" applyFill="1" applyBorder="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118834916723221"/>
          <c:y val="5.0243171473578381E-2"/>
          <c:w val="0.58415876885368045"/>
          <c:h val="0.90113559159063161"/>
        </c:manualLayout>
      </c:layout>
      <c:barChart>
        <c:barDir val="col"/>
        <c:grouping val="stacked"/>
        <c:varyColors val="0"/>
        <c:ser>
          <c:idx val="1"/>
          <c:order val="0"/>
          <c:tx>
            <c:v>Structure mass</c:v>
          </c:tx>
          <c:spPr>
            <a:solidFill>
              <a:srgbClr val="CC99FF"/>
            </a:solidFill>
            <a:ln w="12700">
              <a:solidFill>
                <a:srgbClr val="000000"/>
              </a:solidFill>
              <a:prstDash val="solid"/>
            </a:ln>
          </c:spPr>
          <c:invertIfNegative val="0"/>
          <c:cat>
            <c:strRef>
              <c:f>Configuration!$N$31:$O$31</c:f>
              <c:strCache>
                <c:ptCount val="2"/>
                <c:pt idx="0">
                  <c:v>Braking stage</c:v>
                </c:pt>
                <c:pt idx="1">
                  <c:v>Descent stage</c:v>
                </c:pt>
              </c:strCache>
            </c:strRef>
          </c:cat>
          <c:val>
            <c:numRef>
              <c:f>Configuration!$N$34:$O$34</c:f>
              <c:numCache>
                <c:formatCode>0</c:formatCode>
                <c:ptCount val="2"/>
                <c:pt idx="0">
                  <c:v>18750</c:v>
                </c:pt>
                <c:pt idx="1">
                  <c:v>3750</c:v>
                </c:pt>
              </c:numCache>
            </c:numRef>
          </c:val>
        </c:ser>
        <c:ser>
          <c:idx val="0"/>
          <c:order val="1"/>
          <c:tx>
            <c:v>Propellant mass</c:v>
          </c:tx>
          <c:spPr>
            <a:solidFill>
              <a:srgbClr val="99CCFF"/>
            </a:solidFill>
            <a:ln w="12700">
              <a:solidFill>
                <a:srgbClr val="000000"/>
              </a:solidFill>
              <a:prstDash val="solid"/>
            </a:ln>
          </c:spPr>
          <c:invertIfNegative val="0"/>
          <c:cat>
            <c:strRef>
              <c:f>Configuration!$N$31:$O$31</c:f>
              <c:strCache>
                <c:ptCount val="2"/>
                <c:pt idx="0">
                  <c:v>Braking stage</c:v>
                </c:pt>
                <c:pt idx="1">
                  <c:v>Descent stage</c:v>
                </c:pt>
              </c:strCache>
            </c:strRef>
          </c:cat>
          <c:val>
            <c:numRef>
              <c:f>Configuration!$N$33:$O$33</c:f>
              <c:numCache>
                <c:formatCode>0</c:formatCode>
                <c:ptCount val="2"/>
                <c:pt idx="0">
                  <c:v>131250</c:v>
                </c:pt>
                <c:pt idx="1">
                  <c:v>26250</c:v>
                </c:pt>
              </c:numCache>
            </c:numRef>
          </c:val>
        </c:ser>
        <c:dLbls>
          <c:showLegendKey val="0"/>
          <c:showVal val="0"/>
          <c:showCatName val="0"/>
          <c:showSerName val="0"/>
          <c:showPercent val="0"/>
          <c:showBubbleSize val="0"/>
        </c:dLbls>
        <c:gapWidth val="150"/>
        <c:overlap val="100"/>
        <c:axId val="213769400"/>
        <c:axId val="213770184"/>
      </c:barChart>
      <c:catAx>
        <c:axId val="213769400"/>
        <c:scaling>
          <c:orientation val="minMax"/>
        </c:scaling>
        <c:delete val="1"/>
        <c:axPos val="b"/>
        <c:numFmt formatCode="General" sourceLinked="1"/>
        <c:majorTickMark val="out"/>
        <c:minorTickMark val="none"/>
        <c:tickLblPos val="nextTo"/>
        <c:crossAx val="213770184"/>
        <c:crosses val="autoZero"/>
        <c:auto val="1"/>
        <c:lblAlgn val="ctr"/>
        <c:lblOffset val="100"/>
        <c:noMultiLvlLbl val="0"/>
      </c:catAx>
      <c:valAx>
        <c:axId val="21377018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6350">
            <a:noFill/>
          </a:ln>
        </c:spPr>
        <c:txPr>
          <a:bodyPr rot="0" vert="horz"/>
          <a:lstStyle/>
          <a:p>
            <a:pPr>
              <a:defRPr sz="800" b="0" i="0" u="none" strike="noStrike" baseline="0">
                <a:solidFill>
                  <a:srgbClr val="000000"/>
                </a:solidFill>
                <a:latin typeface="Arial"/>
                <a:ea typeface="Arial"/>
                <a:cs typeface="Arial"/>
              </a:defRPr>
            </a:pPr>
            <a:endParaRPr lang="en-US"/>
          </a:p>
        </c:txPr>
        <c:crossAx val="2137694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C0C0C0"/>
    </a:solidFill>
    <a:ln w="3175">
      <a:solidFill>
        <a:srgbClr val="000000"/>
      </a:solidFill>
      <a:prstDash val="solid"/>
    </a:ln>
  </c:spPr>
  <c:txPr>
    <a:bodyPr/>
    <a:lstStyle/>
    <a:p>
      <a:pPr>
        <a:defRPr sz="3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81233933161953"/>
          <c:y val="0.16822519468607225"/>
          <c:w val="0.80976863753213368"/>
          <c:h val="0.64797852767968589"/>
        </c:manualLayout>
      </c:layout>
      <c:lineChart>
        <c:grouping val="standard"/>
        <c:varyColors val="0"/>
        <c:ser>
          <c:idx val="0"/>
          <c:order val="0"/>
          <c:tx>
            <c:v>Thrust in kgs</c:v>
          </c:tx>
          <c:spPr>
            <a:ln w="25400">
              <a:solidFill>
                <a:srgbClr val="FF6600"/>
              </a:solidFill>
              <a:prstDash val="solid"/>
            </a:ln>
          </c:spPr>
          <c:marker>
            <c:symbol val="none"/>
          </c:marker>
          <c:val>
            <c:numRef>
              <c:f>Calcs!$C$12:$IR$12</c:f>
              <c:numCache>
                <c:formatCode>0</c:formatCode>
                <c:ptCount val="250"/>
                <c:pt idx="0">
                  <c:v>112500</c:v>
                </c:pt>
                <c:pt idx="1">
                  <c:v>112500</c:v>
                </c:pt>
                <c:pt idx="2">
                  <c:v>112500</c:v>
                </c:pt>
                <c:pt idx="3">
                  <c:v>112500</c:v>
                </c:pt>
                <c:pt idx="4">
                  <c:v>112500</c:v>
                </c:pt>
                <c:pt idx="5">
                  <c:v>112500</c:v>
                </c:pt>
                <c:pt idx="6">
                  <c:v>112500</c:v>
                </c:pt>
                <c:pt idx="7">
                  <c:v>112500</c:v>
                </c:pt>
                <c:pt idx="8">
                  <c:v>112500</c:v>
                </c:pt>
                <c:pt idx="9">
                  <c:v>112500</c:v>
                </c:pt>
                <c:pt idx="10">
                  <c:v>112500</c:v>
                </c:pt>
                <c:pt idx="11">
                  <c:v>112500</c:v>
                </c:pt>
                <c:pt idx="12">
                  <c:v>112500</c:v>
                </c:pt>
                <c:pt idx="13">
                  <c:v>112500</c:v>
                </c:pt>
                <c:pt idx="14">
                  <c:v>112500</c:v>
                </c:pt>
                <c:pt idx="15">
                  <c:v>112500</c:v>
                </c:pt>
                <c:pt idx="16">
                  <c:v>112500</c:v>
                </c:pt>
                <c:pt idx="17">
                  <c:v>112500</c:v>
                </c:pt>
                <c:pt idx="18">
                  <c:v>112500</c:v>
                </c:pt>
                <c:pt idx="19">
                  <c:v>112500</c:v>
                </c:pt>
                <c:pt idx="20">
                  <c:v>112500</c:v>
                </c:pt>
                <c:pt idx="21">
                  <c:v>112500</c:v>
                </c:pt>
                <c:pt idx="22">
                  <c:v>112500</c:v>
                </c:pt>
                <c:pt idx="23">
                  <c:v>112500</c:v>
                </c:pt>
                <c:pt idx="24">
                  <c:v>112500</c:v>
                </c:pt>
                <c:pt idx="25">
                  <c:v>112500</c:v>
                </c:pt>
                <c:pt idx="26">
                  <c:v>112500</c:v>
                </c:pt>
                <c:pt idx="27">
                  <c:v>112500</c:v>
                </c:pt>
                <c:pt idx="28">
                  <c:v>112500</c:v>
                </c:pt>
                <c:pt idx="29">
                  <c:v>112500</c:v>
                </c:pt>
                <c:pt idx="30">
                  <c:v>112500</c:v>
                </c:pt>
                <c:pt idx="31">
                  <c:v>112500</c:v>
                </c:pt>
                <c:pt idx="32">
                  <c:v>112500</c:v>
                </c:pt>
                <c:pt idx="33">
                  <c:v>112500</c:v>
                </c:pt>
                <c:pt idx="34">
                  <c:v>112500</c:v>
                </c:pt>
                <c:pt idx="35">
                  <c:v>112500</c:v>
                </c:pt>
                <c:pt idx="36">
                  <c:v>112500</c:v>
                </c:pt>
                <c:pt idx="37">
                  <c:v>112500</c:v>
                </c:pt>
                <c:pt idx="38">
                  <c:v>112500</c:v>
                </c:pt>
                <c:pt idx="39">
                  <c:v>112500</c:v>
                </c:pt>
                <c:pt idx="40">
                  <c:v>112500</c:v>
                </c:pt>
                <c:pt idx="41">
                  <c:v>112500</c:v>
                </c:pt>
                <c:pt idx="42">
                  <c:v>112500</c:v>
                </c:pt>
                <c:pt idx="43">
                  <c:v>112500</c:v>
                </c:pt>
                <c:pt idx="44">
                  <c:v>112500</c:v>
                </c:pt>
                <c:pt idx="45">
                  <c:v>112500</c:v>
                </c:pt>
                <c:pt idx="46">
                  <c:v>112500</c:v>
                </c:pt>
                <c:pt idx="47">
                  <c:v>112500</c:v>
                </c:pt>
                <c:pt idx="48">
                  <c:v>112500</c:v>
                </c:pt>
                <c:pt idx="49">
                  <c:v>112500</c:v>
                </c:pt>
                <c:pt idx="50">
                  <c:v>112500</c:v>
                </c:pt>
                <c:pt idx="51">
                  <c:v>112500</c:v>
                </c:pt>
                <c:pt idx="52">
                  <c:v>112500</c:v>
                </c:pt>
                <c:pt idx="53">
                  <c:v>112500</c:v>
                </c:pt>
                <c:pt idx="54">
                  <c:v>112500</c:v>
                </c:pt>
                <c:pt idx="55">
                  <c:v>112500</c:v>
                </c:pt>
                <c:pt idx="56">
                  <c:v>112500</c:v>
                </c:pt>
                <c:pt idx="57">
                  <c:v>112500</c:v>
                </c:pt>
                <c:pt idx="58">
                  <c:v>112500</c:v>
                </c:pt>
                <c:pt idx="59">
                  <c:v>112500</c:v>
                </c:pt>
                <c:pt idx="60">
                  <c:v>112500</c:v>
                </c:pt>
                <c:pt idx="61">
                  <c:v>112500</c:v>
                </c:pt>
                <c:pt idx="62">
                  <c:v>112500</c:v>
                </c:pt>
                <c:pt idx="63">
                  <c:v>112500</c:v>
                </c:pt>
                <c:pt idx="64">
                  <c:v>112500</c:v>
                </c:pt>
                <c:pt idx="65">
                  <c:v>112500</c:v>
                </c:pt>
                <c:pt idx="66">
                  <c:v>112500</c:v>
                </c:pt>
                <c:pt idx="67">
                  <c:v>112500</c:v>
                </c:pt>
                <c:pt idx="68">
                  <c:v>112500</c:v>
                </c:pt>
                <c:pt idx="69">
                  <c:v>112500</c:v>
                </c:pt>
                <c:pt idx="70">
                  <c:v>112500</c:v>
                </c:pt>
                <c:pt idx="71">
                  <c:v>112500</c:v>
                </c:pt>
                <c:pt idx="72">
                  <c:v>112500</c:v>
                </c:pt>
                <c:pt idx="73">
                  <c:v>112500</c:v>
                </c:pt>
                <c:pt idx="74">
                  <c:v>112500</c:v>
                </c:pt>
                <c:pt idx="75">
                  <c:v>112500</c:v>
                </c:pt>
                <c:pt idx="76">
                  <c:v>112500</c:v>
                </c:pt>
                <c:pt idx="77">
                  <c:v>112500</c:v>
                </c:pt>
                <c:pt idx="78">
                  <c:v>112500</c:v>
                </c:pt>
                <c:pt idx="79">
                  <c:v>112500</c:v>
                </c:pt>
                <c:pt idx="80">
                  <c:v>112500</c:v>
                </c:pt>
                <c:pt idx="81">
                  <c:v>112500</c:v>
                </c:pt>
                <c:pt idx="82">
                  <c:v>112500</c:v>
                </c:pt>
                <c:pt idx="83">
                  <c:v>112500</c:v>
                </c:pt>
                <c:pt idx="84">
                  <c:v>112500</c:v>
                </c:pt>
                <c:pt idx="85">
                  <c:v>112500</c:v>
                </c:pt>
                <c:pt idx="86">
                  <c:v>112500</c:v>
                </c:pt>
                <c:pt idx="87">
                  <c:v>112500</c:v>
                </c:pt>
                <c:pt idx="88">
                  <c:v>112500</c:v>
                </c:pt>
                <c:pt idx="89">
                  <c:v>112500</c:v>
                </c:pt>
                <c:pt idx="90">
                  <c:v>112500</c:v>
                </c:pt>
                <c:pt idx="91">
                  <c:v>112500</c:v>
                </c:pt>
                <c:pt idx="92">
                  <c:v>112500</c:v>
                </c:pt>
                <c:pt idx="93">
                  <c:v>112500</c:v>
                </c:pt>
                <c:pt idx="94">
                  <c:v>89062.49999998328</c:v>
                </c:pt>
                <c:pt idx="95">
                  <c:v>0</c:v>
                </c:pt>
                <c:pt idx="96">
                  <c:v>0</c:v>
                </c:pt>
                <c:pt idx="97">
                  <c:v>0</c:v>
                </c:pt>
                <c:pt idx="98">
                  <c:v>51000</c:v>
                </c:pt>
                <c:pt idx="99">
                  <c:v>51000</c:v>
                </c:pt>
                <c:pt idx="100">
                  <c:v>51000</c:v>
                </c:pt>
                <c:pt idx="101">
                  <c:v>51000</c:v>
                </c:pt>
                <c:pt idx="102">
                  <c:v>51000</c:v>
                </c:pt>
                <c:pt idx="103">
                  <c:v>51000</c:v>
                </c:pt>
                <c:pt idx="104">
                  <c:v>51000</c:v>
                </c:pt>
                <c:pt idx="105">
                  <c:v>51000</c:v>
                </c:pt>
                <c:pt idx="106">
                  <c:v>51000</c:v>
                </c:pt>
                <c:pt idx="107">
                  <c:v>51000</c:v>
                </c:pt>
                <c:pt idx="108">
                  <c:v>51000</c:v>
                </c:pt>
                <c:pt idx="109">
                  <c:v>51000</c:v>
                </c:pt>
                <c:pt idx="110">
                  <c:v>51000</c:v>
                </c:pt>
                <c:pt idx="111">
                  <c:v>51000</c:v>
                </c:pt>
                <c:pt idx="112">
                  <c:v>51000</c:v>
                </c:pt>
                <c:pt idx="113">
                  <c:v>51000</c:v>
                </c:pt>
                <c:pt idx="114">
                  <c:v>51000</c:v>
                </c:pt>
                <c:pt idx="115">
                  <c:v>51000</c:v>
                </c:pt>
                <c:pt idx="116">
                  <c:v>51000</c:v>
                </c:pt>
                <c:pt idx="117">
                  <c:v>51000</c:v>
                </c:pt>
                <c:pt idx="118">
                  <c:v>51000</c:v>
                </c:pt>
                <c:pt idx="119">
                  <c:v>51000</c:v>
                </c:pt>
                <c:pt idx="120">
                  <c:v>51000</c:v>
                </c:pt>
                <c:pt idx="121">
                  <c:v>51000</c:v>
                </c:pt>
                <c:pt idx="122">
                  <c:v>51000</c:v>
                </c:pt>
                <c:pt idx="123">
                  <c:v>51000</c:v>
                </c:pt>
                <c:pt idx="124">
                  <c:v>51000</c:v>
                </c:pt>
                <c:pt idx="125">
                  <c:v>51000</c:v>
                </c:pt>
                <c:pt idx="126">
                  <c:v>51000</c:v>
                </c:pt>
                <c:pt idx="127">
                  <c:v>51000</c:v>
                </c:pt>
                <c:pt idx="128">
                  <c:v>51000</c:v>
                </c:pt>
                <c:pt idx="129">
                  <c:v>51000</c:v>
                </c:pt>
                <c:pt idx="130">
                  <c:v>51000</c:v>
                </c:pt>
                <c:pt idx="131">
                  <c:v>51000</c:v>
                </c:pt>
                <c:pt idx="132">
                  <c:v>51000</c:v>
                </c:pt>
                <c:pt idx="133">
                  <c:v>51000</c:v>
                </c:pt>
                <c:pt idx="134">
                  <c:v>51000</c:v>
                </c:pt>
                <c:pt idx="135">
                  <c:v>13144.82794348509</c:v>
                </c:pt>
                <c:pt idx="136">
                  <c:v>12924.233594976455</c:v>
                </c:pt>
                <c:pt idx="137">
                  <c:v>12867.377227202904</c:v>
                </c:pt>
                <c:pt idx="138">
                  <c:v>12811.47501367629</c:v>
                </c:pt>
                <c:pt idx="139">
                  <c:v>12755.81872551061</c:v>
                </c:pt>
                <c:pt idx="140">
                  <c:v>12700.404235626755</c:v>
                </c:pt>
                <c:pt idx="141">
                  <c:v>12645.230480304243</c:v>
                </c:pt>
                <c:pt idx="142">
                  <c:v>12590.296413673763</c:v>
                </c:pt>
                <c:pt idx="143">
                  <c:v>12535.600994467013</c:v>
                </c:pt>
                <c:pt idx="144">
                  <c:v>12481.143185939465</c:v>
                </c:pt>
                <c:pt idx="145">
                  <c:v>12426.921955850472</c:v>
                </c:pt>
                <c:pt idx="146">
                  <c:v>12372.936276443703</c:v>
                </c:pt>
                <c:pt idx="147">
                  <c:v>12319.185124427655</c:v>
                </c:pt>
                <c:pt idx="148">
                  <c:v>12265.667480956261</c:v>
                </c:pt>
                <c:pt idx="149">
                  <c:v>12212.382331609588</c:v>
                </c:pt>
                <c:pt idx="150">
                  <c:v>12159.328666374586</c:v>
                </c:pt>
                <c:pt idx="151">
                  <c:v>12106.505479625965</c:v>
                </c:pt>
                <c:pt idx="152">
                  <c:v>12053.911770107115</c:v>
                </c:pt>
                <c:pt idx="153">
                  <c:v>12001.546540911148</c:v>
                </c:pt>
                <c:pt idx="154">
                  <c:v>11949.408799461986</c:v>
                </c:pt>
                <c:pt idx="155">
                  <c:v>11897.497557495548</c:v>
                </c:pt>
                <c:pt idx="156">
                  <c:v>11845.811831041025</c:v>
                </c:pt>
                <c:pt idx="157">
                  <c:v>11794.350640402225</c:v>
                </c:pt>
                <c:pt idx="158">
                  <c:v>11743.113010139001</c:v>
                </c:pt>
                <c:pt idx="159">
                  <c:v>11692.097969048767</c:v>
                </c:pt>
                <c:pt idx="160">
                  <c:v>11641.304550148083</c:v>
                </c:pt>
                <c:pt idx="161">
                  <c:v>11590.731790654332</c:v>
                </c:pt>
                <c:pt idx="162">
                  <c:v>11540.378731967457</c:v>
                </c:pt>
                <c:pt idx="163">
                  <c:v>11490.244419651815</c:v>
                </c:pt>
                <c:pt idx="164">
                  <c:v>11440.327903418067</c:v>
                </c:pt>
                <c:pt idx="165">
                  <c:v>11390.628237105162</c:v>
                </c:pt>
                <c:pt idx="166">
                  <c:v>11341.144478662425</c:v>
                </c:pt>
                <c:pt idx="167">
                  <c:v>11291.875690131674</c:v>
                </c:pt>
                <c:pt idx="168">
                  <c:v>11242.820937629462</c:v>
                </c:pt>
                <c:pt idx="169">
                  <c:v>11193.979291329364</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numCache>
            </c:numRef>
          </c:val>
          <c:smooth val="0"/>
        </c:ser>
        <c:ser>
          <c:idx val="1"/>
          <c:order val="1"/>
          <c:tx>
            <c:v>Rocket mass in kgs</c:v>
          </c:tx>
          <c:spPr>
            <a:ln w="25400">
              <a:solidFill>
                <a:srgbClr val="008000"/>
              </a:solidFill>
              <a:prstDash val="solid"/>
            </a:ln>
          </c:spPr>
          <c:marker>
            <c:symbol val="none"/>
          </c:marker>
          <c:val>
            <c:numRef>
              <c:f>Calcs!$C$10:$IR$10</c:f>
              <c:numCache>
                <c:formatCode>0</c:formatCode>
                <c:ptCount val="250"/>
                <c:pt idx="0">
                  <c:v>198615.38461538462</c:v>
                </c:pt>
                <c:pt idx="1">
                  <c:v>197230.76923076922</c:v>
                </c:pt>
                <c:pt idx="2">
                  <c:v>195846.15384615381</c:v>
                </c:pt>
                <c:pt idx="3">
                  <c:v>194461.53846153844</c:v>
                </c:pt>
                <c:pt idx="4">
                  <c:v>193076.92307692306</c:v>
                </c:pt>
                <c:pt idx="5">
                  <c:v>191692.30769230766</c:v>
                </c:pt>
                <c:pt idx="6">
                  <c:v>190307.69230769225</c:v>
                </c:pt>
                <c:pt idx="7">
                  <c:v>188923.07692307688</c:v>
                </c:pt>
                <c:pt idx="8">
                  <c:v>187538.4615384615</c:v>
                </c:pt>
                <c:pt idx="9">
                  <c:v>186153.8461538461</c:v>
                </c:pt>
                <c:pt idx="10">
                  <c:v>184769.23076923069</c:v>
                </c:pt>
                <c:pt idx="11">
                  <c:v>183384.61538461532</c:v>
                </c:pt>
                <c:pt idx="12">
                  <c:v>181999.99999999994</c:v>
                </c:pt>
                <c:pt idx="13">
                  <c:v>180615.38461538454</c:v>
                </c:pt>
                <c:pt idx="14">
                  <c:v>179230.76923076913</c:v>
                </c:pt>
                <c:pt idx="15">
                  <c:v>177846.15384615376</c:v>
                </c:pt>
                <c:pt idx="16">
                  <c:v>176461.53846153838</c:v>
                </c:pt>
                <c:pt idx="17">
                  <c:v>175076.92307692298</c:v>
                </c:pt>
                <c:pt idx="18">
                  <c:v>173692.30769230757</c:v>
                </c:pt>
                <c:pt idx="19">
                  <c:v>172307.6923076922</c:v>
                </c:pt>
                <c:pt idx="20">
                  <c:v>170923.07692307682</c:v>
                </c:pt>
                <c:pt idx="21">
                  <c:v>169538.46153846142</c:v>
                </c:pt>
                <c:pt idx="22">
                  <c:v>168153.84615384601</c:v>
                </c:pt>
                <c:pt idx="23">
                  <c:v>166769.23076923063</c:v>
                </c:pt>
                <c:pt idx="24">
                  <c:v>165384.61538461526</c:v>
                </c:pt>
                <c:pt idx="25">
                  <c:v>163999.99999999985</c:v>
                </c:pt>
                <c:pt idx="26">
                  <c:v>162615.38461538445</c:v>
                </c:pt>
                <c:pt idx="27">
                  <c:v>161230.76923076907</c:v>
                </c:pt>
                <c:pt idx="28">
                  <c:v>159846.1538461537</c:v>
                </c:pt>
                <c:pt idx="29">
                  <c:v>158461.53846153829</c:v>
                </c:pt>
                <c:pt idx="30">
                  <c:v>157076.92307692289</c:v>
                </c:pt>
                <c:pt idx="31">
                  <c:v>155692.30769230751</c:v>
                </c:pt>
                <c:pt idx="32">
                  <c:v>154307.69230769214</c:v>
                </c:pt>
                <c:pt idx="33">
                  <c:v>152923.07692307673</c:v>
                </c:pt>
                <c:pt idx="34">
                  <c:v>151538.46153846133</c:v>
                </c:pt>
                <c:pt idx="35">
                  <c:v>150153.84615384595</c:v>
                </c:pt>
                <c:pt idx="36">
                  <c:v>148769.23076923058</c:v>
                </c:pt>
                <c:pt idx="37">
                  <c:v>147384.61538461517</c:v>
                </c:pt>
                <c:pt idx="38">
                  <c:v>145999.99999999977</c:v>
                </c:pt>
                <c:pt idx="39">
                  <c:v>144615.38461538439</c:v>
                </c:pt>
                <c:pt idx="40">
                  <c:v>143230.76923076902</c:v>
                </c:pt>
                <c:pt idx="41">
                  <c:v>141846.15384615361</c:v>
                </c:pt>
                <c:pt idx="42">
                  <c:v>140461.53846153821</c:v>
                </c:pt>
                <c:pt idx="43">
                  <c:v>139076.92307692283</c:v>
                </c:pt>
                <c:pt idx="44">
                  <c:v>137692.30769230745</c:v>
                </c:pt>
                <c:pt idx="45">
                  <c:v>136307.69230769205</c:v>
                </c:pt>
                <c:pt idx="46">
                  <c:v>134923.07692307665</c:v>
                </c:pt>
                <c:pt idx="47">
                  <c:v>133538.46153846127</c:v>
                </c:pt>
                <c:pt idx="48">
                  <c:v>132153.84615384589</c:v>
                </c:pt>
                <c:pt idx="49">
                  <c:v>130769.23076923052</c:v>
                </c:pt>
                <c:pt idx="50">
                  <c:v>129384.61538461513</c:v>
                </c:pt>
                <c:pt idx="51">
                  <c:v>127999.99999999974</c:v>
                </c:pt>
                <c:pt idx="52">
                  <c:v>126615.38461538436</c:v>
                </c:pt>
                <c:pt idx="53">
                  <c:v>125230.76923076899</c:v>
                </c:pt>
                <c:pt idx="54">
                  <c:v>123846.1538461536</c:v>
                </c:pt>
                <c:pt idx="55">
                  <c:v>122461.53846153821</c:v>
                </c:pt>
                <c:pt idx="56">
                  <c:v>121076.92307692283</c:v>
                </c:pt>
                <c:pt idx="57">
                  <c:v>119692.30769230745</c:v>
                </c:pt>
                <c:pt idx="58">
                  <c:v>118307.69230769206</c:v>
                </c:pt>
                <c:pt idx="59">
                  <c:v>116923.07692307667</c:v>
                </c:pt>
                <c:pt idx="60">
                  <c:v>115538.4615384613</c:v>
                </c:pt>
                <c:pt idx="61">
                  <c:v>114153.84615384592</c:v>
                </c:pt>
                <c:pt idx="62">
                  <c:v>112769.23076923053</c:v>
                </c:pt>
                <c:pt idx="63">
                  <c:v>111384.61538461514</c:v>
                </c:pt>
                <c:pt idx="64">
                  <c:v>109999.99999999977</c:v>
                </c:pt>
                <c:pt idx="65">
                  <c:v>108615.38461538439</c:v>
                </c:pt>
                <c:pt idx="66">
                  <c:v>107230.769230769</c:v>
                </c:pt>
                <c:pt idx="67">
                  <c:v>105846.15384615361</c:v>
                </c:pt>
                <c:pt idx="68">
                  <c:v>104461.53846153824</c:v>
                </c:pt>
                <c:pt idx="69">
                  <c:v>103076.92307692286</c:v>
                </c:pt>
                <c:pt idx="70">
                  <c:v>101692.30769230747</c:v>
                </c:pt>
                <c:pt idx="71">
                  <c:v>100307.69230769208</c:v>
                </c:pt>
                <c:pt idx="72">
                  <c:v>98923.076923076704</c:v>
                </c:pt>
                <c:pt idx="73">
                  <c:v>97538.461538461328</c:v>
                </c:pt>
                <c:pt idx="74">
                  <c:v>96153.846153845938</c:v>
                </c:pt>
                <c:pt idx="75">
                  <c:v>94769.230769230548</c:v>
                </c:pt>
                <c:pt idx="76">
                  <c:v>93384.615384615172</c:v>
                </c:pt>
                <c:pt idx="77">
                  <c:v>91999.999999999796</c:v>
                </c:pt>
                <c:pt idx="78">
                  <c:v>90615.384615384406</c:v>
                </c:pt>
                <c:pt idx="79">
                  <c:v>89230.769230769016</c:v>
                </c:pt>
                <c:pt idx="80">
                  <c:v>87846.15384615364</c:v>
                </c:pt>
                <c:pt idx="81">
                  <c:v>86461.538461538265</c:v>
                </c:pt>
                <c:pt idx="82">
                  <c:v>85076.923076922874</c:v>
                </c:pt>
                <c:pt idx="83">
                  <c:v>83692.307692307484</c:v>
                </c:pt>
                <c:pt idx="84">
                  <c:v>82307.692307692108</c:v>
                </c:pt>
                <c:pt idx="85">
                  <c:v>80923.076923076718</c:v>
                </c:pt>
                <c:pt idx="86">
                  <c:v>79538.461538461328</c:v>
                </c:pt>
                <c:pt idx="87">
                  <c:v>78153.846153845952</c:v>
                </c:pt>
                <c:pt idx="88">
                  <c:v>76769.230769230562</c:v>
                </c:pt>
                <c:pt idx="89">
                  <c:v>75384.615384615172</c:v>
                </c:pt>
                <c:pt idx="90">
                  <c:v>73999.999999999796</c:v>
                </c:pt>
                <c:pt idx="91">
                  <c:v>72615.384615384406</c:v>
                </c:pt>
                <c:pt idx="92">
                  <c:v>71230.769230769016</c:v>
                </c:pt>
                <c:pt idx="93">
                  <c:v>69846.15384615364</c:v>
                </c:pt>
                <c:pt idx="94">
                  <c:v>68750</c:v>
                </c:pt>
                <c:pt idx="95">
                  <c:v>50000</c:v>
                </c:pt>
                <c:pt idx="96">
                  <c:v>50000</c:v>
                </c:pt>
                <c:pt idx="97">
                  <c:v>50000</c:v>
                </c:pt>
                <c:pt idx="98">
                  <c:v>49476.923076923078</c:v>
                </c:pt>
                <c:pt idx="99">
                  <c:v>48953.846153846156</c:v>
                </c:pt>
                <c:pt idx="100">
                  <c:v>48430.769230769234</c:v>
                </c:pt>
                <c:pt idx="101">
                  <c:v>47907.692307692312</c:v>
                </c:pt>
                <c:pt idx="102">
                  <c:v>47384.61538461539</c:v>
                </c:pt>
                <c:pt idx="103">
                  <c:v>46861.538461538468</c:v>
                </c:pt>
                <c:pt idx="104">
                  <c:v>46338.461538461546</c:v>
                </c:pt>
                <c:pt idx="105">
                  <c:v>45815.384615384624</c:v>
                </c:pt>
                <c:pt idx="106">
                  <c:v>45292.307692307702</c:v>
                </c:pt>
                <c:pt idx="107">
                  <c:v>44769.23076923078</c:v>
                </c:pt>
                <c:pt idx="108">
                  <c:v>44246.153846153858</c:v>
                </c:pt>
                <c:pt idx="109">
                  <c:v>43723.076923076937</c:v>
                </c:pt>
                <c:pt idx="110">
                  <c:v>43200.000000000015</c:v>
                </c:pt>
                <c:pt idx="111">
                  <c:v>42676.923076923093</c:v>
                </c:pt>
                <c:pt idx="112">
                  <c:v>42153.846153846171</c:v>
                </c:pt>
                <c:pt idx="113">
                  <c:v>41630.769230769249</c:v>
                </c:pt>
                <c:pt idx="114">
                  <c:v>41107.692307692327</c:v>
                </c:pt>
                <c:pt idx="115">
                  <c:v>40584.615384615405</c:v>
                </c:pt>
                <c:pt idx="116">
                  <c:v>40061.538461538483</c:v>
                </c:pt>
                <c:pt idx="117">
                  <c:v>39538.461538461561</c:v>
                </c:pt>
                <c:pt idx="118">
                  <c:v>39015.384615384632</c:v>
                </c:pt>
                <c:pt idx="119">
                  <c:v>38492.30769230771</c:v>
                </c:pt>
                <c:pt idx="120">
                  <c:v>37969.230769230788</c:v>
                </c:pt>
                <c:pt idx="121">
                  <c:v>37446.153846153858</c:v>
                </c:pt>
                <c:pt idx="122">
                  <c:v>36923.076923076937</c:v>
                </c:pt>
                <c:pt idx="123">
                  <c:v>36400.000000000015</c:v>
                </c:pt>
                <c:pt idx="124">
                  <c:v>35876.923076923093</c:v>
                </c:pt>
                <c:pt idx="125">
                  <c:v>35353.846153846171</c:v>
                </c:pt>
                <c:pt idx="126">
                  <c:v>34830.769230769241</c:v>
                </c:pt>
                <c:pt idx="127">
                  <c:v>34307.692307692319</c:v>
                </c:pt>
                <c:pt idx="128">
                  <c:v>33784.615384615397</c:v>
                </c:pt>
                <c:pt idx="129">
                  <c:v>33261.538461538468</c:v>
                </c:pt>
                <c:pt idx="130">
                  <c:v>32738.461538461546</c:v>
                </c:pt>
                <c:pt idx="131">
                  <c:v>32215.384615384624</c:v>
                </c:pt>
                <c:pt idx="132">
                  <c:v>31692.307692307702</c:v>
                </c:pt>
                <c:pt idx="133">
                  <c:v>31169.23076923078</c:v>
                </c:pt>
                <c:pt idx="134">
                  <c:v>30646.153846153855</c:v>
                </c:pt>
                <c:pt idx="135">
                  <c:v>30511.335098015548</c:v>
                </c:pt>
                <c:pt idx="136">
                  <c:v>30378.77885601579</c:v>
                </c:pt>
                <c:pt idx="137">
                  <c:v>30246.805756249603</c:v>
                </c:pt>
                <c:pt idx="138">
                  <c:v>30115.40601251959</c:v>
                </c:pt>
                <c:pt idx="139">
                  <c:v>29984.577102514355</c:v>
                </c:pt>
                <c:pt idx="140">
                  <c:v>29854.316546251517</c:v>
                </c:pt>
                <c:pt idx="141">
                  <c:v>29724.621874658653</c:v>
                </c:pt>
                <c:pt idx="142">
                  <c:v>29595.490629390202</c:v>
                </c:pt>
                <c:pt idx="143">
                  <c:v>29466.920362780285</c:v>
                </c:pt>
                <c:pt idx="144">
                  <c:v>29338.908637796292</c:v>
                </c:pt>
                <c:pt idx="145">
                  <c:v>29211.453027992698</c:v>
                </c:pt>
                <c:pt idx="146">
                  <c:v>29084.551117465067</c:v>
                </c:pt>
                <c:pt idx="147">
                  <c:v>28958.200500804272</c:v>
                </c:pt>
                <c:pt idx="148">
                  <c:v>28832.398783050874</c:v>
                </c:pt>
                <c:pt idx="149">
                  <c:v>28707.14357964975</c:v>
                </c:pt>
                <c:pt idx="150">
                  <c:v>28582.432516404882</c:v>
                </c:pt>
                <c:pt idx="151">
                  <c:v>28458.26322943436</c:v>
                </c:pt>
                <c:pt idx="152">
                  <c:v>28334.63336512557</c:v>
                </c:pt>
                <c:pt idx="153">
                  <c:v>28211.540580090583</c:v>
                </c:pt>
                <c:pt idx="154">
                  <c:v>28088.982541121743</c:v>
                </c:pt>
                <c:pt idx="155">
                  <c:v>27966.956925147428</c:v>
                </c:pt>
                <c:pt idx="156">
                  <c:v>27845.461419188032</c:v>
                </c:pt>
                <c:pt idx="157">
                  <c:v>27724.493720312115</c:v>
                </c:pt>
                <c:pt idx="158">
                  <c:v>27604.051535592738</c:v>
                </c:pt>
                <c:pt idx="159">
                  <c:v>27484.132582064034</c:v>
                </c:pt>
                <c:pt idx="160">
                  <c:v>27364.7345866779</c:v>
                </c:pt>
                <c:pt idx="161">
                  <c:v>27245.855286260932</c:v>
                </c:pt>
                <c:pt idx="162">
                  <c:v>27127.492427471523</c:v>
                </c:pt>
                <c:pt idx="163">
                  <c:v>27009.643766757144</c:v>
                </c:pt>
                <c:pt idx="164">
                  <c:v>26892.307070311832</c:v>
                </c:pt>
                <c:pt idx="165">
                  <c:v>26775.480114033831</c:v>
                </c:pt>
                <c:pt idx="166">
                  <c:v>26659.160683483446</c:v>
                </c:pt>
                <c:pt idx="167">
                  <c:v>26543.34657384107</c:v>
                </c:pt>
                <c:pt idx="168">
                  <c:v>26428.035589865383</c:v>
                </c:pt>
                <c:pt idx="169">
                  <c:v>26313.225545851747</c:v>
                </c:pt>
                <c:pt idx="170">
                  <c:v>26313.225545851747</c:v>
                </c:pt>
                <c:pt idx="171">
                  <c:v>26313.225545851747</c:v>
                </c:pt>
                <c:pt idx="172">
                  <c:v>26313.225545851747</c:v>
                </c:pt>
                <c:pt idx="173">
                  <c:v>26313.225545851747</c:v>
                </c:pt>
                <c:pt idx="174">
                  <c:v>26313.225545851747</c:v>
                </c:pt>
                <c:pt idx="175">
                  <c:v>26313.225545851747</c:v>
                </c:pt>
                <c:pt idx="176">
                  <c:v>26313.225545851747</c:v>
                </c:pt>
                <c:pt idx="177">
                  <c:v>26313.225545851747</c:v>
                </c:pt>
                <c:pt idx="178">
                  <c:v>26313.225545851747</c:v>
                </c:pt>
                <c:pt idx="179">
                  <c:v>26313.225545851747</c:v>
                </c:pt>
                <c:pt idx="180">
                  <c:v>26313.225545851747</c:v>
                </c:pt>
                <c:pt idx="181">
                  <c:v>26313.225545851747</c:v>
                </c:pt>
                <c:pt idx="182">
                  <c:v>26313.225545851747</c:v>
                </c:pt>
                <c:pt idx="183">
                  <c:v>26313.225545851747</c:v>
                </c:pt>
                <c:pt idx="184">
                  <c:v>26313.225545851747</c:v>
                </c:pt>
                <c:pt idx="185">
                  <c:v>26313.225545851747</c:v>
                </c:pt>
                <c:pt idx="186">
                  <c:v>26313.225545851747</c:v>
                </c:pt>
                <c:pt idx="187">
                  <c:v>26313.225545851747</c:v>
                </c:pt>
                <c:pt idx="188">
                  <c:v>26313.225545851747</c:v>
                </c:pt>
                <c:pt idx="189">
                  <c:v>26313.225545851747</c:v>
                </c:pt>
                <c:pt idx="190">
                  <c:v>26313.225545851747</c:v>
                </c:pt>
                <c:pt idx="191">
                  <c:v>26313.225545851747</c:v>
                </c:pt>
                <c:pt idx="192">
                  <c:v>26313.225545851747</c:v>
                </c:pt>
                <c:pt idx="193">
                  <c:v>26313.225545851747</c:v>
                </c:pt>
                <c:pt idx="194">
                  <c:v>26313.225545851747</c:v>
                </c:pt>
                <c:pt idx="195">
                  <c:v>26313.225545851747</c:v>
                </c:pt>
                <c:pt idx="196">
                  <c:v>26313.225545851747</c:v>
                </c:pt>
                <c:pt idx="197">
                  <c:v>26313.225545851747</c:v>
                </c:pt>
                <c:pt idx="198">
                  <c:v>26313.225545851747</c:v>
                </c:pt>
                <c:pt idx="199">
                  <c:v>26313.225545851747</c:v>
                </c:pt>
                <c:pt idx="200">
                  <c:v>26313.225545851747</c:v>
                </c:pt>
                <c:pt idx="201">
                  <c:v>26313.225545851747</c:v>
                </c:pt>
                <c:pt idx="202">
                  <c:v>26313.225545851747</c:v>
                </c:pt>
                <c:pt idx="203">
                  <c:v>26313.225545851747</c:v>
                </c:pt>
                <c:pt idx="204">
                  <c:v>26313.225545851747</c:v>
                </c:pt>
                <c:pt idx="205">
                  <c:v>26313.225545851747</c:v>
                </c:pt>
                <c:pt idx="206">
                  <c:v>26313.225545851747</c:v>
                </c:pt>
                <c:pt idx="207">
                  <c:v>26313.225545851747</c:v>
                </c:pt>
                <c:pt idx="208">
                  <c:v>26313.225545851747</c:v>
                </c:pt>
                <c:pt idx="209">
                  <c:v>26313.225545851747</c:v>
                </c:pt>
                <c:pt idx="210">
                  <c:v>26313.225545851747</c:v>
                </c:pt>
                <c:pt idx="211">
                  <c:v>26313.225545851747</c:v>
                </c:pt>
                <c:pt idx="212">
                  <c:v>26313.225545851747</c:v>
                </c:pt>
                <c:pt idx="213">
                  <c:v>26313.225545851747</c:v>
                </c:pt>
                <c:pt idx="214">
                  <c:v>26313.225545851747</c:v>
                </c:pt>
                <c:pt idx="215">
                  <c:v>26313.225545851747</c:v>
                </c:pt>
                <c:pt idx="216">
                  <c:v>26313.225545851747</c:v>
                </c:pt>
                <c:pt idx="217">
                  <c:v>26313.225545851747</c:v>
                </c:pt>
                <c:pt idx="218">
                  <c:v>26313.225545851747</c:v>
                </c:pt>
                <c:pt idx="219">
                  <c:v>26313.225545851747</c:v>
                </c:pt>
                <c:pt idx="220">
                  <c:v>26313.225545851747</c:v>
                </c:pt>
                <c:pt idx="221">
                  <c:v>26313.225545851747</c:v>
                </c:pt>
                <c:pt idx="222">
                  <c:v>26313.225545851747</c:v>
                </c:pt>
                <c:pt idx="223">
                  <c:v>26313.225545851747</c:v>
                </c:pt>
                <c:pt idx="224">
                  <c:v>26313.225545851747</c:v>
                </c:pt>
                <c:pt idx="225">
                  <c:v>26313.225545851747</c:v>
                </c:pt>
                <c:pt idx="226">
                  <c:v>26313.225545851747</c:v>
                </c:pt>
                <c:pt idx="227">
                  <c:v>26313.225545851747</c:v>
                </c:pt>
                <c:pt idx="228">
                  <c:v>26313.225545851747</c:v>
                </c:pt>
                <c:pt idx="229">
                  <c:v>26313.225545851747</c:v>
                </c:pt>
                <c:pt idx="230">
                  <c:v>26313.225545851747</c:v>
                </c:pt>
                <c:pt idx="231">
                  <c:v>26313.225545851747</c:v>
                </c:pt>
                <c:pt idx="232">
                  <c:v>26313.225545851747</c:v>
                </c:pt>
                <c:pt idx="233">
                  <c:v>26313.225545851747</c:v>
                </c:pt>
                <c:pt idx="234">
                  <c:v>26313.225545851747</c:v>
                </c:pt>
                <c:pt idx="235">
                  <c:v>26313.225545851747</c:v>
                </c:pt>
                <c:pt idx="236">
                  <c:v>26313.225545851747</c:v>
                </c:pt>
                <c:pt idx="237">
                  <c:v>26313.225545851747</c:v>
                </c:pt>
                <c:pt idx="238">
                  <c:v>26313.225545851747</c:v>
                </c:pt>
                <c:pt idx="239">
                  <c:v>26313.225545851747</c:v>
                </c:pt>
                <c:pt idx="240">
                  <c:v>26313.225545851747</c:v>
                </c:pt>
                <c:pt idx="241">
                  <c:v>26313.225545851747</c:v>
                </c:pt>
                <c:pt idx="242">
                  <c:v>26313.225545851747</c:v>
                </c:pt>
                <c:pt idx="243">
                  <c:v>26313.225545851747</c:v>
                </c:pt>
                <c:pt idx="244">
                  <c:v>26313.225545851747</c:v>
                </c:pt>
                <c:pt idx="245">
                  <c:v>26313.225545851747</c:v>
                </c:pt>
                <c:pt idx="246">
                  <c:v>26313.225545851747</c:v>
                </c:pt>
                <c:pt idx="247">
                  <c:v>26313.225545851747</c:v>
                </c:pt>
                <c:pt idx="248">
                  <c:v>26313.225545851747</c:v>
                </c:pt>
                <c:pt idx="249">
                  <c:v>26313.225545851747</c:v>
                </c:pt>
              </c:numCache>
            </c:numRef>
          </c:val>
          <c:smooth val="0"/>
        </c:ser>
        <c:dLbls>
          <c:showLegendKey val="0"/>
          <c:showVal val="0"/>
          <c:showCatName val="0"/>
          <c:showSerName val="0"/>
          <c:showPercent val="0"/>
          <c:showBubbleSize val="0"/>
        </c:dLbls>
        <c:smooth val="0"/>
        <c:axId val="252814512"/>
        <c:axId val="252820392"/>
      </c:lineChart>
      <c:catAx>
        <c:axId val="252814512"/>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GB"/>
                  <a:t>Period</a:t>
                </a:r>
              </a:p>
            </c:rich>
          </c:tx>
          <c:layout>
            <c:manualLayout>
              <c:xMode val="edge"/>
              <c:yMode val="edge"/>
              <c:x val="0.50899742930591252"/>
              <c:y val="0.9096621638580203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2820392"/>
        <c:crosses val="autoZero"/>
        <c:auto val="1"/>
        <c:lblAlgn val="ctr"/>
        <c:lblOffset val="100"/>
        <c:tickLblSkip val="50"/>
        <c:tickMarkSkip val="10"/>
        <c:noMultiLvlLbl val="0"/>
      </c:catAx>
      <c:valAx>
        <c:axId val="25282039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2814512"/>
        <c:crosses val="autoZero"/>
        <c:crossBetween val="between"/>
      </c:valAx>
      <c:spPr>
        <a:solidFill>
          <a:srgbClr val="C0C0C0"/>
        </a:solidFill>
        <a:ln w="12700">
          <a:solidFill>
            <a:srgbClr val="808080"/>
          </a:solidFill>
          <a:prstDash val="solid"/>
        </a:ln>
      </c:spPr>
    </c:plotArea>
    <c:legend>
      <c:legendPos val="t"/>
      <c:layout>
        <c:manualLayout>
          <c:xMode val="edge"/>
          <c:yMode val="edge"/>
          <c:x val="8.4832904884318772E-2"/>
          <c:y val="3.1152813830754123E-2"/>
          <c:w val="0.80976863753213368"/>
          <c:h val="9.0343160109186957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GB"/>
              <a:t>Distance in kilometres</a:t>
            </a:r>
          </a:p>
        </c:rich>
      </c:tx>
      <c:layout>
        <c:manualLayout>
          <c:xMode val="edge"/>
          <c:yMode val="edge"/>
          <c:x val="0.32901648048782722"/>
          <c:y val="4.0498657979980368E-2"/>
        </c:manualLayout>
      </c:layout>
      <c:overlay val="0"/>
      <c:spPr>
        <a:noFill/>
        <a:ln w="25400">
          <a:noFill/>
        </a:ln>
      </c:spPr>
    </c:title>
    <c:autoTitleDeleted val="0"/>
    <c:plotArea>
      <c:layout>
        <c:manualLayout>
          <c:layoutTarget val="inner"/>
          <c:xMode val="edge"/>
          <c:yMode val="edge"/>
          <c:x val="0.10362723794892197"/>
          <c:y val="0.17134047606914768"/>
          <c:w val="0.85751539402732924"/>
          <c:h val="0.65420909044583664"/>
        </c:manualLayout>
      </c:layout>
      <c:lineChart>
        <c:grouping val="standard"/>
        <c:varyColors val="0"/>
        <c:ser>
          <c:idx val="0"/>
          <c:order val="0"/>
          <c:tx>
            <c:v>Distance</c:v>
          </c:tx>
          <c:spPr>
            <a:ln w="25400">
              <a:solidFill>
                <a:srgbClr val="993300"/>
              </a:solidFill>
              <a:prstDash val="solid"/>
            </a:ln>
          </c:spPr>
          <c:marker>
            <c:symbol val="none"/>
          </c:marker>
          <c:val>
            <c:numRef>
              <c:f>Calcs!$C$30:$IR$30</c:f>
              <c:numCache>
                <c:formatCode>0.0</c:formatCode>
                <c:ptCount val="250"/>
                <c:pt idx="0">
                  <c:v>6.6683422850387535</c:v>
                </c:pt>
                <c:pt idx="1">
                  <c:v>19.966406656952032</c:v>
                </c:pt>
                <c:pt idx="2">
                  <c:v>33.186968439209743</c:v>
                </c:pt>
                <c:pt idx="3">
                  <c:v>46.329498189279249</c:v>
                </c:pt>
                <c:pt idx="4">
                  <c:v>59.393456209296907</c:v>
                </c:pt>
                <c:pt idx="5">
                  <c:v>72.378292254720563</c:v>
                </c:pt>
                <c:pt idx="6">
                  <c:v>85.283445234482727</c:v>
                </c:pt>
                <c:pt idx="7">
                  <c:v>98.108342908907531</c:v>
                </c:pt>
                <c:pt idx="8">
                  <c:v>110.85240157215961</c:v>
                </c:pt>
                <c:pt idx="9">
                  <c:v>123.51502571890272</c:v>
                </c:pt>
                <c:pt idx="10">
                  <c:v>136.09560771413209</c:v>
                </c:pt>
                <c:pt idx="11">
                  <c:v>148.59352744680521</c:v>
                </c:pt>
                <c:pt idx="12">
                  <c:v>161.00815196691119</c:v>
                </c:pt>
                <c:pt idx="13">
                  <c:v>173.33883512419791</c:v>
                </c:pt>
                <c:pt idx="14">
                  <c:v>185.5849171957326</c:v>
                </c:pt>
                <c:pt idx="15">
                  <c:v>197.74572449005819</c:v>
                </c:pt>
                <c:pt idx="16">
                  <c:v>209.82056894540625</c:v>
                </c:pt>
                <c:pt idx="17">
                  <c:v>221.80874772720782</c:v>
                </c:pt>
                <c:pt idx="18">
                  <c:v>233.70954280126725</c:v>
                </c:pt>
                <c:pt idx="19">
                  <c:v>245.52222048808449</c:v>
                </c:pt>
                <c:pt idx="20">
                  <c:v>257.24603101479664</c:v>
                </c:pt>
                <c:pt idx="21">
                  <c:v>268.88020805823743</c:v>
                </c:pt>
                <c:pt idx="22">
                  <c:v>280.42396826763803</c:v>
                </c:pt>
                <c:pt idx="23">
                  <c:v>291.87651076667032</c:v>
                </c:pt>
                <c:pt idx="24">
                  <c:v>303.23701663985469</c:v>
                </c:pt>
                <c:pt idx="25">
                  <c:v>314.50464840779955</c:v>
                </c:pt>
                <c:pt idx="26">
                  <c:v>325.67854949047671</c:v>
                </c:pt>
                <c:pt idx="27">
                  <c:v>336.75784364774557</c:v>
                </c:pt>
                <c:pt idx="28">
                  <c:v>347.7416343967343</c:v>
                </c:pt>
                <c:pt idx="29">
                  <c:v>358.6290044153298</c:v>
                </c:pt>
                <c:pt idx="30">
                  <c:v>369.41901493090256</c:v>
                </c:pt>
                <c:pt idx="31">
                  <c:v>380.11070508403355</c:v>
                </c:pt>
                <c:pt idx="32">
                  <c:v>390.70309127125637</c:v>
                </c:pt>
                <c:pt idx="33">
                  <c:v>401.19516647074767</c:v>
                </c:pt>
                <c:pt idx="34">
                  <c:v>411.58589954115109</c:v>
                </c:pt>
                <c:pt idx="35">
                  <c:v>421.87423449726981</c:v>
                </c:pt>
                <c:pt idx="36">
                  <c:v>432.05908977044373</c:v>
                </c:pt>
                <c:pt idx="37">
                  <c:v>442.13935743992721</c:v>
                </c:pt>
                <c:pt idx="38">
                  <c:v>452.11390243449659</c:v>
                </c:pt>
                <c:pt idx="39">
                  <c:v>461.98156171207239</c:v>
                </c:pt>
                <c:pt idx="40">
                  <c:v>471.74114341228892</c:v>
                </c:pt>
                <c:pt idx="41">
                  <c:v>481.39142598125738</c:v>
                </c:pt>
                <c:pt idx="42">
                  <c:v>490.93115726778171</c:v>
                </c:pt>
                <c:pt idx="43">
                  <c:v>500.35905359391461</c:v>
                </c:pt>
                <c:pt idx="44">
                  <c:v>509.67379879540806</c:v>
                </c:pt>
                <c:pt idx="45">
                  <c:v>518.87404322772068</c:v>
                </c:pt>
                <c:pt idx="46">
                  <c:v>527.95840274081968</c:v>
                </c:pt>
                <c:pt idx="47">
                  <c:v>536.92545762553993</c:v>
                </c:pt>
                <c:pt idx="48">
                  <c:v>545.77375153083381</c:v>
                </c:pt>
                <c:pt idx="49">
                  <c:v>554.50179034485166</c:v>
                </c:pt>
                <c:pt idx="50">
                  <c:v>563.10804103988755</c:v>
                </c:pt>
                <c:pt idx="51">
                  <c:v>571.59093048756881</c:v>
                </c:pt>
                <c:pt idx="52">
                  <c:v>579.94884424423788</c:v>
                </c:pt>
                <c:pt idx="53">
                  <c:v>588.18012530366707</c:v>
                </c:pt>
                <c:pt idx="54">
                  <c:v>596.28307281782656</c:v>
                </c:pt>
                <c:pt idx="55">
                  <c:v>604.25594078678512</c:v>
                </c:pt>
                <c:pt idx="56">
                  <c:v>612.09693671925822</c:v>
                </c:pt>
                <c:pt idx="57">
                  <c:v>619.8042202658421</c:v>
                </c:pt>
                <c:pt idx="58">
                  <c:v>627.37590182759936</c:v>
                </c:pt>
                <c:pt idx="59">
                  <c:v>634.81004114574807</c:v>
                </c:pt>
                <c:pt idx="60">
                  <c:v>642.10464587655258</c:v>
                </c:pt>
                <c:pt idx="61">
                  <c:v>649.25767014983626</c:v>
                </c:pt>
                <c:pt idx="62">
                  <c:v>656.26701312249338</c:v>
                </c:pt>
                <c:pt idx="63">
                  <c:v>663.13051753979732</c:v>
                </c:pt>
                <c:pt idx="64">
                  <c:v>669.84596830795988</c:v>
                </c:pt>
                <c:pt idx="65">
                  <c:v>676.41109109436729</c:v>
                </c:pt>
                <c:pt idx="66">
                  <c:v>682.82355097075333</c:v>
                </c:pt>
                <c:pt idx="67">
                  <c:v>689.08095111211162</c:v>
                </c:pt>
                <c:pt idx="68">
                  <c:v>695.18083157959791</c:v>
                </c:pt>
                <c:pt idx="69">
                  <c:v>701.12066821507824</c:v>
                </c:pt>
                <c:pt idx="70">
                  <c:v>706.89787167743032</c:v>
                </c:pt>
                <c:pt idx="71">
                  <c:v>712.50978666642766</c:v>
                </c:pt>
                <c:pt idx="72">
                  <c:v>717.95369138150772</c:v>
                </c:pt>
                <c:pt idx="73">
                  <c:v>723.22679727426078</c:v>
                </c:pt>
                <c:pt idx="74">
                  <c:v>728.32624917613191</c:v>
                </c:pt>
                <c:pt idx="75">
                  <c:v>733.24912589344149</c:v>
                </c:pt>
                <c:pt idx="76">
                  <c:v>737.99244138295273</c:v>
                </c:pt>
                <c:pt idx="77">
                  <c:v>742.55314665353399</c:v>
                </c:pt>
                <c:pt idx="78">
                  <c:v>746.92813257410535</c:v>
                </c:pt>
                <c:pt idx="79">
                  <c:v>751.11423381520206</c:v>
                </c:pt>
                <c:pt idx="80">
                  <c:v>755.10823421060445</c:v>
                </c:pt>
                <c:pt idx="81">
                  <c:v>758.90687390273479</c:v>
                </c:pt>
                <c:pt idx="82">
                  <c:v>762.50685874252213</c:v>
                </c:pt>
                <c:pt idx="83">
                  <c:v>765.90487255442986</c:v>
                </c:pt>
                <c:pt idx="84">
                  <c:v>769.09759306619742</c:v>
                </c:pt>
                <c:pt idx="85">
                  <c:v>772.08171256679134</c:v>
                </c:pt>
                <c:pt idx="86">
                  <c:v>774.8539647258666</c:v>
                </c:pt>
                <c:pt idx="87">
                  <c:v>777.41115953840779</c:v>
                </c:pt>
                <c:pt idx="88">
                  <c:v>779.75022913671728</c:v>
                </c:pt>
                <c:pt idx="89">
                  <c:v>781.8682883857856</c:v>
                </c:pt>
                <c:pt idx="90">
                  <c:v>783.76271600485211</c:v>
                </c:pt>
                <c:pt idx="91">
                  <c:v>785.43126491086264</c:v>
                </c:pt>
                <c:pt idx="92">
                  <c:v>786.87221547431977</c:v>
                </c:pt>
                <c:pt idx="93">
                  <c:v>788.0845943163124</c:v>
                </c:pt>
                <c:pt idx="94">
                  <c:v>789.09261210409636</c:v>
                </c:pt>
                <c:pt idx="95">
                  <c:v>790.01133871906507</c:v>
                </c:pt>
                <c:pt idx="96">
                  <c:v>790.93136878803671</c:v>
                </c:pt>
                <c:pt idx="97">
                  <c:v>791.85271450147934</c:v>
                </c:pt>
                <c:pt idx="98">
                  <c:v>792.70476954910828</c:v>
                </c:pt>
                <c:pt idx="99">
                  <c:v>793.41781301077481</c:v>
                </c:pt>
                <c:pt idx="100">
                  <c:v>793.99403695301328</c:v>
                </c:pt>
                <c:pt idx="101">
                  <c:v>794.4366035520452</c:v>
                </c:pt>
                <c:pt idx="102">
                  <c:v>794.75007575508175</c:v>
                </c:pt>
                <c:pt idx="103">
                  <c:v>794.94119768743826</c:v>
                </c:pt>
                <c:pt idx="104">
                  <c:v>795.02066369042257</c:v>
                </c:pt>
                <c:pt idx="105">
                  <c:v>795.02066369042257</c:v>
                </c:pt>
                <c:pt idx="106">
                  <c:v>795.02066369042257</c:v>
                </c:pt>
                <c:pt idx="107">
                  <c:v>795.02066369042257</c:v>
                </c:pt>
                <c:pt idx="108">
                  <c:v>795.02066369042257</c:v>
                </c:pt>
                <c:pt idx="109">
                  <c:v>795.02066369042257</c:v>
                </c:pt>
                <c:pt idx="110">
                  <c:v>795.02066369042257</c:v>
                </c:pt>
                <c:pt idx="111">
                  <c:v>795.02066369042257</c:v>
                </c:pt>
                <c:pt idx="112">
                  <c:v>795.02066369042257</c:v>
                </c:pt>
                <c:pt idx="113">
                  <c:v>795.02066369042257</c:v>
                </c:pt>
                <c:pt idx="114">
                  <c:v>795.02066369042257</c:v>
                </c:pt>
                <c:pt idx="115">
                  <c:v>795.02066369042257</c:v>
                </c:pt>
                <c:pt idx="116">
                  <c:v>795.02066369042257</c:v>
                </c:pt>
                <c:pt idx="117">
                  <c:v>795.02066369042257</c:v>
                </c:pt>
                <c:pt idx="118">
                  <c:v>795.02066369042257</c:v>
                </c:pt>
                <c:pt idx="119">
                  <c:v>795.02066369042257</c:v>
                </c:pt>
                <c:pt idx="120">
                  <c:v>795.02066369042257</c:v>
                </c:pt>
                <c:pt idx="121">
                  <c:v>795.02066369042257</c:v>
                </c:pt>
                <c:pt idx="122">
                  <c:v>795.02066369042257</c:v>
                </c:pt>
                <c:pt idx="123">
                  <c:v>795.02066369042257</c:v>
                </c:pt>
                <c:pt idx="124">
                  <c:v>795.02066369042257</c:v>
                </c:pt>
                <c:pt idx="125">
                  <c:v>795.02066369042257</c:v>
                </c:pt>
                <c:pt idx="126">
                  <c:v>795.02066369042257</c:v>
                </c:pt>
                <c:pt idx="127">
                  <c:v>795.02066369042257</c:v>
                </c:pt>
                <c:pt idx="128">
                  <c:v>795.02066369042257</c:v>
                </c:pt>
                <c:pt idx="129">
                  <c:v>795.02066369042257</c:v>
                </c:pt>
                <c:pt idx="130">
                  <c:v>795.02066369042257</c:v>
                </c:pt>
                <c:pt idx="131">
                  <c:v>795.02066369042257</c:v>
                </c:pt>
                <c:pt idx="132">
                  <c:v>795.02066369042257</c:v>
                </c:pt>
                <c:pt idx="133">
                  <c:v>795.02066369042257</c:v>
                </c:pt>
                <c:pt idx="134">
                  <c:v>795.02066369042257</c:v>
                </c:pt>
                <c:pt idx="135">
                  <c:v>795.02066369042257</c:v>
                </c:pt>
                <c:pt idx="136">
                  <c:v>795.02066369042257</c:v>
                </c:pt>
                <c:pt idx="137">
                  <c:v>795.02066369042257</c:v>
                </c:pt>
                <c:pt idx="138">
                  <c:v>795.02066369042257</c:v>
                </c:pt>
                <c:pt idx="139">
                  <c:v>795.02066369042257</c:v>
                </c:pt>
                <c:pt idx="140">
                  <c:v>795.02066369042257</c:v>
                </c:pt>
                <c:pt idx="141">
                  <c:v>795.02066369042257</c:v>
                </c:pt>
                <c:pt idx="142">
                  <c:v>795.02066369042257</c:v>
                </c:pt>
                <c:pt idx="143">
                  <c:v>795.02066369042257</c:v>
                </c:pt>
                <c:pt idx="144">
                  <c:v>795.02066369042257</c:v>
                </c:pt>
                <c:pt idx="145">
                  <c:v>795.02066369042257</c:v>
                </c:pt>
                <c:pt idx="146">
                  <c:v>795.02066369042257</c:v>
                </c:pt>
                <c:pt idx="147">
                  <c:v>795.02066369042257</c:v>
                </c:pt>
                <c:pt idx="148">
                  <c:v>795.02066369042257</c:v>
                </c:pt>
                <c:pt idx="149">
                  <c:v>795.02066369042257</c:v>
                </c:pt>
                <c:pt idx="150">
                  <c:v>795.02066369042257</c:v>
                </c:pt>
                <c:pt idx="151">
                  <c:v>795.02066369042257</c:v>
                </c:pt>
                <c:pt idx="152">
                  <c:v>795.02066369042257</c:v>
                </c:pt>
                <c:pt idx="153">
                  <c:v>795.02066369042257</c:v>
                </c:pt>
                <c:pt idx="154">
                  <c:v>795.02066369042257</c:v>
                </c:pt>
                <c:pt idx="155">
                  <c:v>795.02066369042257</c:v>
                </c:pt>
                <c:pt idx="156">
                  <c:v>795.02066369042257</c:v>
                </c:pt>
                <c:pt idx="157">
                  <c:v>795.02066369042257</c:v>
                </c:pt>
                <c:pt idx="158">
                  <c:v>795.02066369042257</c:v>
                </c:pt>
                <c:pt idx="159">
                  <c:v>795.02066369042257</c:v>
                </c:pt>
                <c:pt idx="160">
                  <c:v>795.02066369042257</c:v>
                </c:pt>
                <c:pt idx="161">
                  <c:v>795.02066369042257</c:v>
                </c:pt>
                <c:pt idx="162">
                  <c:v>795.02066369042257</c:v>
                </c:pt>
                <c:pt idx="163">
                  <c:v>795.02066369042257</c:v>
                </c:pt>
                <c:pt idx="164">
                  <c:v>795.02066369042257</c:v>
                </c:pt>
                <c:pt idx="165">
                  <c:v>795.02066369042257</c:v>
                </c:pt>
                <c:pt idx="166">
                  <c:v>795.02066369042257</c:v>
                </c:pt>
                <c:pt idx="167">
                  <c:v>795.02066369042257</c:v>
                </c:pt>
                <c:pt idx="168">
                  <c:v>795.02066369042257</c:v>
                </c:pt>
                <c:pt idx="169">
                  <c:v>795.02066369042257</c:v>
                </c:pt>
                <c:pt idx="170">
                  <c:v>795.02066369042257</c:v>
                </c:pt>
                <c:pt idx="171">
                  <c:v>795.02066369042257</c:v>
                </c:pt>
                <c:pt idx="172">
                  <c:v>795.02066369042257</c:v>
                </c:pt>
                <c:pt idx="173">
                  <c:v>795.02066369042257</c:v>
                </c:pt>
                <c:pt idx="174">
                  <c:v>795.02066369042257</c:v>
                </c:pt>
                <c:pt idx="175">
                  <c:v>795.02066369042257</c:v>
                </c:pt>
                <c:pt idx="176">
                  <c:v>795.02066369042257</c:v>
                </c:pt>
                <c:pt idx="177">
                  <c:v>795.02066369042257</c:v>
                </c:pt>
                <c:pt idx="178">
                  <c:v>795.02066369042257</c:v>
                </c:pt>
                <c:pt idx="179">
                  <c:v>795.02066369042257</c:v>
                </c:pt>
                <c:pt idx="180">
                  <c:v>795.02066369042257</c:v>
                </c:pt>
                <c:pt idx="181">
                  <c:v>795.02066369042257</c:v>
                </c:pt>
                <c:pt idx="182">
                  <c:v>795.02066369042257</c:v>
                </c:pt>
                <c:pt idx="183">
                  <c:v>795.02066369042257</c:v>
                </c:pt>
                <c:pt idx="184">
                  <c:v>795.02066369042257</c:v>
                </c:pt>
                <c:pt idx="185">
                  <c:v>795.02066369042257</c:v>
                </c:pt>
                <c:pt idx="186">
                  <c:v>795.02066369042257</c:v>
                </c:pt>
                <c:pt idx="187">
                  <c:v>795.02066369042257</c:v>
                </c:pt>
                <c:pt idx="188">
                  <c:v>795.02066369042257</c:v>
                </c:pt>
                <c:pt idx="189">
                  <c:v>795.02066369042257</c:v>
                </c:pt>
                <c:pt idx="190">
                  <c:v>795.02066369042257</c:v>
                </c:pt>
                <c:pt idx="191">
                  <c:v>795.02066369042257</c:v>
                </c:pt>
                <c:pt idx="192">
                  <c:v>795.02066369042257</c:v>
                </c:pt>
                <c:pt idx="193">
                  <c:v>795.02066369042257</c:v>
                </c:pt>
                <c:pt idx="194">
                  <c:v>795.02066369042257</c:v>
                </c:pt>
                <c:pt idx="195">
                  <c:v>795.02066369042257</c:v>
                </c:pt>
                <c:pt idx="196">
                  <c:v>795.02066369042257</c:v>
                </c:pt>
                <c:pt idx="197">
                  <c:v>795.02066369042257</c:v>
                </c:pt>
                <c:pt idx="198">
                  <c:v>795.02066369042257</c:v>
                </c:pt>
                <c:pt idx="199">
                  <c:v>795.02066369042257</c:v>
                </c:pt>
                <c:pt idx="200">
                  <c:v>795.02066369042257</c:v>
                </c:pt>
                <c:pt idx="201">
                  <c:v>795.02066369042257</c:v>
                </c:pt>
                <c:pt idx="202">
                  <c:v>795.02066369042257</c:v>
                </c:pt>
                <c:pt idx="203">
                  <c:v>795.02066369042257</c:v>
                </c:pt>
                <c:pt idx="204">
                  <c:v>795.02066369042257</c:v>
                </c:pt>
                <c:pt idx="205">
                  <c:v>795.02066369042257</c:v>
                </c:pt>
                <c:pt idx="206">
                  <c:v>795.02066369042257</c:v>
                </c:pt>
                <c:pt idx="207">
                  <c:v>795.02066369042257</c:v>
                </c:pt>
                <c:pt idx="208">
                  <c:v>795.02066369042257</c:v>
                </c:pt>
                <c:pt idx="209">
                  <c:v>795.02066369042257</c:v>
                </c:pt>
                <c:pt idx="210">
                  <c:v>795.02066369042257</c:v>
                </c:pt>
                <c:pt idx="211">
                  <c:v>795.02066369042257</c:v>
                </c:pt>
                <c:pt idx="212">
                  <c:v>795.02066369042257</c:v>
                </c:pt>
                <c:pt idx="213">
                  <c:v>795.02066369042257</c:v>
                </c:pt>
                <c:pt idx="214">
                  <c:v>795.02066369042257</c:v>
                </c:pt>
                <c:pt idx="215">
                  <c:v>795.02066369042257</c:v>
                </c:pt>
                <c:pt idx="216">
                  <c:v>795.02066369042257</c:v>
                </c:pt>
                <c:pt idx="217">
                  <c:v>795.02066369042257</c:v>
                </c:pt>
                <c:pt idx="218">
                  <c:v>795.02066369042257</c:v>
                </c:pt>
                <c:pt idx="219">
                  <c:v>795.02066369042257</c:v>
                </c:pt>
                <c:pt idx="220">
                  <c:v>795.02066369042257</c:v>
                </c:pt>
                <c:pt idx="221">
                  <c:v>795.02066369042257</c:v>
                </c:pt>
                <c:pt idx="222">
                  <c:v>795.02066369042257</c:v>
                </c:pt>
                <c:pt idx="223">
                  <c:v>795.02066369042257</c:v>
                </c:pt>
                <c:pt idx="224">
                  <c:v>795.02066369042257</c:v>
                </c:pt>
                <c:pt idx="225">
                  <c:v>795.02066369042257</c:v>
                </c:pt>
                <c:pt idx="226">
                  <c:v>795.02066369042257</c:v>
                </c:pt>
                <c:pt idx="227">
                  <c:v>795.02066369042257</c:v>
                </c:pt>
                <c:pt idx="228">
                  <c:v>795.02066369042257</c:v>
                </c:pt>
                <c:pt idx="229">
                  <c:v>795.02066369042257</c:v>
                </c:pt>
                <c:pt idx="230">
                  <c:v>795.02066369042257</c:v>
                </c:pt>
                <c:pt idx="231">
                  <c:v>795.02066369042257</c:v>
                </c:pt>
                <c:pt idx="232">
                  <c:v>795.02066369042257</c:v>
                </c:pt>
                <c:pt idx="233">
                  <c:v>795.02066369042257</c:v>
                </c:pt>
                <c:pt idx="234">
                  <c:v>795.02066369042257</c:v>
                </c:pt>
                <c:pt idx="235">
                  <c:v>795.02066369042257</c:v>
                </c:pt>
                <c:pt idx="236">
                  <c:v>795.02066369042257</c:v>
                </c:pt>
                <c:pt idx="237">
                  <c:v>795.02066369042257</c:v>
                </c:pt>
                <c:pt idx="238">
                  <c:v>795.02066369042257</c:v>
                </c:pt>
                <c:pt idx="239">
                  <c:v>795.02066369042257</c:v>
                </c:pt>
                <c:pt idx="240">
                  <c:v>795.02066369042257</c:v>
                </c:pt>
                <c:pt idx="241">
                  <c:v>795.02066369042257</c:v>
                </c:pt>
                <c:pt idx="242">
                  <c:v>795.02066369042257</c:v>
                </c:pt>
                <c:pt idx="243">
                  <c:v>795.02066369042257</c:v>
                </c:pt>
                <c:pt idx="244">
                  <c:v>795.02066369042257</c:v>
                </c:pt>
                <c:pt idx="245">
                  <c:v>795.02066369042257</c:v>
                </c:pt>
                <c:pt idx="246">
                  <c:v>795.02066369042257</c:v>
                </c:pt>
                <c:pt idx="247">
                  <c:v>795.02066369042257</c:v>
                </c:pt>
                <c:pt idx="248">
                  <c:v>795.02066369042257</c:v>
                </c:pt>
                <c:pt idx="249">
                  <c:v>795.02066369042257</c:v>
                </c:pt>
              </c:numCache>
            </c:numRef>
          </c:val>
          <c:smooth val="0"/>
        </c:ser>
        <c:dLbls>
          <c:showLegendKey val="0"/>
          <c:showVal val="0"/>
          <c:showCatName val="0"/>
          <c:showSerName val="0"/>
          <c:showPercent val="0"/>
          <c:showBubbleSize val="0"/>
        </c:dLbls>
        <c:smooth val="0"/>
        <c:axId val="252819216"/>
        <c:axId val="252815296"/>
      </c:lineChart>
      <c:catAx>
        <c:axId val="252819216"/>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GB"/>
                  <a:t>Period</a:t>
                </a:r>
              </a:p>
            </c:rich>
          </c:tx>
          <c:layout>
            <c:manualLayout>
              <c:xMode val="edge"/>
              <c:yMode val="edge"/>
              <c:x val="0.47927597551376416"/>
              <c:y val="0.9096621638580203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2815296"/>
        <c:crosses val="autoZero"/>
        <c:auto val="1"/>
        <c:lblAlgn val="ctr"/>
        <c:lblOffset val="100"/>
        <c:tickLblSkip val="50"/>
        <c:tickMarkSkip val="10"/>
        <c:noMultiLvlLbl val="0"/>
      </c:catAx>
      <c:valAx>
        <c:axId val="25281529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28192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GB"/>
              <a:t>Angle away from vertical in degrees</a:t>
            </a:r>
          </a:p>
        </c:rich>
      </c:tx>
      <c:layout>
        <c:manualLayout>
          <c:xMode val="edge"/>
          <c:yMode val="edge"/>
          <c:x val="0.23195971159826873"/>
          <c:y val="2.1472465001087779E-2"/>
        </c:manualLayout>
      </c:layout>
      <c:overlay val="0"/>
      <c:spPr>
        <a:noFill/>
        <a:ln w="25400">
          <a:noFill/>
        </a:ln>
      </c:spPr>
    </c:title>
    <c:autoTitleDeleted val="0"/>
    <c:plotArea>
      <c:layout>
        <c:manualLayout>
          <c:layoutTarget val="inner"/>
          <c:xMode val="edge"/>
          <c:yMode val="edge"/>
          <c:x val="0.10309320515478611"/>
          <c:y val="0.16871222500854682"/>
          <c:w val="0.86856025342907284"/>
          <c:h val="0.66257892003356567"/>
        </c:manualLayout>
      </c:layout>
      <c:lineChart>
        <c:grouping val="standard"/>
        <c:varyColors val="0"/>
        <c:ser>
          <c:idx val="0"/>
          <c:order val="0"/>
          <c:tx>
            <c:v>Thrust angle</c:v>
          </c:tx>
          <c:spPr>
            <a:ln w="19050">
              <a:noFill/>
            </a:ln>
          </c:spPr>
          <c:marker>
            <c:symbol val="diamond"/>
            <c:size val="2"/>
            <c:spPr>
              <a:solidFill>
                <a:srgbClr val="FF0000"/>
              </a:solidFill>
              <a:ln>
                <a:solidFill>
                  <a:srgbClr val="FF0000"/>
                </a:solidFill>
                <a:prstDash val="solid"/>
              </a:ln>
            </c:spPr>
          </c:marker>
          <c:val>
            <c:numRef>
              <c:f>Calcs!$C$14:$IR$14</c:f>
              <c:numCache>
                <c:formatCode>0.00</c:formatCode>
                <c:ptCount val="250"/>
                <c:pt idx="0">
                  <c:v>120</c:v>
                </c:pt>
                <c:pt idx="1">
                  <c:v>119.82837485416344</c:v>
                </c:pt>
                <c:pt idx="2">
                  <c:v>119.65484911822809</c:v>
                </c:pt>
                <c:pt idx="3">
                  <c:v>119.47937764401208</c:v>
                </c:pt>
                <c:pt idx="4">
                  <c:v>119.30191370741011</c:v>
                </c:pt>
                <c:pt idx="5">
                  <c:v>119.1224089413478</c:v>
                </c:pt>
                <c:pt idx="6">
                  <c:v>118.94081326542397</c:v>
                </c:pt>
                <c:pt idx="7">
                  <c:v>118.75707484184053</c:v>
                </c:pt>
                <c:pt idx="8">
                  <c:v>118.57113993823621</c:v>
                </c:pt>
                <c:pt idx="9">
                  <c:v>118.38295287502154</c:v>
                </c:pt>
                <c:pt idx="10">
                  <c:v>118.1924559683974</c:v>
                </c:pt>
                <c:pt idx="11">
                  <c:v>117.99958938075881</c:v>
                </c:pt>
                <c:pt idx="12">
                  <c:v>117.8042910534128</c:v>
                </c:pt>
                <c:pt idx="13">
                  <c:v>117.60649663331083</c:v>
                </c:pt>
                <c:pt idx="14">
                  <c:v>117.40613933696073</c:v>
                </c:pt>
                <c:pt idx="15">
                  <c:v>117.20314980873191</c:v>
                </c:pt>
                <c:pt idx="16">
                  <c:v>116.99745605627817</c:v>
                </c:pt>
                <c:pt idx="17">
                  <c:v>116.78898332302053</c:v>
                </c:pt>
                <c:pt idx="18">
                  <c:v>116.57765389805438</c:v>
                </c:pt>
                <c:pt idx="19">
                  <c:v>116.36338700054154</c:v>
                </c:pt>
                <c:pt idx="20">
                  <c:v>116.14609865482367</c:v>
                </c:pt>
                <c:pt idx="21">
                  <c:v>115.92570152881346</c:v>
                </c:pt>
                <c:pt idx="22">
                  <c:v>115.70210473616149</c:v>
                </c:pt>
                <c:pt idx="23">
                  <c:v>115.4752136541772</c:v>
                </c:pt>
                <c:pt idx="24">
                  <c:v>115.24492973052362</c:v>
                </c:pt>
                <c:pt idx="25">
                  <c:v>115.01115030250219</c:v>
                </c:pt>
                <c:pt idx="26">
                  <c:v>114.77376837742057</c:v>
                </c:pt>
                <c:pt idx="27">
                  <c:v>114.53267237263718</c:v>
                </c:pt>
                <c:pt idx="28">
                  <c:v>114.28774586602597</c:v>
                </c:pt>
                <c:pt idx="29">
                  <c:v>114.03886735356042</c:v>
                </c:pt>
                <c:pt idx="30">
                  <c:v>113.78590996404851</c:v>
                </c:pt>
                <c:pt idx="31">
                  <c:v>113.52874112912983</c:v>
                </c:pt>
                <c:pt idx="32">
                  <c:v>113.26722228059656</c:v>
                </c:pt>
                <c:pt idx="33">
                  <c:v>113.00120849972048</c:v>
                </c:pt>
                <c:pt idx="34">
                  <c:v>112.73054811781154</c:v>
                </c:pt>
                <c:pt idx="35">
                  <c:v>112.45508233562261</c:v>
                </c:pt>
                <c:pt idx="36">
                  <c:v>112.17464481228544</c:v>
                </c:pt>
                <c:pt idx="37">
                  <c:v>111.88906115231765</c:v>
                </c:pt>
                <c:pt idx="38">
                  <c:v>111.59814842489935</c:v>
                </c:pt>
                <c:pt idx="39">
                  <c:v>111.3017146215159</c:v>
                </c:pt>
                <c:pt idx="40">
                  <c:v>110.99955806950483</c:v>
                </c:pt>
                <c:pt idx="41">
                  <c:v>110.69146679903568</c:v>
                </c:pt>
                <c:pt idx="42">
                  <c:v>110.3772178571007</c:v>
                </c:pt>
                <c:pt idx="43">
                  <c:v>110.05657658591842</c:v>
                </c:pt>
                <c:pt idx="44">
                  <c:v>109.72929579538098</c:v>
                </c:pt>
                <c:pt idx="45">
                  <c:v>109.39511488717858</c:v>
                </c:pt>
                <c:pt idx="46">
                  <c:v>109.05375890177839</c:v>
                </c:pt>
                <c:pt idx="47">
                  <c:v>108.70493749970588</c:v>
                </c:pt>
                <c:pt idx="48">
                  <c:v>108.34834382783525</c:v>
                </c:pt>
                <c:pt idx="49">
                  <c:v>107.98365326060396</c:v>
                </c:pt>
                <c:pt idx="50">
                  <c:v>107.6105220438468</c:v>
                </c:pt>
                <c:pt idx="51">
                  <c:v>107.22858582611876</c:v>
                </c:pt>
                <c:pt idx="52">
                  <c:v>106.83745802435202</c:v>
                </c:pt>
                <c:pt idx="53">
                  <c:v>106.43672802462093</c:v>
                </c:pt>
                <c:pt idx="54">
                  <c:v>106.02595919866559</c:v>
                </c:pt>
                <c:pt idx="55">
                  <c:v>105.60468671184644</c:v>
                </c:pt>
                <c:pt idx="56">
                  <c:v>105.17241509665941</c:v>
                </c:pt>
                <c:pt idx="57">
                  <c:v>104.72861555976529</c:v>
                </c:pt>
                <c:pt idx="58">
                  <c:v>104.2727229876005</c:v>
                </c:pt>
                <c:pt idx="59">
                  <c:v>103.80413262382791</c:v>
                </c:pt>
                <c:pt idx="60">
                  <c:v>103.32219633826374</c:v>
                </c:pt>
                <c:pt idx="61">
                  <c:v>102.82621841434654</c:v>
                </c:pt>
                <c:pt idx="62">
                  <c:v>102.3154508830774</c:v>
                </c:pt>
                <c:pt idx="63">
                  <c:v>101.78908823003441</c:v>
                </c:pt>
                <c:pt idx="64">
                  <c:v>101.24626139738905</c:v>
                </c:pt>
                <c:pt idx="65">
                  <c:v>100.68603102895429</c:v>
                </c:pt>
                <c:pt idx="66">
                  <c:v>100.10737973733933</c:v>
                </c:pt>
                <c:pt idx="67">
                  <c:v>99.509203276632675</c:v>
                </c:pt>
                <c:pt idx="68">
                  <c:v>98.890300467576694</c:v>
                </c:pt>
                <c:pt idx="69">
                  <c:v>98.249361558884885</c:v>
                </c:pt>
                <c:pt idx="70">
                  <c:v>97.584954790099474</c:v>
                </c:pt>
                <c:pt idx="71">
                  <c:v>96.895510814954918</c:v>
                </c:pt>
                <c:pt idx="72">
                  <c:v>96.179304474197721</c:v>
                </c:pt>
                <c:pt idx="73">
                  <c:v>95.434433445791981</c:v>
                </c:pt>
                <c:pt idx="74">
                  <c:v>94.658793086289137</c:v>
                </c:pt>
                <c:pt idx="75">
                  <c:v>93.850046539754516</c:v>
                </c:pt>
                <c:pt idx="76">
                  <c:v>93.0055890515399</c:v>
                </c:pt>
                <c:pt idx="77">
                  <c:v>92.122505048131401</c:v>
                </c:pt>
                <c:pt idx="78">
                  <c:v>91.197516120415997</c:v>
                </c:pt>
                <c:pt idx="79">
                  <c:v>90.226917467803062</c:v>
                </c:pt>
                <c:pt idx="80">
                  <c:v>89.206499513441031</c:v>
                </c:pt>
                <c:pt idx="81">
                  <c:v>88.131450272953487</c:v>
                </c:pt>
                <c:pt idx="82">
                  <c:v>86.996232439794454</c:v>
                </c:pt>
                <c:pt idx="83">
                  <c:v>85.794426720246719</c:v>
                </c:pt>
                <c:pt idx="84">
                  <c:v>84.518529447879047</c:v>
                </c:pt>
                <c:pt idx="85">
                  <c:v>83.159687154375732</c:v>
                </c:pt>
                <c:pt idx="86">
                  <c:v>81.707342464749033</c:v>
                </c:pt>
                <c:pt idx="87">
                  <c:v>80.148752441970942</c:v>
                </c:pt>
                <c:pt idx="88">
                  <c:v>78.468318686737575</c:v>
                </c:pt>
                <c:pt idx="89">
                  <c:v>76.646631267766054</c:v>
                </c:pt>
                <c:pt idx="90">
                  <c:v>74.659062266614995</c:v>
                </c:pt>
                <c:pt idx="91">
                  <c:v>72.473620786104362</c:v>
                </c:pt>
                <c:pt idx="92">
                  <c:v>70.047535365265105</c:v>
                </c:pt>
                <c:pt idx="93">
                  <c:v>67.321505548304941</c:v>
                </c:pt>
                <c:pt idx="94">
                  <c:v>64.209341364368314</c:v>
                </c:pt>
                <c:pt idx="95">
                  <c:v>0</c:v>
                </c:pt>
                <c:pt idx="96">
                  <c:v>0</c:v>
                </c:pt>
                <c:pt idx="97">
                  <c:v>0</c:v>
                </c:pt>
                <c:pt idx="98">
                  <c:v>61.466537578839599</c:v>
                </c:pt>
                <c:pt idx="99">
                  <c:v>58.989086347206182</c:v>
                </c:pt>
                <c:pt idx="100">
                  <c:v>56.191959381546518</c:v>
                </c:pt>
                <c:pt idx="101">
                  <c:v>52.968702733885813</c:v>
                </c:pt>
                <c:pt idx="102">
                  <c:v>49.140976086476712</c:v>
                </c:pt>
                <c:pt idx="103">
                  <c:v>44.366605627157682</c:v>
                </c:pt>
                <c:pt idx="104">
                  <c:v>37.80672243044517</c:v>
                </c:pt>
                <c:pt idx="105">
                  <c:v>35</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numCache>
            </c:numRef>
          </c:val>
          <c:smooth val="0"/>
        </c:ser>
        <c:ser>
          <c:idx val="1"/>
          <c:order val="1"/>
          <c:tx>
            <c:v>Angle of trajectory</c:v>
          </c:tx>
          <c:spPr>
            <a:ln w="25400">
              <a:solidFill>
                <a:schemeClr val="accent1">
                  <a:lumMod val="50000"/>
                </a:schemeClr>
              </a:solidFill>
            </a:ln>
          </c:spPr>
          <c:marker>
            <c:symbol val="diamond"/>
            <c:size val="2"/>
            <c:spPr>
              <a:noFill/>
              <a:ln>
                <a:noFill/>
                <a:prstDash val="solid"/>
              </a:ln>
            </c:spPr>
          </c:marker>
          <c:val>
            <c:numRef>
              <c:f>Calcs!$C$4:$IR$4</c:f>
              <c:numCache>
                <c:formatCode>0.00</c:formatCode>
                <c:ptCount val="250"/>
                <c:pt idx="0">
                  <c:v>89.809885539031328</c:v>
                </c:pt>
                <c:pt idx="1">
                  <c:v>89.614892671408612</c:v>
                </c:pt>
                <c:pt idx="2">
                  <c:v>89.414936082681606</c:v>
                </c:pt>
                <c:pt idx="3">
                  <c:v>89.209894498266891</c:v>
                </c:pt>
                <c:pt idx="4">
                  <c:v>88.999677254606354</c:v>
                </c:pt>
                <c:pt idx="5">
                  <c:v>88.784156919996974</c:v>
                </c:pt>
                <c:pt idx="6">
                  <c:v>88.563202702344839</c:v>
                </c:pt>
                <c:pt idx="7">
                  <c:v>88.336747762645658</c:v>
                </c:pt>
                <c:pt idx="8">
                  <c:v>88.104620857577487</c:v>
                </c:pt>
                <c:pt idx="9">
                  <c:v>87.866714215040574</c:v>
                </c:pt>
                <c:pt idx="10">
                  <c:v>87.622916330279423</c:v>
                </c:pt>
                <c:pt idx="11">
                  <c:v>87.373078102288474</c:v>
                </c:pt>
                <c:pt idx="12">
                  <c:v>87.117046187537412</c:v>
                </c:pt>
                <c:pt idx="13">
                  <c:v>86.85469651894185</c:v>
                </c:pt>
                <c:pt idx="14">
                  <c:v>86.585900615657565</c:v>
                </c:pt>
                <c:pt idx="15">
                  <c:v>86.310458044443692</c:v>
                </c:pt>
                <c:pt idx="16">
                  <c:v>86.028230535655467</c:v>
                </c:pt>
                <c:pt idx="17">
                  <c:v>85.739074799151737</c:v>
                </c:pt>
                <c:pt idx="18">
                  <c:v>85.442808671320975</c:v>
                </c:pt>
                <c:pt idx="19">
                  <c:v>85.13924434913379</c:v>
                </c:pt>
                <c:pt idx="20">
                  <c:v>84.828188151560397</c:v>
                </c:pt>
                <c:pt idx="21">
                  <c:v>84.509473839996019</c:v>
                </c:pt>
                <c:pt idx="22">
                  <c:v>84.182895378948842</c:v>
                </c:pt>
                <c:pt idx="23">
                  <c:v>83.848273582067165</c:v>
                </c:pt>
                <c:pt idx="24">
                  <c:v>83.505355445210256</c:v>
                </c:pt>
                <c:pt idx="25">
                  <c:v>83.153947491638959</c:v>
                </c:pt>
                <c:pt idx="26">
                  <c:v>82.793815347006827</c:v>
                </c:pt>
                <c:pt idx="27">
                  <c:v>82.424750095206946</c:v>
                </c:pt>
                <c:pt idx="28">
                  <c:v>82.046467947781338</c:v>
                </c:pt>
                <c:pt idx="29">
                  <c:v>81.658742972852167</c:v>
                </c:pt>
                <c:pt idx="30">
                  <c:v>81.261307025440104</c:v>
                </c:pt>
                <c:pt idx="31">
                  <c:v>80.853882508366411</c:v>
                </c:pt>
                <c:pt idx="32">
                  <c:v>80.436181944908839</c:v>
                </c:pt>
                <c:pt idx="33">
                  <c:v>80.007940598725511</c:v>
                </c:pt>
                <c:pt idx="34">
                  <c:v>79.568816944438694</c:v>
                </c:pt>
                <c:pt idx="35">
                  <c:v>79.118491082061013</c:v>
                </c:pt>
                <c:pt idx="36">
                  <c:v>78.656664144334172</c:v>
                </c:pt>
                <c:pt idx="37">
                  <c:v>78.182959350872167</c:v>
                </c:pt>
                <c:pt idx="38">
                  <c:v>77.697052373176021</c:v>
                </c:pt>
                <c:pt idx="39">
                  <c:v>77.198540147840532</c:v>
                </c:pt>
                <c:pt idx="40">
                  <c:v>76.687070469451371</c:v>
                </c:pt>
                <c:pt idx="41">
                  <c:v>76.162211515590457</c:v>
                </c:pt>
                <c:pt idx="42">
                  <c:v>75.62354833845734</c:v>
                </c:pt>
                <c:pt idx="43">
                  <c:v>75.070649793803341</c:v>
                </c:pt>
                <c:pt idx="44">
                  <c:v>74.503067794012026</c:v>
                </c:pt>
                <c:pt idx="45">
                  <c:v>73.92033652843908</c:v>
                </c:pt>
                <c:pt idx="46">
                  <c:v>73.321940024567624</c:v>
                </c:pt>
                <c:pt idx="47">
                  <c:v>72.707374712699135</c:v>
                </c:pt>
                <c:pt idx="48">
                  <c:v>72.076116802994832</c:v>
                </c:pt>
                <c:pt idx="49">
                  <c:v>71.427621375303488</c:v>
                </c:pt>
                <c:pt idx="50">
                  <c:v>70.761290578139537</c:v>
                </c:pt>
                <c:pt idx="51">
                  <c:v>70.076534648322635</c:v>
                </c:pt>
                <c:pt idx="52">
                  <c:v>69.372709429434508</c:v>
                </c:pt>
                <c:pt idx="53">
                  <c:v>68.649176480263691</c:v>
                </c:pt>
                <c:pt idx="54">
                  <c:v>67.905241468164775</c:v>
                </c:pt>
                <c:pt idx="55">
                  <c:v>67.140213261242053</c:v>
                </c:pt>
                <c:pt idx="56">
                  <c:v>66.353343333236452</c:v>
                </c:pt>
                <c:pt idx="57">
                  <c:v>65.543883730948849</c:v>
                </c:pt>
                <c:pt idx="58">
                  <c:v>64.710999047209143</c:v>
                </c:pt>
                <c:pt idx="59">
                  <c:v>63.85388098603449</c:v>
                </c:pt>
                <c:pt idx="60">
                  <c:v>62.9716889888834</c:v>
                </c:pt>
                <c:pt idx="61">
                  <c:v>62.063494308669938</c:v>
                </c:pt>
                <c:pt idx="62">
                  <c:v>61.128390347898495</c:v>
                </c:pt>
                <c:pt idx="63">
                  <c:v>60.165408879311215</c:v>
                </c:pt>
                <c:pt idx="64">
                  <c:v>59.173521069657433</c:v>
                </c:pt>
                <c:pt idx="65">
                  <c:v>58.151715583176362</c:v>
                </c:pt>
                <c:pt idx="66">
                  <c:v>57.098919023744152</c:v>
                </c:pt>
                <c:pt idx="67">
                  <c:v>56.01399771872434</c:v>
                </c:pt>
                <c:pt idx="68">
                  <c:v>54.89583160589855</c:v>
                </c:pt>
                <c:pt idx="69">
                  <c:v>53.74321662024375</c:v>
                </c:pt>
                <c:pt idx="70">
                  <c:v>52.554915416463579</c:v>
                </c:pt>
                <c:pt idx="71">
                  <c:v>51.32970213443037</c:v>
                </c:pt>
                <c:pt idx="72">
                  <c:v>50.066273165602325</c:v>
                </c:pt>
                <c:pt idx="73">
                  <c:v>48.763295564435722</c:v>
                </c:pt>
                <c:pt idx="74">
                  <c:v>47.419429019250735</c:v>
                </c:pt>
                <c:pt idx="75">
                  <c:v>46.033287723895356</c:v>
                </c:pt>
                <c:pt idx="76">
                  <c:v>44.60348323345459</c:v>
                </c:pt>
                <c:pt idx="77">
                  <c:v>43.128590951409336</c:v>
                </c:pt>
                <c:pt idx="78">
                  <c:v>41.607175246030828</c:v>
                </c:pt>
                <c:pt idx="79">
                  <c:v>40.037795862668432</c:v>
                </c:pt>
                <c:pt idx="80">
                  <c:v>38.419029926229229</c:v>
                </c:pt>
                <c:pt idx="81">
                  <c:v>36.749437101278353</c:v>
                </c:pt>
                <c:pt idx="82">
                  <c:v>35.027628718289492</c:v>
                </c:pt>
                <c:pt idx="83">
                  <c:v>33.252227992204872</c:v>
                </c:pt>
                <c:pt idx="84">
                  <c:v>31.421937689601897</c:v>
                </c:pt>
                <c:pt idx="85">
                  <c:v>29.535517078502608</c:v>
                </c:pt>
                <c:pt idx="86">
                  <c:v>27.591854190491997</c:v>
                </c:pt>
                <c:pt idx="87">
                  <c:v>25.589969610402164</c:v>
                </c:pt>
                <c:pt idx="88">
                  <c:v>23.529109398674699</c:v>
                </c:pt>
                <c:pt idx="89">
                  <c:v>21.408807664722371</c:v>
                </c:pt>
                <c:pt idx="90">
                  <c:v>19.229032873472033</c:v>
                </c:pt>
                <c:pt idx="91">
                  <c:v>16.990389095350874</c:v>
                </c:pt>
                <c:pt idx="92">
                  <c:v>14.694480292087263</c:v>
                </c:pt>
                <c:pt idx="93">
                  <c:v>12.344510921103023</c:v>
                </c:pt>
                <c:pt idx="94">
                  <c:v>10.438111613657663</c:v>
                </c:pt>
                <c:pt idx="95">
                  <c:v>10.342332207482807</c:v>
                </c:pt>
                <c:pt idx="96">
                  <c:v>10.248432792864351</c:v>
                </c:pt>
                <c:pt idx="97">
                  <c:v>10.15636038522895</c:v>
                </c:pt>
                <c:pt idx="98">
                  <c:v>8.6769062147002725</c:v>
                </c:pt>
                <c:pt idx="99">
                  <c:v>7.2018532992361761</c:v>
                </c:pt>
                <c:pt idx="100">
                  <c:v>5.7377823030728363</c:v>
                </c:pt>
                <c:pt idx="101">
                  <c:v>4.294461446703929</c:v>
                </c:pt>
                <c:pt idx="102">
                  <c:v>2.8873876362027682</c:v>
                </c:pt>
                <c:pt idx="103">
                  <c:v>1.5437373662164413</c:v>
                </c:pt>
                <c:pt idx="104">
                  <c:v>0.32066283451366534</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numCache>
            </c:numRef>
          </c:val>
          <c:smooth val="1"/>
        </c:ser>
        <c:dLbls>
          <c:showLegendKey val="0"/>
          <c:showVal val="0"/>
          <c:showCatName val="0"/>
          <c:showSerName val="0"/>
          <c:showPercent val="0"/>
          <c:showBubbleSize val="0"/>
        </c:dLbls>
        <c:marker val="1"/>
        <c:smooth val="0"/>
        <c:axId val="252817256"/>
        <c:axId val="252817648"/>
      </c:lineChart>
      <c:catAx>
        <c:axId val="252817256"/>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GB"/>
                  <a:t>Period</a:t>
                </a:r>
              </a:p>
            </c:rich>
          </c:tx>
          <c:layout>
            <c:manualLayout>
              <c:xMode val="edge"/>
              <c:yMode val="edge"/>
              <c:x val="0.48453806422749468"/>
              <c:y val="0.911046015046152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2817648"/>
        <c:crosses val="autoZero"/>
        <c:auto val="1"/>
        <c:lblAlgn val="ctr"/>
        <c:lblOffset val="100"/>
        <c:tickLblSkip val="50"/>
        <c:tickMarkSkip val="10"/>
        <c:noMultiLvlLbl val="0"/>
      </c:catAx>
      <c:valAx>
        <c:axId val="25281764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2817256"/>
        <c:crosses val="autoZero"/>
        <c:crossBetween val="between"/>
      </c:valAx>
      <c:spPr>
        <a:solidFill>
          <a:srgbClr val="C0C0C0"/>
        </a:solidFill>
        <a:ln w="12700">
          <a:solidFill>
            <a:srgbClr val="808080"/>
          </a:solidFill>
          <a:prstDash val="solid"/>
        </a:ln>
      </c:spPr>
    </c:plotArea>
    <c:legend>
      <c:legendPos val="r"/>
      <c:layout>
        <c:manualLayout>
          <c:xMode val="edge"/>
          <c:yMode val="edge"/>
          <c:x val="0.11082519554139504"/>
          <c:y val="8.5889860004351115E-2"/>
          <c:w val="0.72680709634124208"/>
          <c:h val="7.0552385003574122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GB"/>
              <a:t>Vertical speed of descent in kph</a:t>
            </a:r>
          </a:p>
        </c:rich>
      </c:tx>
      <c:layout>
        <c:manualLayout>
          <c:xMode val="edge"/>
          <c:yMode val="edge"/>
          <c:x val="0.25706940874035994"/>
          <c:y val="4.0498657979980368E-2"/>
        </c:manualLayout>
      </c:layout>
      <c:overlay val="0"/>
      <c:spPr>
        <a:noFill/>
        <a:ln w="25400">
          <a:noFill/>
        </a:ln>
      </c:spPr>
    </c:title>
    <c:autoTitleDeleted val="0"/>
    <c:plotArea>
      <c:layout>
        <c:manualLayout>
          <c:layoutTarget val="inner"/>
          <c:xMode val="edge"/>
          <c:yMode val="edge"/>
          <c:x val="0.13110539845758354"/>
          <c:y val="0.15264878777069521"/>
          <c:w val="0.79434447300771205"/>
          <c:h val="0.66043965321198739"/>
        </c:manualLayout>
      </c:layout>
      <c:scatterChart>
        <c:scatterStyle val="lineMarker"/>
        <c:varyColors val="0"/>
        <c:ser>
          <c:idx val="0"/>
          <c:order val="0"/>
          <c:tx>
            <c:v>Vertical speed</c:v>
          </c:tx>
          <c:spPr>
            <a:ln w="25400">
              <a:solidFill>
                <a:schemeClr val="accent5">
                  <a:lumMod val="75000"/>
                </a:schemeClr>
              </a:solidFill>
              <a:prstDash val="solid"/>
            </a:ln>
          </c:spPr>
          <c:marker>
            <c:symbol val="none"/>
          </c:marker>
          <c:xVal>
            <c:numRef>
              <c:f>Calcs!$C$1:$IR$1</c:f>
              <c:numCache>
                <c:formatCode>General</c:formatCode>
                <c:ptCount val="2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numCache>
            </c:numRef>
          </c:xVal>
          <c:yVal>
            <c:numRef>
              <c:f>Calcs!$C$22:$IR$22</c:f>
              <c:numCache>
                <c:formatCode>0</c:formatCode>
                <c:ptCount val="250"/>
                <c:pt idx="0">
                  <c:v>39.827865688923175</c:v>
                </c:pt>
                <c:pt idx="1">
                  <c:v>80.212332888462939</c:v>
                </c:pt>
                <c:pt idx="2">
                  <c:v>121.14955600944931</c:v>
                </c:pt>
                <c:pt idx="3">
                  <c:v>162.64243470267857</c:v>
                </c:pt>
                <c:pt idx="4">
                  <c:v>204.68676059319398</c:v>
                </c:pt>
                <c:pt idx="5">
                  <c:v>247.28509935418066</c:v>
                </c:pt>
                <c:pt idx="6">
                  <c:v>290.43979940326886</c:v>
                </c:pt>
                <c:pt idx="7">
                  <c:v>334.13942731787995</c:v>
                </c:pt>
                <c:pt idx="8">
                  <c:v>378.39278073190923</c:v>
                </c:pt>
                <c:pt idx="9">
                  <c:v>423.19490313077176</c:v>
                </c:pt>
                <c:pt idx="10">
                  <c:v>468.54071853625345</c:v>
                </c:pt>
                <c:pt idx="11">
                  <c:v>514.43163479795328</c:v>
                </c:pt>
                <c:pt idx="12">
                  <c:v>560.86879740758775</c:v>
                </c:pt>
                <c:pt idx="13">
                  <c:v>607.84655527531299</c:v>
                </c:pt>
                <c:pt idx="14">
                  <c:v>655.35910512546286</c:v>
                </c:pt>
                <c:pt idx="15">
                  <c:v>703.41335904158018</c:v>
                </c:pt>
                <c:pt idx="16">
                  <c:v>752.00300687240451</c:v>
                </c:pt>
                <c:pt idx="17">
                  <c:v>801.12155625087235</c:v>
                </c:pt>
                <c:pt idx="18">
                  <c:v>850.76862742219464</c:v>
                </c:pt>
                <c:pt idx="19">
                  <c:v>900.94350200026997</c:v>
                </c:pt>
                <c:pt idx="20">
                  <c:v>951.6451087670149</c:v>
                </c:pt>
                <c:pt idx="21">
                  <c:v>1002.8658382571665</c:v>
                </c:pt>
                <c:pt idx="22">
                  <c:v>1054.603959690065</c:v>
                </c:pt>
                <c:pt idx="23">
                  <c:v>1106.8512641558734</c:v>
                </c:pt>
                <c:pt idx="24">
                  <c:v>1159.6113301503992</c:v>
                </c:pt>
                <c:pt idx="25">
                  <c:v>1212.8751895162227</c:v>
                </c:pt>
                <c:pt idx="26">
                  <c:v>1266.6394982676318</c:v>
                </c:pt>
                <c:pt idx="27">
                  <c:v>1320.8945454564087</c:v>
                </c:pt>
                <c:pt idx="28">
                  <c:v>1375.6419510219359</c:v>
                </c:pt>
                <c:pt idx="29">
                  <c:v>1430.8710789822767</c:v>
                </c:pt>
                <c:pt idx="30">
                  <c:v>1486.5766367845788</c:v>
                </c:pt>
                <c:pt idx="31">
                  <c:v>1542.752757017864</c:v>
                </c:pt>
                <c:pt idx="32">
                  <c:v>1599.3929681741865</c:v>
                </c:pt>
                <c:pt idx="33">
                  <c:v>1656.4845672716824</c:v>
                </c:pt>
                <c:pt idx="34">
                  <c:v>1714.0254259946546</c:v>
                </c:pt>
                <c:pt idx="35">
                  <c:v>1772.0070651292067</c:v>
                </c:pt>
                <c:pt idx="36">
                  <c:v>1830.4148210542014</c:v>
                </c:pt>
                <c:pt idx="37">
                  <c:v>1889.2441840781287</c:v>
                </c:pt>
                <c:pt idx="38">
                  <c:v>1948.4789866608799</c:v>
                </c:pt>
                <c:pt idx="39">
                  <c:v>2008.1129154888833</c:v>
                </c:pt>
                <c:pt idx="40">
                  <c:v>2068.1281140981851</c:v>
                </c:pt>
                <c:pt idx="41">
                  <c:v>2128.5162624789991</c:v>
                </c:pt>
                <c:pt idx="42">
                  <c:v>2189.2627216109322</c:v>
                </c:pt>
                <c:pt idx="43">
                  <c:v>2250.3517551214891</c:v>
                </c:pt>
                <c:pt idx="44">
                  <c:v>2311.7664623119304</c:v>
                </c:pt>
                <c:pt idx="45">
                  <c:v>2373.4887059934586</c:v>
                </c:pt>
                <c:pt idx="46">
                  <c:v>2435.5039263357639</c:v>
                </c:pt>
                <c:pt idx="47">
                  <c:v>2497.7911563221323</c:v>
                </c:pt>
                <c:pt idx="48">
                  <c:v>2560.3279381978286</c:v>
                </c:pt>
                <c:pt idx="49">
                  <c:v>2623.0902252274327</c:v>
                </c:pt>
                <c:pt idx="50">
                  <c:v>2686.0569271285231</c:v>
                </c:pt>
                <c:pt idx="51">
                  <c:v>2749.2003679359564</c:v>
                </c:pt>
                <c:pt idx="52">
                  <c:v>2812.495460916718</c:v>
                </c:pt>
                <c:pt idx="53">
                  <c:v>2875.9103921232031</c:v>
                </c:pt>
                <c:pt idx="54">
                  <c:v>2939.4155223646089</c:v>
                </c:pt>
                <c:pt idx="55">
                  <c:v>3002.9742992053439</c:v>
                </c:pt>
                <c:pt idx="56">
                  <c:v>3066.5518736205513</c:v>
                </c:pt>
                <c:pt idx="57">
                  <c:v>3130.106242108589</c:v>
                </c:pt>
                <c:pt idx="58">
                  <c:v>3193.6006932185592</c:v>
                </c:pt>
                <c:pt idx="59">
                  <c:v>3256.9867827983276</c:v>
                </c:pt>
                <c:pt idx="60">
                  <c:v>3320.2126134407999</c:v>
                </c:pt>
                <c:pt idx="61">
                  <c:v>3383.2303892662962</c:v>
                </c:pt>
                <c:pt idx="62">
                  <c:v>3445.9801549516701</c:v>
                </c:pt>
                <c:pt idx="63">
                  <c:v>3508.401345758647</c:v>
                </c:pt>
                <c:pt idx="64">
                  <c:v>3570.432113340491</c:v>
                </c:pt>
                <c:pt idx="65">
                  <c:v>3631.9977541610488</c:v>
                </c:pt>
                <c:pt idx="66">
                  <c:v>3693.0214751322492</c:v>
                </c:pt>
                <c:pt idx="67">
                  <c:v>3753.4235676650164</c:v>
                </c:pt>
                <c:pt idx="68">
                  <c:v>3813.1103844370373</c:v>
                </c:pt>
                <c:pt idx="69">
                  <c:v>3871.9875232492795</c:v>
                </c:pt>
                <c:pt idx="70">
                  <c:v>3929.9520305365227</c:v>
                </c:pt>
                <c:pt idx="71">
                  <c:v>3986.8853470476142</c:v>
                </c:pt>
                <c:pt idx="72">
                  <c:v>4042.6652333418137</c:v>
                </c:pt>
                <c:pt idx="73">
                  <c:v>4097.158157734958</c:v>
                </c:pt>
                <c:pt idx="74">
                  <c:v>4150.2152793954729</c:v>
                </c:pt>
                <c:pt idx="75">
                  <c:v>4201.6770204998429</c:v>
                </c:pt>
                <c:pt idx="76">
                  <c:v>4251.365859923485</c:v>
                </c:pt>
                <c:pt idx="77">
                  <c:v>4299.0901340551845</c:v>
                </c:pt>
                <c:pt idx="78">
                  <c:v>4344.6391993878888</c:v>
                </c:pt>
                <c:pt idx="79">
                  <c:v>4387.781138671181</c:v>
                </c:pt>
                <c:pt idx="80">
                  <c:v>4428.2578254961081</c:v>
                </c:pt>
                <c:pt idx="81">
                  <c:v>4465.7887145570567</c:v>
                </c:pt>
                <c:pt idx="82">
                  <c:v>4500.0580971184136</c:v>
                </c:pt>
                <c:pt idx="83">
                  <c:v>4530.719393248628</c:v>
                </c:pt>
                <c:pt idx="84">
                  <c:v>4557.3817073487135</c:v>
                </c:pt>
                <c:pt idx="85">
                  <c:v>4579.6113141595297</c:v>
                </c:pt>
                <c:pt idx="86">
                  <c:v>4596.9166073620163</c:v>
                </c:pt>
                <c:pt idx="87">
                  <c:v>4608.7454651768585</c:v>
                </c:pt>
                <c:pt idx="88">
                  <c:v>4614.4668477634723</c:v>
                </c:pt>
                <c:pt idx="89">
                  <c:v>4613.3602220673392</c:v>
                </c:pt>
                <c:pt idx="90">
                  <c:v>4604.5928759004437</c:v>
                </c:pt>
                <c:pt idx="91">
                  <c:v>4587.1957332965139</c:v>
                </c:pt>
                <c:pt idx="92">
                  <c:v>4560.0233646209645</c:v>
                </c:pt>
                <c:pt idx="93">
                  <c:v>4521.7042717503155</c:v>
                </c:pt>
                <c:pt idx="94">
                  <c:v>4491.5321136387793</c:v>
                </c:pt>
                <c:pt idx="95">
                  <c:v>4540.5022819782871</c:v>
                </c:pt>
                <c:pt idx="96">
                  <c:v>4589.6110100537753</c:v>
                </c:pt>
                <c:pt idx="97">
                  <c:v>4638.8609384769543</c:v>
                </c:pt>
                <c:pt idx="98">
                  <c:v>4619.1354263078165</c:v>
                </c:pt>
                <c:pt idx="99">
                  <c:v>4593.3932421021473</c:v>
                </c:pt>
                <c:pt idx="100">
                  <c:v>4560.9462174982036</c:v>
                </c:pt>
                <c:pt idx="101">
                  <c:v>4520.9420746618107</c:v>
                </c:pt>
                <c:pt idx="102">
                  <c:v>4472.2773955727971</c:v>
                </c:pt>
                <c:pt idx="103">
                  <c:v>4413.4119359158476</c:v>
                </c:pt>
                <c:pt idx="104">
                  <c:v>4341.8604680453227</c:v>
                </c:pt>
                <c:pt idx="105">
                  <c:v>4264.5285606580946</c:v>
                </c:pt>
                <c:pt idx="106">
                  <c:v>4157.2943739276361</c:v>
                </c:pt>
                <c:pt idx="107">
                  <c:v>4048.3617043831628</c:v>
                </c:pt>
                <c:pt idx="108">
                  <c:v>3937.684437295999</c:v>
                </c:pt>
                <c:pt idx="109">
                  <c:v>3825.2148236330931</c:v>
                </c:pt>
                <c:pt idx="110">
                  <c:v>3710.9034042668618</c:v>
                </c:pt>
                <c:pt idx="111">
                  <c:v>3594.6989296628935</c:v>
                </c:pt>
                <c:pt idx="112">
                  <c:v>3476.5482747123237</c:v>
                </c:pt>
                <c:pt idx="113">
                  <c:v>3356.3963483465241</c:v>
                </c:pt>
                <c:pt idx="114">
                  <c:v>3234.1859975396324</c:v>
                </c:pt>
                <c:pt idx="115">
                  <c:v>3109.8579052690375</c:v>
                </c:pt>
                <c:pt idx="116">
                  <c:v>2983.3504819648256</c:v>
                </c:pt>
                <c:pt idx="117">
                  <c:v>2854.5997499360046</c:v>
                </c:pt>
                <c:pt idx="118">
                  <c:v>2723.5392202134831</c:v>
                </c:pt>
                <c:pt idx="119">
                  <c:v>2590.0997611968</c:v>
                </c:pt>
                <c:pt idx="120">
                  <c:v>2454.2094584328115</c:v>
                </c:pt>
                <c:pt idx="121">
                  <c:v>2315.7934647892125</c:v>
                </c:pt>
                <c:pt idx="122">
                  <c:v>2174.7738402130844</c:v>
                </c:pt>
                <c:pt idx="123">
                  <c:v>2031.0693801836849</c:v>
                </c:pt>
                <c:pt idx="124">
                  <c:v>1884.595431878324</c:v>
                </c:pt>
                <c:pt idx="125">
                  <c:v>1735.2636969691821</c:v>
                </c:pt>
                <c:pt idx="126">
                  <c:v>1582.9820198558823</c:v>
                </c:pt>
                <c:pt idx="127">
                  <c:v>1427.6541600119033</c:v>
                </c:pt>
                <c:pt idx="128">
                  <c:v>1269.1795469806063</c:v>
                </c:pt>
                <c:pt idx="129">
                  <c:v>1107.4530163965678</c:v>
                </c:pt>
                <c:pt idx="130">
                  <c:v>942.36452522752256</c:v>
                </c:pt>
                <c:pt idx="131">
                  <c:v>773.79884422858606</c:v>
                </c:pt>
                <c:pt idx="132">
                  <c:v>601.63522537011863</c:v>
                </c:pt>
                <c:pt idx="133">
                  <c:v>425.74704173961618</c:v>
                </c:pt>
                <c:pt idx="134">
                  <c:v>246.00139712170557</c:v>
                </c:pt>
                <c:pt idx="135">
                  <c:v>238.46295101853346</c:v>
                </c:pt>
                <c:pt idx="136">
                  <c:v>231.68904083758699</c:v>
                </c:pt>
                <c:pt idx="137">
                  <c:v>224.92659034507309</c:v>
                </c:pt>
                <c:pt idx="138">
                  <c:v>218.17208154544383</c:v>
                </c:pt>
                <c:pt idx="139">
                  <c:v>211.42526713446134</c:v>
                </c:pt>
                <c:pt idx="140">
                  <c:v>204.68591419699737</c:v>
                </c:pt>
                <c:pt idx="141">
                  <c:v>197.95378999583306</c:v>
                </c:pt>
                <c:pt idx="142">
                  <c:v>191.22866190635932</c:v>
                </c:pt>
                <c:pt idx="143">
                  <c:v>184.51029741298362</c:v>
                </c:pt>
                <c:pt idx="144">
                  <c:v>177.79846410579214</c:v>
                </c:pt>
                <c:pt idx="145">
                  <c:v>171.09292967719898</c:v>
                </c:pt>
                <c:pt idx="146">
                  <c:v>164.39346191858237</c:v>
                </c:pt>
                <c:pt idx="147">
                  <c:v>157.69982871690794</c:v>
                </c:pt>
                <c:pt idx="148">
                  <c:v>151.01179805133953</c:v>
                </c:pt>
                <c:pt idx="149">
                  <c:v>144.32913798983816</c:v>
                </c:pt>
                <c:pt idx="150">
                  <c:v>137.65161668574987</c:v>
                </c:pt>
                <c:pt idx="151">
                  <c:v>130.97900237438213</c:v>
                </c:pt>
                <c:pt idx="152">
                  <c:v>124.31106336957016</c:v>
                </c:pt>
                <c:pt idx="153">
                  <c:v>117.64756806023318</c:v>
                </c:pt>
                <c:pt idx="154">
                  <c:v>110.98828490692094</c:v>
                </c:pt>
                <c:pt idx="155">
                  <c:v>104.33298243835149</c:v>
                </c:pt>
                <c:pt idx="156">
                  <c:v>97.681429247940244</c:v>
                </c:pt>
                <c:pt idx="157">
                  <c:v>91.03339399032086</c:v>
                </c:pt>
                <c:pt idx="158">
                  <c:v>84.388645377858495</c:v>
                </c:pt>
                <c:pt idx="159">
                  <c:v>77.746952177156118</c:v>
                </c:pt>
                <c:pt idx="160">
                  <c:v>71.108083205553783</c:v>
                </c:pt>
                <c:pt idx="161">
                  <c:v>64.471807327621846</c:v>
                </c:pt>
                <c:pt idx="162">
                  <c:v>57.837893451648526</c:v>
                </c:pt>
                <c:pt idx="163">
                  <c:v>51.206110526121826</c:v>
                </c:pt>
                <c:pt idx="164">
                  <c:v>44.576227536207057</c:v>
                </c:pt>
                <c:pt idx="165">
                  <c:v>37.948013500219631</c:v>
                </c:pt>
                <c:pt idx="166">
                  <c:v>31.321237466094157</c:v>
                </c:pt>
                <c:pt idx="167">
                  <c:v>24.695668507850062</c:v>
                </c:pt>
                <c:pt idx="168">
                  <c:v>18.071075722054228</c:v>
                </c:pt>
                <c:pt idx="169">
                  <c:v>11.447228224281146</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numCache>
            </c:numRef>
          </c:yVal>
          <c:smooth val="0"/>
        </c:ser>
        <c:ser>
          <c:idx val="1"/>
          <c:order val="1"/>
          <c:tx>
            <c:v>Period selected</c:v>
          </c:tx>
          <c:spPr>
            <a:ln w="19050">
              <a:noFill/>
            </a:ln>
          </c:spPr>
          <c:marker>
            <c:symbol val="circle"/>
            <c:size val="8"/>
            <c:spPr>
              <a:solidFill>
                <a:srgbClr val="333333"/>
              </a:solidFill>
              <a:ln>
                <a:solidFill>
                  <a:srgbClr val="333333"/>
                </a:solidFill>
                <a:prstDash val="solid"/>
              </a:ln>
            </c:spPr>
          </c:marker>
          <c:xVal>
            <c:numRef>
              <c:f>Dashboard!$J$35</c:f>
              <c:numCache>
                <c:formatCode>General</c:formatCode>
                <c:ptCount val="1"/>
                <c:pt idx="0">
                  <c:v>0</c:v>
                </c:pt>
              </c:numCache>
            </c:numRef>
          </c:xVal>
          <c:yVal>
            <c:numRef>
              <c:f>Dashboard!$P$19</c:f>
              <c:numCache>
                <c:formatCode>0</c:formatCode>
                <c:ptCount val="1"/>
                <c:pt idx="0">
                  <c:v>0</c:v>
                </c:pt>
              </c:numCache>
            </c:numRef>
          </c:yVal>
          <c:smooth val="0"/>
        </c:ser>
        <c:dLbls>
          <c:showLegendKey val="0"/>
          <c:showVal val="0"/>
          <c:showCatName val="0"/>
          <c:showSerName val="0"/>
          <c:showPercent val="0"/>
          <c:showBubbleSize val="0"/>
        </c:dLbls>
        <c:axId val="252818432"/>
        <c:axId val="253250416"/>
      </c:scatterChart>
      <c:valAx>
        <c:axId val="252818432"/>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GB" sz="800"/>
                  <a:t>Period</a:t>
                </a:r>
              </a:p>
            </c:rich>
          </c:tx>
          <c:layout>
            <c:manualLayout>
              <c:xMode val="edge"/>
              <c:yMode val="edge"/>
              <c:x val="0.4704370179948586"/>
              <c:y val="0.9065468824749449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253250416"/>
        <c:crosses val="autoZero"/>
        <c:crossBetween val="midCat"/>
      </c:valAx>
      <c:valAx>
        <c:axId val="25325041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25281843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GB"/>
              <a:t>Horizontal speed reduction still required in kph</a:t>
            </a:r>
          </a:p>
        </c:rich>
      </c:tx>
      <c:layout>
        <c:manualLayout>
          <c:xMode val="edge"/>
          <c:yMode val="edge"/>
          <c:x val="0.15384625015415299"/>
          <c:y val="4.0498657979980368E-2"/>
        </c:manualLayout>
      </c:layout>
      <c:overlay val="0"/>
      <c:spPr>
        <a:noFill/>
        <a:ln w="25400">
          <a:noFill/>
        </a:ln>
      </c:spPr>
    </c:title>
    <c:autoTitleDeleted val="0"/>
    <c:plotArea>
      <c:layout>
        <c:manualLayout>
          <c:layoutTarget val="inner"/>
          <c:xMode val="edge"/>
          <c:yMode val="edge"/>
          <c:x val="0.15128214598491713"/>
          <c:y val="0.14641822500454438"/>
          <c:w val="0.77948766744770837"/>
          <c:h val="0.66978549736121362"/>
        </c:manualLayout>
      </c:layout>
      <c:scatterChart>
        <c:scatterStyle val="lineMarker"/>
        <c:varyColors val="0"/>
        <c:ser>
          <c:idx val="0"/>
          <c:order val="0"/>
          <c:tx>
            <c:v>Horizontal speed</c:v>
          </c:tx>
          <c:spPr>
            <a:ln w="25400">
              <a:solidFill>
                <a:srgbClr val="008000"/>
              </a:solidFill>
              <a:prstDash val="solid"/>
            </a:ln>
          </c:spPr>
          <c:marker>
            <c:symbol val="none"/>
          </c:marker>
          <c:xVal>
            <c:numRef>
              <c:f>Calcs!$C$1:$IR$1</c:f>
              <c:numCache>
                <c:formatCode>General</c:formatCode>
                <c:ptCount val="2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numCache>
            </c:numRef>
          </c:xVal>
          <c:yVal>
            <c:numRef>
              <c:f>Calcs!$C$29:$IR$29</c:f>
              <c:numCache>
                <c:formatCode>0</c:formatCode>
                <c:ptCount val="250"/>
                <c:pt idx="0">
                  <c:v>12003.086059708834</c:v>
                </c:pt>
                <c:pt idx="1">
                  <c:v>11933.709356524683</c:v>
                </c:pt>
                <c:pt idx="2">
                  <c:v>11863.860994507186</c:v>
                </c:pt>
                <c:pt idx="3">
                  <c:v>11793.531825234058</c:v>
                </c:pt>
                <c:pt idx="4">
                  <c:v>11722.712440449173</c:v>
                </c:pt>
                <c:pt idx="5">
                  <c:v>11651.393164535784</c:v>
                </c:pt>
                <c:pt idx="6">
                  <c:v>11579.564058433471</c:v>
                </c:pt>
                <c:pt idx="7">
                  <c:v>11507.21488835206</c:v>
                </c:pt>
                <c:pt idx="8">
                  <c:v>11434.335129126577</c:v>
                </c:pt>
                <c:pt idx="9">
                  <c:v>11360.913967022005</c:v>
                </c:pt>
                <c:pt idx="10">
                  <c:v>11286.94026829311</c:v>
                </c:pt>
                <c:pt idx="11">
                  <c:v>11212.402581361273</c:v>
                </c:pt>
                <c:pt idx="12">
                  <c:v>11137.289138127893</c:v>
                </c:pt>
                <c:pt idx="13">
                  <c:v>11061.58783312828</c:v>
                </c:pt>
                <c:pt idx="14">
                  <c:v>10985.286202880008</c:v>
                </c:pt>
                <c:pt idx="15">
                  <c:v>10908.371436427045</c:v>
                </c:pt>
                <c:pt idx="16">
                  <c:v>10830.830364127965</c:v>
                </c:pt>
                <c:pt idx="17">
                  <c:v>10752.649425757014</c:v>
                </c:pt>
                <c:pt idx="18">
                  <c:v>10673.814669173355</c:v>
                </c:pt>
                <c:pt idx="19">
                  <c:v>10594.311748034295</c:v>
                </c:pt>
                <c:pt idx="20">
                  <c:v>10514.125908809203</c:v>
                </c:pt>
                <c:pt idx="21">
                  <c:v>10433.241967897962</c:v>
                </c:pt>
                <c:pt idx="22">
                  <c:v>10351.644298134814</c:v>
                </c:pt>
                <c:pt idx="23">
                  <c:v>10269.316814952439</c:v>
                </c:pt>
                <c:pt idx="24">
                  <c:v>10186.242970938896</c:v>
                </c:pt>
                <c:pt idx="25">
                  <c:v>10102.405740595432</c:v>
                </c:pt>
                <c:pt idx="26">
                  <c:v>10017.787595540816</c:v>
                </c:pt>
                <c:pt idx="27">
                  <c:v>9932.3704885942952</c:v>
                </c:pt>
                <c:pt idx="28">
                  <c:v>9846.1358456209309</c:v>
                </c:pt>
                <c:pt idx="29">
                  <c:v>9759.0645480731091</c:v>
                </c:pt>
                <c:pt idx="30">
                  <c:v>9671.1369064751561</c:v>
                </c:pt>
                <c:pt idx="31">
                  <c:v>9582.3326501993452</c:v>
                </c:pt>
                <c:pt idx="32">
                  <c:v>9492.6309080338178</c:v>
                </c:pt>
                <c:pt idx="33">
                  <c:v>9402.010180350695</c:v>
                </c:pt>
                <c:pt idx="34">
                  <c:v>9310.4483263974689</c:v>
                </c:pt>
                <c:pt idx="35">
                  <c:v>9217.9225505186951</c:v>
                </c:pt>
                <c:pt idx="36">
                  <c:v>9124.4093648761809</c:v>
                </c:pt>
                <c:pt idx="37">
                  <c:v>9029.884574291571</c:v>
                </c:pt>
                <c:pt idx="38">
                  <c:v>8934.3232529466895</c:v>
                </c:pt>
                <c:pt idx="39">
                  <c:v>8837.6997201155136</c:v>
                </c:pt>
                <c:pt idx="40">
                  <c:v>8739.987515492061</c:v>
                </c:pt>
                <c:pt idx="41">
                  <c:v>8641.1593735622318</c:v>
                </c:pt>
                <c:pt idx="42">
                  <c:v>8541.1872040769103</c:v>
                </c:pt>
                <c:pt idx="43">
                  <c:v>8440.0420583801424</c:v>
                </c:pt>
                <c:pt idx="44">
                  <c:v>8337.6941020168815</c:v>
                </c:pt>
                <c:pt idx="45">
                  <c:v>8234.1125867778301</c:v>
                </c:pt>
                <c:pt idx="46">
                  <c:v>8129.2658281468075</c:v>
                </c:pt>
                <c:pt idx="47">
                  <c:v>8023.1211759921889</c:v>
                </c:pt>
                <c:pt idx="48">
                  <c:v>7915.6449791447085</c:v>
                </c:pt>
                <c:pt idx="49">
                  <c:v>7806.8025559123898</c:v>
                </c:pt>
                <c:pt idx="50">
                  <c:v>7696.558169832183</c:v>
                </c:pt>
                <c:pt idx="51">
                  <c:v>7584.8749997390523</c:v>
                </c:pt>
                <c:pt idx="52">
                  <c:v>7471.7151099616931</c:v>
                </c:pt>
                <c:pt idx="53">
                  <c:v>7357.0394211731618</c:v>
                </c:pt>
                <c:pt idx="54">
                  <c:v>7240.8076819114594</c:v>
                </c:pt>
                <c:pt idx="55">
                  <c:v>7122.9784414108581</c:v>
                </c:pt>
                <c:pt idx="56">
                  <c:v>7003.5090238928897</c:v>
                </c:pt>
                <c:pt idx="57">
                  <c:v>6882.3555051171716</c:v>
                </c:pt>
                <c:pt idx="58">
                  <c:v>6759.4726957225785</c:v>
                </c:pt>
                <c:pt idx="59">
                  <c:v>6634.8141235919802</c:v>
                </c:pt>
                <c:pt idx="60">
                  <c:v>6508.3320125111532</c:v>
                </c:pt>
                <c:pt idx="61">
                  <c:v>6379.9772827310744</c:v>
                </c:pt>
                <c:pt idx="62">
                  <c:v>6249.6995499351933</c:v>
                </c:pt>
                <c:pt idx="63">
                  <c:v>6117.447128764742</c:v>
                </c:pt>
                <c:pt idx="64">
                  <c:v>5983.1670573813262</c:v>
                </c:pt>
                <c:pt idx="65">
                  <c:v>5846.8051236596029</c:v>
                </c:pt>
                <c:pt idx="66">
                  <c:v>5708.3059070030049</c:v>
                </c:pt>
                <c:pt idx="67">
                  <c:v>5567.6128482735194</c:v>
                </c:pt>
                <c:pt idx="68">
                  <c:v>5424.6683327472174</c:v>
                </c:pt>
                <c:pt idx="69">
                  <c:v>5279.4138036564827</c:v>
                </c:pt>
                <c:pt idx="70">
                  <c:v>5131.7899145999854</c:v>
                </c:pt>
                <c:pt idx="71">
                  <c:v>4981.7367121699563</c:v>
                </c:pt>
                <c:pt idx="72">
                  <c:v>4829.193874340911</c:v>
                </c:pt>
                <c:pt idx="73">
                  <c:v>4674.101014936663</c:v>
                </c:pt>
                <c:pt idx="74">
                  <c:v>4516.3980566977698</c:v>
                </c:pt>
                <c:pt idx="75">
                  <c:v>4356.0257003456964</c:v>
                </c:pt>
                <c:pt idx="76">
                  <c:v>4192.9260098751502</c:v>
                </c:pt>
                <c:pt idx="77">
                  <c:v>4027.0431423623891</c:v>
                </c:pt>
                <c:pt idx="78">
                  <c:v>3858.3242605343903</c:v>
                </c:pt>
                <c:pt idx="79">
                  <c:v>3686.7206717114195</c:v>
                </c:pt>
                <c:pt idx="80">
                  <c:v>3512.1892552832182</c:v>
                </c:pt>
                <c:pt idx="81">
                  <c:v>3334.694263477641</c:v>
                </c:pt>
                <c:pt idx="82">
                  <c:v>3154.2095990043895</c:v>
                </c:pt>
                <c:pt idx="83">
                  <c:v>2970.7217158405242</c:v>
                </c:pt>
                <c:pt idx="84">
                  <c:v>2784.2333421261492</c:v>
                </c:pt>
                <c:pt idx="85">
                  <c:v>2594.7683007935443</c:v>
                </c:pt>
                <c:pt idx="86">
                  <c:v>2402.3778192868385</c:v>
                </c:pt>
                <c:pt idx="87">
                  <c:v>2207.1488935135376</c:v>
                </c:pt>
                <c:pt idx="88">
                  <c:v>2009.2155446217664</c:v>
                </c:pt>
                <c:pt idx="89">
                  <c:v>1808.7742460967843</c:v>
                </c:pt>
                <c:pt idx="90">
                  <c:v>1606.1055377602852</c:v>
                </c:pt>
                <c:pt idx="91">
                  <c:v>1401.6051327366154</c:v>
                </c:pt>
                <c:pt idx="92">
                  <c:v>1195.8302127351476</c:v>
                </c:pt>
                <c:pt idx="93">
                  <c:v>989.57132691140282</c:v>
                </c:pt>
                <c:pt idx="94">
                  <c:v>827.43906516422624</c:v>
                </c:pt>
                <c:pt idx="95">
                  <c:v>828.61505898486189</c:v>
                </c:pt>
                <c:pt idx="96">
                  <c:v>829.80722521164398</c:v>
                </c:pt>
                <c:pt idx="97">
                  <c:v>831.01572579619153</c:v>
                </c:pt>
                <c:pt idx="98">
                  <c:v>704.92176698336164</c:v>
                </c:pt>
                <c:pt idx="99">
                  <c:v>580.43146372988213</c:v>
                </c:pt>
                <c:pt idx="100">
                  <c:v>458.28072270506101</c:v>
                </c:pt>
                <c:pt idx="101">
                  <c:v>339.49185325966664</c:v>
                </c:pt>
                <c:pt idx="102">
                  <c:v>225.56881373119089</c:v>
                </c:pt>
                <c:pt idx="103">
                  <c:v>118.94066375796272</c:v>
                </c:pt>
                <c:pt idx="104">
                  <c:v>24.300006616640374</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numCache>
            </c:numRef>
          </c:yVal>
          <c:smooth val="0"/>
        </c:ser>
        <c:ser>
          <c:idx val="1"/>
          <c:order val="1"/>
          <c:tx>
            <c:v>Period selected</c:v>
          </c:tx>
          <c:spPr>
            <a:ln w="19050">
              <a:noFill/>
            </a:ln>
          </c:spPr>
          <c:marker>
            <c:symbol val="circle"/>
            <c:size val="8"/>
            <c:spPr>
              <a:solidFill>
                <a:srgbClr val="333333"/>
              </a:solidFill>
              <a:ln>
                <a:solidFill>
                  <a:srgbClr val="333333"/>
                </a:solidFill>
                <a:prstDash val="solid"/>
              </a:ln>
            </c:spPr>
          </c:marker>
          <c:xVal>
            <c:numRef>
              <c:f>Dashboard!$J$35</c:f>
              <c:numCache>
                <c:formatCode>General</c:formatCode>
                <c:ptCount val="1"/>
                <c:pt idx="0">
                  <c:v>0</c:v>
                </c:pt>
              </c:numCache>
            </c:numRef>
          </c:xVal>
          <c:yVal>
            <c:numRef>
              <c:f>Dashboard!$P$23</c:f>
              <c:numCache>
                <c:formatCode>0</c:formatCode>
                <c:ptCount val="1"/>
                <c:pt idx="0">
                  <c:v>12072</c:v>
                </c:pt>
              </c:numCache>
            </c:numRef>
          </c:yVal>
          <c:smooth val="0"/>
        </c:ser>
        <c:dLbls>
          <c:showLegendKey val="0"/>
          <c:showVal val="0"/>
          <c:showCatName val="0"/>
          <c:showSerName val="0"/>
          <c:showPercent val="0"/>
          <c:showBubbleSize val="0"/>
        </c:dLbls>
        <c:axId val="253249632"/>
        <c:axId val="253244928"/>
      </c:scatterChart>
      <c:valAx>
        <c:axId val="253249632"/>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GB" sz="800"/>
                  <a:t>Period</a:t>
                </a:r>
              </a:p>
            </c:rich>
          </c:tx>
          <c:layout>
            <c:manualLayout>
              <c:xMode val="edge"/>
              <c:yMode val="edge"/>
              <c:x val="0.48461568798558186"/>
              <c:y val="0.9065468824749449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253244928"/>
        <c:crosses val="autoZero"/>
        <c:crossBetween val="midCat"/>
      </c:valAx>
      <c:valAx>
        <c:axId val="25324492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25324963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GB"/>
              <a:t>"g" force produced</a:t>
            </a:r>
          </a:p>
        </c:rich>
      </c:tx>
      <c:layout>
        <c:manualLayout>
          <c:xMode val="edge"/>
          <c:yMode val="edge"/>
          <c:x val="0.35824888791288173"/>
          <c:y val="4.0123532374878638E-2"/>
        </c:manualLayout>
      </c:layout>
      <c:overlay val="0"/>
      <c:spPr>
        <a:noFill/>
        <a:ln w="25400">
          <a:noFill/>
        </a:ln>
      </c:spPr>
    </c:title>
    <c:autoTitleDeleted val="0"/>
    <c:plotArea>
      <c:layout>
        <c:manualLayout>
          <c:layoutTarget val="inner"/>
          <c:xMode val="edge"/>
          <c:yMode val="edge"/>
          <c:x val="9.5361214768177147E-2"/>
          <c:y val="0.16049412949951453"/>
          <c:w val="0.85825093291359422"/>
          <c:h val="0.67284077367104178"/>
        </c:manualLayout>
      </c:layout>
      <c:areaChart>
        <c:grouping val="stacked"/>
        <c:varyColors val="0"/>
        <c:ser>
          <c:idx val="0"/>
          <c:order val="0"/>
          <c:tx>
            <c:v>G force</c:v>
          </c:tx>
          <c:spPr>
            <a:solidFill>
              <a:srgbClr val="FFFF99"/>
            </a:solidFill>
            <a:ln w="12700">
              <a:solidFill>
                <a:srgbClr val="000000"/>
              </a:solidFill>
              <a:prstDash val="solid"/>
            </a:ln>
          </c:spPr>
          <c:val>
            <c:numRef>
              <c:f>Calcs!$C$13:$IR$13</c:f>
              <c:numCache>
                <c:formatCode>0.00</c:formatCode>
                <c:ptCount val="250"/>
                <c:pt idx="0">
                  <c:v>0.56642137877614251</c:v>
                </c:pt>
                <c:pt idx="1">
                  <c:v>0.5703978159126365</c:v>
                </c:pt>
                <c:pt idx="2">
                  <c:v>0.57443047918303225</c:v>
                </c:pt>
                <c:pt idx="3">
                  <c:v>0.57852056962025322</c:v>
                </c:pt>
                <c:pt idx="4">
                  <c:v>0.58266932270916338</c:v>
                </c:pt>
                <c:pt idx="5">
                  <c:v>0.58687800963081871</c:v>
                </c:pt>
                <c:pt idx="6">
                  <c:v>0.59114793856103498</c:v>
                </c:pt>
                <c:pt idx="7">
                  <c:v>0.59548045602605881</c:v>
                </c:pt>
                <c:pt idx="8">
                  <c:v>0.59987694831829375</c:v>
                </c:pt>
                <c:pt idx="9">
                  <c:v>0.60433884297520679</c:v>
                </c:pt>
                <c:pt idx="10">
                  <c:v>0.60886761032472969</c:v>
                </c:pt>
                <c:pt idx="11">
                  <c:v>0.61346476510067138</c:v>
                </c:pt>
                <c:pt idx="12">
                  <c:v>0.61813186813186838</c:v>
                </c:pt>
                <c:pt idx="13">
                  <c:v>0.62287052810902921</c:v>
                </c:pt>
                <c:pt idx="14">
                  <c:v>0.6276824034334767</c:v>
                </c:pt>
                <c:pt idx="15">
                  <c:v>0.63256920415224949</c:v>
                </c:pt>
                <c:pt idx="16">
                  <c:v>0.63753269398430723</c:v>
                </c:pt>
                <c:pt idx="17">
                  <c:v>0.64257469244288257</c:v>
                </c:pt>
                <c:pt idx="18">
                  <c:v>0.64769707705934498</c:v>
                </c:pt>
                <c:pt idx="19">
                  <c:v>0.65290178571428614</c:v>
                </c:pt>
                <c:pt idx="20">
                  <c:v>0.65819081908190857</c:v>
                </c:pt>
                <c:pt idx="21">
                  <c:v>0.66356624319419288</c:v>
                </c:pt>
                <c:pt idx="22">
                  <c:v>0.66903019213174808</c:v>
                </c:pt>
                <c:pt idx="23">
                  <c:v>0.674584870848709</c:v>
                </c:pt>
                <c:pt idx="24">
                  <c:v>0.68023255813953543</c:v>
                </c:pt>
                <c:pt idx="25">
                  <c:v>0.68597560975609817</c:v>
                </c:pt>
                <c:pt idx="26">
                  <c:v>0.69181646168401201</c:v>
                </c:pt>
                <c:pt idx="27">
                  <c:v>0.69775763358778697</c:v>
                </c:pt>
                <c:pt idx="28">
                  <c:v>0.7038017324350343</c:v>
                </c:pt>
                <c:pt idx="29">
                  <c:v>0.70995145631068035</c:v>
                </c:pt>
                <c:pt idx="30">
                  <c:v>0.71620959843290977</c:v>
                </c:pt>
                <c:pt idx="31">
                  <c:v>0.72257905138340006</c:v>
                </c:pt>
                <c:pt idx="32">
                  <c:v>0.72906281156530495</c:v>
                </c:pt>
                <c:pt idx="33">
                  <c:v>0.73566398390342147</c:v>
                </c:pt>
                <c:pt idx="34">
                  <c:v>0.74238578680203149</c:v>
                </c:pt>
                <c:pt idx="35">
                  <c:v>0.74923155737705016</c:v>
                </c:pt>
                <c:pt idx="36">
                  <c:v>0.75620475698035261</c:v>
                </c:pt>
                <c:pt idx="37">
                  <c:v>0.76330897703549172</c:v>
                </c:pt>
                <c:pt idx="38">
                  <c:v>0.77054794520548064</c:v>
                </c:pt>
                <c:pt idx="39">
                  <c:v>0.77792553191489477</c:v>
                </c:pt>
                <c:pt idx="40">
                  <c:v>0.78544575725026966</c:v>
                </c:pt>
                <c:pt idx="41">
                  <c:v>0.79311279826464343</c:v>
                </c:pt>
                <c:pt idx="42">
                  <c:v>0.80093099671413071</c:v>
                </c:pt>
                <c:pt idx="43">
                  <c:v>0.80890486725663857</c:v>
                </c:pt>
                <c:pt idx="44">
                  <c:v>0.81703910614525277</c:v>
                </c:pt>
                <c:pt idx="45">
                  <c:v>0.82533860045146878</c:v>
                </c:pt>
                <c:pt idx="46">
                  <c:v>0.83380843785633008</c:v>
                </c:pt>
                <c:pt idx="47">
                  <c:v>0.84245391705069295</c:v>
                </c:pt>
                <c:pt idx="48">
                  <c:v>0.85128055878929154</c:v>
                </c:pt>
                <c:pt idx="49">
                  <c:v>0.86029411764706043</c:v>
                </c:pt>
                <c:pt idx="50">
                  <c:v>0.8695005945303228</c:v>
                </c:pt>
                <c:pt idx="51">
                  <c:v>0.87890625000000178</c:v>
                </c:pt>
                <c:pt idx="52">
                  <c:v>0.88851761846901756</c:v>
                </c:pt>
                <c:pt idx="53">
                  <c:v>0.89834152334152506</c:v>
                </c:pt>
                <c:pt idx="54">
                  <c:v>0.90838509316770366</c:v>
                </c:pt>
                <c:pt idx="55">
                  <c:v>0.91865577889447425</c:v>
                </c:pt>
                <c:pt idx="56">
                  <c:v>0.92916137229987483</c:v>
                </c:pt>
                <c:pt idx="57">
                  <c:v>0.93991002570694271</c:v>
                </c:pt>
                <c:pt idx="58">
                  <c:v>0.95091027308192655</c:v>
                </c:pt>
                <c:pt idx="59">
                  <c:v>0.96217105263158098</c:v>
                </c:pt>
                <c:pt idx="60">
                  <c:v>0.97370173102530166</c:v>
                </c:pt>
                <c:pt idx="61">
                  <c:v>0.98551212938005595</c:v>
                </c:pt>
                <c:pt idx="62">
                  <c:v>0.99761255115962011</c:v>
                </c:pt>
                <c:pt idx="63">
                  <c:v>1.0100138121546984</c:v>
                </c:pt>
                <c:pt idx="64">
                  <c:v>1.0227272727272749</c:v>
                </c:pt>
                <c:pt idx="65">
                  <c:v>1.0357648725212485</c:v>
                </c:pt>
                <c:pt idx="66">
                  <c:v>1.049139167862269</c:v>
                </c:pt>
                <c:pt idx="67">
                  <c:v>1.0628633720930256</c:v>
                </c:pt>
                <c:pt idx="68">
                  <c:v>1.07695139911635</c:v>
                </c:pt>
                <c:pt idx="69">
                  <c:v>1.0914179104477635</c:v>
                </c:pt>
                <c:pt idx="70">
                  <c:v>1.106278366111954</c:v>
                </c:pt>
                <c:pt idx="71">
                  <c:v>1.1215490797546037</c:v>
                </c:pt>
                <c:pt idx="72">
                  <c:v>1.1372472783825842</c:v>
                </c:pt>
                <c:pt idx="73">
                  <c:v>1.1533911671924315</c:v>
                </c:pt>
                <c:pt idx="74">
                  <c:v>1.1700000000000026</c:v>
                </c:pt>
                <c:pt idx="75">
                  <c:v>1.1870941558441586</c:v>
                </c:pt>
                <c:pt idx="76">
                  <c:v>1.2046952224052745</c:v>
                </c:pt>
                <c:pt idx="77">
                  <c:v>1.2228260869565244</c:v>
                </c:pt>
                <c:pt idx="78">
                  <c:v>1.2415110356536532</c:v>
                </c:pt>
                <c:pt idx="79">
                  <c:v>1.2607758620689686</c:v>
                </c:pt>
                <c:pt idx="80">
                  <c:v>1.280647985989495</c:v>
                </c:pt>
                <c:pt idx="81">
                  <c:v>1.3011565836298962</c:v>
                </c:pt>
                <c:pt idx="82">
                  <c:v>1.3223327305605819</c:v>
                </c:pt>
                <c:pt idx="83">
                  <c:v>1.3442095588235328</c:v>
                </c:pt>
                <c:pt idx="84">
                  <c:v>1.3668224299065455</c:v>
                </c:pt>
                <c:pt idx="85">
                  <c:v>1.3902091254752886</c:v>
                </c:pt>
                <c:pt idx="86">
                  <c:v>1.4144100580270831</c:v>
                </c:pt>
                <c:pt idx="87">
                  <c:v>1.4394685039370116</c:v>
                </c:pt>
                <c:pt idx="88">
                  <c:v>1.4654308617234508</c:v>
                </c:pt>
                <c:pt idx="89">
                  <c:v>1.4923469387755144</c:v>
                </c:pt>
                <c:pt idx="90">
                  <c:v>1.5202702702702744</c:v>
                </c:pt>
                <c:pt idx="91">
                  <c:v>1.5492584745762756</c:v>
                </c:pt>
                <c:pt idx="92">
                  <c:v>1.579373650107996</c:v>
                </c:pt>
                <c:pt idx="93">
                  <c:v>1.6106828193832647</c:v>
                </c:pt>
                <c:pt idx="94">
                  <c:v>1.2954545454543023</c:v>
                </c:pt>
                <c:pt idx="95">
                  <c:v>0</c:v>
                </c:pt>
                <c:pt idx="96">
                  <c:v>0</c:v>
                </c:pt>
                <c:pt idx="97">
                  <c:v>0</c:v>
                </c:pt>
                <c:pt idx="98">
                  <c:v>1.0307835820895521</c:v>
                </c:pt>
                <c:pt idx="99">
                  <c:v>1.0417976115650533</c:v>
                </c:pt>
                <c:pt idx="100">
                  <c:v>1.0530495552731893</c:v>
                </c:pt>
                <c:pt idx="101">
                  <c:v>1.0645472061657031</c:v>
                </c:pt>
                <c:pt idx="102">
                  <c:v>1.0762987012987011</c:v>
                </c:pt>
                <c:pt idx="103">
                  <c:v>1.0883125410374259</c:v>
                </c:pt>
                <c:pt idx="104">
                  <c:v>1.1005976095617529</c:v>
                </c:pt>
                <c:pt idx="105">
                  <c:v>1.1131631967763598</c:v>
                </c:pt>
                <c:pt idx="106">
                  <c:v>1.1260190217391302</c:v>
                </c:pt>
                <c:pt idx="107">
                  <c:v>1.1391752577319585</c:v>
                </c:pt>
                <c:pt idx="108">
                  <c:v>1.1526425591098746</c:v>
                </c:pt>
                <c:pt idx="109">
                  <c:v>1.1664320900774099</c:v>
                </c:pt>
                <c:pt idx="110">
                  <c:v>1.1805555555555551</c:v>
                </c:pt>
                <c:pt idx="111">
                  <c:v>1.1950252343186729</c:v>
                </c:pt>
                <c:pt idx="112">
                  <c:v>1.2098540145985397</c:v>
                </c:pt>
                <c:pt idx="113">
                  <c:v>1.2250554323725049</c:v>
                </c:pt>
                <c:pt idx="114">
                  <c:v>1.2406437125748497</c:v>
                </c:pt>
                <c:pt idx="115">
                  <c:v>1.2566338134950714</c:v>
                </c:pt>
                <c:pt idx="116">
                  <c:v>1.2730414746543772</c:v>
                </c:pt>
                <c:pt idx="117">
                  <c:v>1.2898832684824895</c:v>
                </c:pt>
                <c:pt idx="118">
                  <c:v>1.3071766561514191</c:v>
                </c:pt>
                <c:pt idx="119">
                  <c:v>1.32494004796163</c:v>
                </c:pt>
                <c:pt idx="120">
                  <c:v>1.3431928687196104</c:v>
                </c:pt>
                <c:pt idx="121">
                  <c:v>1.361955628594905</c:v>
                </c:pt>
                <c:pt idx="122">
                  <c:v>1.3812499999999994</c:v>
                </c:pt>
                <c:pt idx="123">
                  <c:v>1.4010989010989006</c:v>
                </c:pt>
                <c:pt idx="124">
                  <c:v>1.4215265866209257</c:v>
                </c:pt>
                <c:pt idx="125">
                  <c:v>1.4425587467362917</c:v>
                </c:pt>
                <c:pt idx="126">
                  <c:v>1.4642226148409889</c:v>
                </c:pt>
                <c:pt idx="127">
                  <c:v>1.4865470852017932</c:v>
                </c:pt>
                <c:pt idx="128">
                  <c:v>1.5095628415300542</c:v>
                </c:pt>
                <c:pt idx="129">
                  <c:v>1.5333024976873262</c:v>
                </c:pt>
                <c:pt idx="130">
                  <c:v>1.5578007518796988</c:v>
                </c:pt>
                <c:pt idx="131">
                  <c:v>1.5830945558739251</c:v>
                </c:pt>
                <c:pt idx="132">
                  <c:v>1.6092233009708732</c:v>
                </c:pt>
                <c:pt idx="133">
                  <c:v>1.6362290227048366</c:v>
                </c:pt>
                <c:pt idx="134">
                  <c:v>1.6641566265060237</c:v>
                </c:pt>
                <c:pt idx="135">
                  <c:v>0.43081785511051029</c:v>
                </c:pt>
                <c:pt idx="136">
                  <c:v>0.42543624469675217</c:v>
                </c:pt>
                <c:pt idx="137">
                  <c:v>0.42541276361204661</c:v>
                </c:pt>
                <c:pt idx="138">
                  <c:v>0.42541266115921861</c:v>
                </c:pt>
                <c:pt idx="139">
                  <c:v>0.42541266071219563</c:v>
                </c:pt>
                <c:pt idx="140">
                  <c:v>0.42541266071024514</c:v>
                </c:pt>
                <c:pt idx="141">
                  <c:v>0.42541266071023676</c:v>
                </c:pt>
                <c:pt idx="142">
                  <c:v>0.42541266071023665</c:v>
                </c:pt>
                <c:pt idx="143">
                  <c:v>0.42541266071023665</c:v>
                </c:pt>
                <c:pt idx="144">
                  <c:v>0.42541266071023665</c:v>
                </c:pt>
                <c:pt idx="145">
                  <c:v>0.42541266071023665</c:v>
                </c:pt>
                <c:pt idx="146">
                  <c:v>0.4254126607102367</c:v>
                </c:pt>
                <c:pt idx="147">
                  <c:v>0.4254126607102367</c:v>
                </c:pt>
                <c:pt idx="148">
                  <c:v>0.42541266071023665</c:v>
                </c:pt>
                <c:pt idx="149">
                  <c:v>0.42541266071023665</c:v>
                </c:pt>
                <c:pt idx="150">
                  <c:v>0.42541266071023665</c:v>
                </c:pt>
                <c:pt idx="151">
                  <c:v>0.4254126607102367</c:v>
                </c:pt>
                <c:pt idx="152">
                  <c:v>0.42541266071023665</c:v>
                </c:pt>
                <c:pt idx="153">
                  <c:v>0.42541266071023665</c:v>
                </c:pt>
                <c:pt idx="154">
                  <c:v>0.4254126607102367</c:v>
                </c:pt>
                <c:pt idx="155">
                  <c:v>0.4254126607102367</c:v>
                </c:pt>
                <c:pt idx="156">
                  <c:v>0.4254126607102367</c:v>
                </c:pt>
                <c:pt idx="157">
                  <c:v>0.42541266071023665</c:v>
                </c:pt>
                <c:pt idx="158">
                  <c:v>0.42541266071023665</c:v>
                </c:pt>
                <c:pt idx="159">
                  <c:v>0.42541266071023665</c:v>
                </c:pt>
                <c:pt idx="160">
                  <c:v>0.42541266071023665</c:v>
                </c:pt>
                <c:pt idx="161">
                  <c:v>0.42541266071023676</c:v>
                </c:pt>
                <c:pt idx="162">
                  <c:v>0.42541266071023665</c:v>
                </c:pt>
                <c:pt idx="163">
                  <c:v>0.42541266071023665</c:v>
                </c:pt>
                <c:pt idx="164">
                  <c:v>0.4254126607102367</c:v>
                </c:pt>
                <c:pt idx="165">
                  <c:v>0.42541266071023665</c:v>
                </c:pt>
                <c:pt idx="166">
                  <c:v>0.4254126607102367</c:v>
                </c:pt>
                <c:pt idx="167">
                  <c:v>0.42541266071023665</c:v>
                </c:pt>
                <c:pt idx="168">
                  <c:v>0.42541266071023665</c:v>
                </c:pt>
                <c:pt idx="169">
                  <c:v>0.42541266071023676</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numCache>
            </c:numRef>
          </c:val>
        </c:ser>
        <c:dLbls>
          <c:showLegendKey val="0"/>
          <c:showVal val="0"/>
          <c:showCatName val="0"/>
          <c:showSerName val="0"/>
          <c:showPercent val="0"/>
          <c:showBubbleSize val="0"/>
        </c:dLbls>
        <c:axId val="280247552"/>
        <c:axId val="280253824"/>
      </c:areaChart>
      <c:catAx>
        <c:axId val="280247552"/>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GB"/>
                  <a:t>Period</a:t>
                </a:r>
              </a:p>
            </c:rich>
          </c:tx>
          <c:layout>
            <c:manualLayout>
              <c:xMode val="edge"/>
              <c:yMode val="edge"/>
              <c:x val="0.47165141358314638"/>
              <c:y val="0.9104955423530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0253824"/>
        <c:crosses val="autoZero"/>
        <c:auto val="1"/>
        <c:lblAlgn val="ctr"/>
        <c:lblOffset val="100"/>
        <c:tickLblSkip val="50"/>
        <c:tickMarkSkip val="10"/>
        <c:noMultiLvlLbl val="0"/>
      </c:catAx>
      <c:valAx>
        <c:axId val="280253824"/>
        <c:scaling>
          <c:orientation val="minMax"/>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0247552"/>
        <c:crosses val="autoZero"/>
        <c:crossBetween val="midCat"/>
        <c:majorUnit val="1"/>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GB"/>
              <a:t>Free fall acceleration towards Planet m/sec/sec</a:t>
            </a:r>
          </a:p>
        </c:rich>
      </c:tx>
      <c:layout>
        <c:manualLayout>
          <c:xMode val="edge"/>
          <c:yMode val="edge"/>
          <c:x val="0.1417531570878309"/>
          <c:y val="2.1604978971088498E-2"/>
        </c:manualLayout>
      </c:layout>
      <c:overlay val="0"/>
      <c:spPr>
        <a:noFill/>
        <a:ln w="25400">
          <a:noFill/>
        </a:ln>
      </c:spPr>
    </c:title>
    <c:autoTitleDeleted val="0"/>
    <c:plotArea>
      <c:layout>
        <c:manualLayout>
          <c:layoutTarget val="inner"/>
          <c:xMode val="edge"/>
          <c:yMode val="edge"/>
          <c:x val="9.5361214768177147E-2"/>
          <c:y val="0.28086472662415046"/>
          <c:w val="0.8737149136868122"/>
          <c:h val="0.54629732541180909"/>
        </c:manualLayout>
      </c:layout>
      <c:lineChart>
        <c:grouping val="standard"/>
        <c:varyColors val="0"/>
        <c:ser>
          <c:idx val="1"/>
          <c:order val="0"/>
          <c:tx>
            <c:v>Gravity at current height</c:v>
          </c:tx>
          <c:spPr>
            <a:ln w="25400">
              <a:solidFill>
                <a:srgbClr val="0000FF"/>
              </a:solidFill>
              <a:prstDash val="solid"/>
            </a:ln>
          </c:spPr>
          <c:marker>
            <c:symbol val="none"/>
          </c:marker>
          <c:val>
            <c:numRef>
              <c:f>Calcs!$C$16:$IR$16</c:f>
              <c:numCache>
                <c:formatCode>0.00</c:formatCode>
                <c:ptCount val="250"/>
                <c:pt idx="0">
                  <c:v>2.9614992263759237</c:v>
                </c:pt>
                <c:pt idx="1">
                  <c:v>2.9615337422874464</c:v>
                </c:pt>
                <c:pt idx="2">
                  <c:v>2.9616377760381805</c:v>
                </c:pt>
                <c:pt idx="3">
                  <c:v>2.9618123001607284</c:v>
                </c:pt>
                <c:pt idx="4">
                  <c:v>2.9620582941902174</c:v>
                </c:pt>
                <c:pt idx="5">
                  <c:v>2.9623767446993186</c:v>
                </c:pt>
                <c:pt idx="6">
                  <c:v>2.9627686453642572</c:v>
                </c:pt>
                <c:pt idx="7">
                  <c:v>2.9632350030137498</c:v>
                </c:pt>
                <c:pt idx="8">
                  <c:v>2.9637768258589854</c:v>
                </c:pt>
                <c:pt idx="9">
                  <c:v>2.9643951294576083</c:v>
                </c:pt>
                <c:pt idx="10">
                  <c:v>2.965090942716575</c:v>
                </c:pt>
                <c:pt idx="11">
                  <c:v>2.9658652962394791</c:v>
                </c:pt>
                <c:pt idx="12">
                  <c:v>2.9667192282376793</c:v>
                </c:pt>
                <c:pt idx="13">
                  <c:v>2.9676537903358171</c:v>
                </c:pt>
                <c:pt idx="14">
                  <c:v>2.9686700418495331</c:v>
                </c:pt>
                <c:pt idx="15">
                  <c:v>2.9697690441486415</c:v>
                </c:pt>
                <c:pt idx="16">
                  <c:v>2.9709518719954762</c:v>
                </c:pt>
                <c:pt idx="17">
                  <c:v>2.9722196135396501</c:v>
                </c:pt>
                <c:pt idx="18">
                  <c:v>2.97357335907521</c:v>
                </c:pt>
                <c:pt idx="19">
                  <c:v>2.9750142066275451</c:v>
                </c:pt>
                <c:pt idx="20">
                  <c:v>2.9765432674300691</c:v>
                </c:pt>
                <c:pt idx="21">
                  <c:v>2.9781616657811378</c:v>
                </c:pt>
                <c:pt idx="22">
                  <c:v>2.9798705334847266</c:v>
                </c:pt>
                <c:pt idx="23">
                  <c:v>2.9816710097234864</c:v>
                </c:pt>
                <c:pt idx="24">
                  <c:v>2.9835642409867766</c:v>
                </c:pt>
                <c:pt idx="25">
                  <c:v>2.9855513861840288</c:v>
                </c:pt>
                <c:pt idx="26">
                  <c:v>2.9876336164636381</c:v>
                </c:pt>
                <c:pt idx="27">
                  <c:v>2.9898121096182595</c:v>
                </c:pt>
                <c:pt idx="28">
                  <c:v>2.9920880498955551</c:v>
                </c:pt>
                <c:pt idx="29">
                  <c:v>2.9944626328368673</c:v>
                </c:pt>
                <c:pt idx="30">
                  <c:v>2.9969370649569669</c:v>
                </c:pt>
                <c:pt idx="31">
                  <c:v>2.9995125581358013</c:v>
                </c:pt>
                <c:pt idx="32">
                  <c:v>3.0021903343005798</c:v>
                </c:pt>
                <c:pt idx="33">
                  <c:v>3.0049716248773257</c:v>
                </c:pt>
                <c:pt idx="34">
                  <c:v>3.0078576652216302</c:v>
                </c:pt>
                <c:pt idx="35">
                  <c:v>3.0108496989312665</c:v>
                </c:pt>
                <c:pt idx="36">
                  <c:v>3.0139489820888299</c:v>
                </c:pt>
                <c:pt idx="37">
                  <c:v>3.0171567726090509</c:v>
                </c:pt>
                <c:pt idx="38">
                  <c:v>3.0204743342153311</c:v>
                </c:pt>
                <c:pt idx="39">
                  <c:v>3.0239029355562499</c:v>
                </c:pt>
                <c:pt idx="40">
                  <c:v>3.0274438490402975</c:v>
                </c:pt>
                <c:pt idx="41">
                  <c:v>3.0310983497557289</c:v>
                </c:pt>
                <c:pt idx="42">
                  <c:v>3.0348677140861455</c:v>
                </c:pt>
                <c:pt idx="43">
                  <c:v>3.0387532230079652</c:v>
                </c:pt>
                <c:pt idx="44">
                  <c:v>3.0427561558203067</c:v>
                </c:pt>
                <c:pt idx="45">
                  <c:v>3.0468777884528619</c:v>
                </c:pt>
                <c:pt idx="46">
                  <c:v>3.0511193916138244</c:v>
                </c:pt>
                <c:pt idx="47">
                  <c:v>3.0554822332059106</c:v>
                </c:pt>
                <c:pt idx="48">
                  <c:v>3.0599675760515619</c:v>
                </c:pt>
                <c:pt idx="49">
                  <c:v>3.0645766709489251</c:v>
                </c:pt>
                <c:pt idx="50">
                  <c:v>3.0693107540196687</c:v>
                </c:pt>
                <c:pt idx="51">
                  <c:v>3.0741710480718765</c:v>
                </c:pt>
                <c:pt idx="52">
                  <c:v>3.0791587593663499</c:v>
                </c:pt>
                <c:pt idx="53">
                  <c:v>3.0842750739713227</c:v>
                </c:pt>
                <c:pt idx="54">
                  <c:v>3.0895211539027847</c:v>
                </c:pt>
                <c:pt idx="55">
                  <c:v>3.0948981327895217</c:v>
                </c:pt>
                <c:pt idx="56">
                  <c:v>3.1004071112616534</c:v>
                </c:pt>
                <c:pt idx="57">
                  <c:v>3.106049151786932</c:v>
                </c:pt>
                <c:pt idx="58">
                  <c:v>3.1118252731538019</c:v>
                </c:pt>
                <c:pt idx="59">
                  <c:v>3.1177364481737952</c:v>
                </c:pt>
                <c:pt idx="60">
                  <c:v>3.1237835969959553</c:v>
                </c:pt>
                <c:pt idx="61">
                  <c:v>3.1299675720162634</c:v>
                </c:pt>
                <c:pt idx="62">
                  <c:v>3.1362891574116558</c:v>
                </c:pt>
                <c:pt idx="63">
                  <c:v>3.1427490603506891</c:v>
                </c:pt>
                <c:pt idx="64">
                  <c:v>3.149347897495014</c:v>
                </c:pt>
                <c:pt idx="65">
                  <c:v>3.1560861915388525</c:v>
                </c:pt>
                <c:pt idx="66">
                  <c:v>3.1629643558875213</c:v>
                </c:pt>
                <c:pt idx="67">
                  <c:v>3.1699826781764799</c:v>
                </c:pt>
                <c:pt idx="68">
                  <c:v>3.1771413129385708</c:v>
                </c:pt>
                <c:pt idx="69">
                  <c:v>3.1844402625729695</c:v>
                </c:pt>
                <c:pt idx="70">
                  <c:v>3.1918793599110713</c:v>
                </c:pt>
                <c:pt idx="71">
                  <c:v>3.1994582555462054</c:v>
                </c:pt>
                <c:pt idx="72">
                  <c:v>3.2071763902720161</c:v>
                </c:pt>
                <c:pt idx="73">
                  <c:v>3.2150329715747628</c:v>
                </c:pt>
                <c:pt idx="74">
                  <c:v>3.223026953721126</c:v>
                </c:pt>
                <c:pt idx="75">
                  <c:v>3.2311570057821131</c:v>
                </c:pt>
                <c:pt idx="76">
                  <c:v>3.2394214793449936</c:v>
                </c:pt>
                <c:pt idx="77">
                  <c:v>3.2478183727201411</c:v>
                </c:pt>
                <c:pt idx="78">
                  <c:v>3.2563452907690875</c:v>
                </c:pt>
                <c:pt idx="79">
                  <c:v>3.2649994026040949</c:v>
                </c:pt>
                <c:pt idx="80">
                  <c:v>3.2737773909592724</c:v>
                </c:pt>
                <c:pt idx="81">
                  <c:v>3.2826753929009214</c:v>
                </c:pt>
                <c:pt idx="82">
                  <c:v>3.2916889378139715</c:v>
                </c:pt>
                <c:pt idx="83">
                  <c:v>3.3008128746362195</c:v>
                </c:pt>
                <c:pt idx="84">
                  <c:v>3.3100412885647081</c:v>
                </c:pt>
                <c:pt idx="85">
                  <c:v>3.3193674062404641</c:v>
                </c:pt>
                <c:pt idx="86">
                  <c:v>3.3287834862242116</c:v>
                </c:pt>
                <c:pt idx="87">
                  <c:v>3.3382806927317765</c:v>
                </c:pt>
                <c:pt idx="88">
                  <c:v>3.3478489479384357</c:v>
                </c:pt>
                <c:pt idx="89">
                  <c:v>3.3574767588432404</c:v>
                </c:pt>
                <c:pt idx="90">
                  <c:v>3.3671510097768693</c:v>
                </c:pt>
                <c:pt idx="91">
                  <c:v>3.3768567152603941</c:v>
                </c:pt>
                <c:pt idx="92">
                  <c:v>3.3865767179592754</c:v>
                </c:pt>
                <c:pt idx="93">
                  <c:v>3.3962913121625697</c:v>
                </c:pt>
                <c:pt idx="94">
                  <c:v>3.4059777639628548</c:v>
                </c:pt>
                <c:pt idx="95">
                  <c:v>3.4156321938204002</c:v>
                </c:pt>
                <c:pt idx="96">
                  <c:v>3.4253479950796928</c:v>
                </c:pt>
                <c:pt idx="97">
                  <c:v>3.4352114938652569</c:v>
                </c:pt>
                <c:pt idx="98">
                  <c:v>3.4452246101290571</c:v>
                </c:pt>
                <c:pt idx="99">
                  <c:v>3.4553138159493639</c:v>
                </c:pt>
                <c:pt idx="100">
                  <c:v>3.4653975287489649</c:v>
                </c:pt>
                <c:pt idx="101">
                  <c:v>3.4754613369383565</c:v>
                </c:pt>
                <c:pt idx="102">
                  <c:v>3.4854888785346962</c:v>
                </c:pt>
                <c:pt idx="103">
                  <c:v>3.4954613439360145</c:v>
                </c:pt>
                <c:pt idx="104">
                  <c:v>3.505356664155538</c:v>
                </c:pt>
                <c:pt idx="105">
                  <c:v>3.5151479045287313</c:v>
                </c:pt>
                <c:pt idx="106">
                  <c:v>3.5248126827252717</c:v>
                </c:pt>
                <c:pt idx="107">
                  <c:v>3.5343088354431189</c:v>
                </c:pt>
                <c:pt idx="108">
                  <c:v>3.5435982044022643</c:v>
                </c:pt>
                <c:pt idx="109">
                  <c:v>3.5526741706927534</c:v>
                </c:pt>
                <c:pt idx="110">
                  <c:v>3.5615299973057133</c:v>
                </c:pt>
                <c:pt idx="111">
                  <c:v>3.5701588284845327</c:v>
                </c:pt>
                <c:pt idx="112">
                  <c:v>3.5785536891266512</c:v>
                </c:pt>
                <c:pt idx="113">
                  <c:v>3.5867074842373428</c:v>
                </c:pt>
                <c:pt idx="114">
                  <c:v>3.5946129984367592</c:v>
                </c:pt>
                <c:pt idx="115">
                  <c:v>3.6022628955212705</c:v>
                </c:pt>
                <c:pt idx="116">
                  <c:v>3.6096497180799281</c:v>
                </c:pt>
                <c:pt idx="117">
                  <c:v>3.616765887166622</c:v>
                </c:pt>
                <c:pt idx="118">
                  <c:v>3.6236037020281837</c:v>
                </c:pt>
                <c:pt idx="119">
                  <c:v>3.6301553398883617</c:v>
                </c:pt>
                <c:pt idx="120">
                  <c:v>3.6364128557871886</c:v>
                </c:pt>
                <c:pt idx="121">
                  <c:v>3.64236818247482</c:v>
                </c:pt>
                <c:pt idx="122">
                  <c:v>3.6480131303584091</c:v>
                </c:pt>
                <c:pt idx="123">
                  <c:v>3.6533393875000053</c:v>
                </c:pt>
                <c:pt idx="124">
                  <c:v>3.6583385196628213</c:v>
                </c:pt>
                <c:pt idx="125">
                  <c:v>3.6630019704024619</c:v>
                </c:pt>
                <c:pt idx="126">
                  <c:v>3.667321061198896</c:v>
                </c:pt>
                <c:pt idx="127">
                  <c:v>3.6712869916239979</c:v>
                </c:pt>
                <c:pt idx="128">
                  <c:v>3.6748908395384503</c:v>
                </c:pt>
                <c:pt idx="129">
                  <c:v>3.6781235613106125</c:v>
                </c:pt>
                <c:pt idx="130">
                  <c:v>3.6809759920486189</c:v>
                </c:pt>
                <c:pt idx="131">
                  <c:v>3.6834388458354748</c:v>
                </c:pt>
                <c:pt idx="132">
                  <c:v>3.6855027159552676</c:v>
                </c:pt>
                <c:pt idx="133">
                  <c:v>3.6871580750966548</c:v>
                </c:pt>
                <c:pt idx="134">
                  <c:v>3.6883952755177214</c:v>
                </c:pt>
                <c:pt idx="135">
                  <c:v>3.6892045491538727</c:v>
                </c:pt>
                <c:pt idx="136">
                  <c:v>3.6897883618681968</c:v>
                </c:pt>
                <c:pt idx="137">
                  <c:v>3.690355059724189</c:v>
                </c:pt>
                <c:pt idx="138">
                  <c:v>3.6909055665033259</c:v>
                </c:pt>
                <c:pt idx="139">
                  <c:v>3.6914398946864693</c:v>
                </c:pt>
                <c:pt idx="140">
                  <c:v>3.6919580525506652</c:v>
                </c:pt>
                <c:pt idx="141">
                  <c:v>3.6924600481269492</c:v>
                </c:pt>
                <c:pt idx="142">
                  <c:v>3.692945889216571</c:v>
                </c:pt>
                <c:pt idx="143">
                  <c:v>3.6934155833900482</c:v>
                </c:pt>
                <c:pt idx="144">
                  <c:v>3.6938691379861726</c:v>
                </c:pt>
                <c:pt idx="145">
                  <c:v>3.6943065601110567</c:v>
                </c:pt>
                <c:pt idx="146">
                  <c:v>3.6947278566372073</c:v>
                </c:pt>
                <c:pt idx="147">
                  <c:v>3.6951330342026347</c:v>
                </c:pt>
                <c:pt idx="148">
                  <c:v>3.6955220992099957</c:v>
                </c:pt>
                <c:pt idx="149">
                  <c:v>3.6958950578257657</c:v>
                </c:pt>
                <c:pt idx="150">
                  <c:v>3.6962519159794507</c:v>
                </c:pt>
                <c:pt idx="151">
                  <c:v>3.6965926793628223</c:v>
                </c:pt>
                <c:pt idx="152">
                  <c:v>3.696917353429197</c:v>
                </c:pt>
                <c:pt idx="153">
                  <c:v>3.6972259433927346</c:v>
                </c:pt>
                <c:pt idx="154">
                  <c:v>3.6975184542277875</c:v>
                </c:pt>
                <c:pt idx="155">
                  <c:v>3.6977948906682601</c:v>
                </c:pt>
                <c:pt idx="156">
                  <c:v>3.6980552572070229</c:v>
                </c:pt>
                <c:pt idx="157">
                  <c:v>3.6982995580953459</c:v>
                </c:pt>
                <c:pt idx="158">
                  <c:v>3.6985277973423627</c:v>
                </c:pt>
                <c:pt idx="159">
                  <c:v>3.6987399787145829</c:v>
                </c:pt>
                <c:pt idx="160">
                  <c:v>3.6989361057354193</c:v>
                </c:pt>
                <c:pt idx="161">
                  <c:v>3.6991161816847535</c:v>
                </c:pt>
                <c:pt idx="162">
                  <c:v>3.6992802095985455</c:v>
                </c:pt>
                <c:pt idx="163">
                  <c:v>3.6994281922684502</c:v>
                </c:pt>
                <c:pt idx="164">
                  <c:v>3.6995601322415008</c:v>
                </c:pt>
                <c:pt idx="165">
                  <c:v>3.6996760318197879</c:v>
                </c:pt>
                <c:pt idx="166">
                  <c:v>3.6997758930602016</c:v>
                </c:pt>
                <c:pt idx="167">
                  <c:v>3.6998597177741859</c:v>
                </c:pt>
                <c:pt idx="168">
                  <c:v>3.699927507527538</c:v>
                </c:pt>
                <c:pt idx="169">
                  <c:v>3.69997926364023</c:v>
                </c:pt>
                <c:pt idx="170">
                  <c:v>3.7</c:v>
                </c:pt>
                <c:pt idx="171">
                  <c:v>3.7</c:v>
                </c:pt>
                <c:pt idx="172">
                  <c:v>3.7</c:v>
                </c:pt>
                <c:pt idx="173">
                  <c:v>3.7</c:v>
                </c:pt>
                <c:pt idx="174">
                  <c:v>3.7</c:v>
                </c:pt>
                <c:pt idx="175">
                  <c:v>3.7</c:v>
                </c:pt>
                <c:pt idx="176">
                  <c:v>3.7</c:v>
                </c:pt>
                <c:pt idx="177">
                  <c:v>3.7</c:v>
                </c:pt>
                <c:pt idx="178">
                  <c:v>3.7</c:v>
                </c:pt>
                <c:pt idx="179">
                  <c:v>3.7</c:v>
                </c:pt>
                <c:pt idx="180">
                  <c:v>3.7</c:v>
                </c:pt>
                <c:pt idx="181">
                  <c:v>3.7</c:v>
                </c:pt>
                <c:pt idx="182">
                  <c:v>3.7</c:v>
                </c:pt>
                <c:pt idx="183">
                  <c:v>3.7</c:v>
                </c:pt>
                <c:pt idx="184">
                  <c:v>3.7</c:v>
                </c:pt>
                <c:pt idx="185">
                  <c:v>3.7</c:v>
                </c:pt>
                <c:pt idx="186">
                  <c:v>3.7</c:v>
                </c:pt>
                <c:pt idx="187">
                  <c:v>3.7</c:v>
                </c:pt>
                <c:pt idx="188">
                  <c:v>3.7</c:v>
                </c:pt>
                <c:pt idx="189">
                  <c:v>3.7</c:v>
                </c:pt>
                <c:pt idx="190">
                  <c:v>3.7</c:v>
                </c:pt>
                <c:pt idx="191">
                  <c:v>3.7</c:v>
                </c:pt>
                <c:pt idx="192">
                  <c:v>3.7</c:v>
                </c:pt>
                <c:pt idx="193">
                  <c:v>3.7</c:v>
                </c:pt>
                <c:pt idx="194">
                  <c:v>3.7</c:v>
                </c:pt>
                <c:pt idx="195">
                  <c:v>3.7</c:v>
                </c:pt>
                <c:pt idx="196">
                  <c:v>3.7</c:v>
                </c:pt>
                <c:pt idx="197">
                  <c:v>3.7</c:v>
                </c:pt>
                <c:pt idx="198">
                  <c:v>3.7</c:v>
                </c:pt>
                <c:pt idx="199">
                  <c:v>3.7</c:v>
                </c:pt>
                <c:pt idx="200">
                  <c:v>3.7</c:v>
                </c:pt>
                <c:pt idx="201">
                  <c:v>3.7</c:v>
                </c:pt>
                <c:pt idx="202">
                  <c:v>3.7</c:v>
                </c:pt>
                <c:pt idx="203">
                  <c:v>3.7</c:v>
                </c:pt>
                <c:pt idx="204">
                  <c:v>3.7</c:v>
                </c:pt>
                <c:pt idx="205">
                  <c:v>3.7</c:v>
                </c:pt>
                <c:pt idx="206">
                  <c:v>3.7</c:v>
                </c:pt>
                <c:pt idx="207">
                  <c:v>3.7</c:v>
                </c:pt>
                <c:pt idx="208">
                  <c:v>3.7</c:v>
                </c:pt>
                <c:pt idx="209">
                  <c:v>3.7</c:v>
                </c:pt>
                <c:pt idx="210">
                  <c:v>3.7</c:v>
                </c:pt>
                <c:pt idx="211">
                  <c:v>3.7</c:v>
                </c:pt>
                <c:pt idx="212">
                  <c:v>3.7</c:v>
                </c:pt>
                <c:pt idx="213">
                  <c:v>3.7</c:v>
                </c:pt>
                <c:pt idx="214">
                  <c:v>3.7</c:v>
                </c:pt>
                <c:pt idx="215">
                  <c:v>3.7</c:v>
                </c:pt>
                <c:pt idx="216">
                  <c:v>3.7</c:v>
                </c:pt>
                <c:pt idx="217">
                  <c:v>3.7</c:v>
                </c:pt>
                <c:pt idx="218">
                  <c:v>3.7</c:v>
                </c:pt>
                <c:pt idx="219">
                  <c:v>3.7</c:v>
                </c:pt>
                <c:pt idx="220">
                  <c:v>3.7</c:v>
                </c:pt>
                <c:pt idx="221">
                  <c:v>3.7</c:v>
                </c:pt>
                <c:pt idx="222">
                  <c:v>3.7</c:v>
                </c:pt>
                <c:pt idx="223">
                  <c:v>3.7</c:v>
                </c:pt>
                <c:pt idx="224">
                  <c:v>3.7</c:v>
                </c:pt>
                <c:pt idx="225">
                  <c:v>3.7</c:v>
                </c:pt>
                <c:pt idx="226">
                  <c:v>3.7</c:v>
                </c:pt>
                <c:pt idx="227">
                  <c:v>3.7</c:v>
                </c:pt>
                <c:pt idx="228">
                  <c:v>3.7</c:v>
                </c:pt>
                <c:pt idx="229">
                  <c:v>3.7</c:v>
                </c:pt>
                <c:pt idx="230">
                  <c:v>3.7</c:v>
                </c:pt>
                <c:pt idx="231">
                  <c:v>3.7</c:v>
                </c:pt>
                <c:pt idx="232">
                  <c:v>3.7</c:v>
                </c:pt>
                <c:pt idx="233">
                  <c:v>3.7</c:v>
                </c:pt>
                <c:pt idx="234">
                  <c:v>3.7</c:v>
                </c:pt>
                <c:pt idx="235">
                  <c:v>3.7</c:v>
                </c:pt>
                <c:pt idx="236">
                  <c:v>3.7</c:v>
                </c:pt>
                <c:pt idx="237">
                  <c:v>3.7</c:v>
                </c:pt>
                <c:pt idx="238">
                  <c:v>3.7</c:v>
                </c:pt>
                <c:pt idx="239">
                  <c:v>3.7</c:v>
                </c:pt>
                <c:pt idx="240">
                  <c:v>3.7</c:v>
                </c:pt>
                <c:pt idx="241">
                  <c:v>3.7</c:v>
                </c:pt>
                <c:pt idx="242">
                  <c:v>3.7</c:v>
                </c:pt>
                <c:pt idx="243">
                  <c:v>3.7</c:v>
                </c:pt>
                <c:pt idx="244">
                  <c:v>3.7</c:v>
                </c:pt>
                <c:pt idx="245">
                  <c:v>3.7</c:v>
                </c:pt>
                <c:pt idx="246">
                  <c:v>3.7</c:v>
                </c:pt>
                <c:pt idx="247">
                  <c:v>3.7</c:v>
                </c:pt>
                <c:pt idx="248">
                  <c:v>3.7</c:v>
                </c:pt>
                <c:pt idx="249">
                  <c:v>3.7</c:v>
                </c:pt>
              </c:numCache>
            </c:numRef>
          </c:val>
          <c:smooth val="0"/>
        </c:ser>
        <c:ser>
          <c:idx val="2"/>
          <c:order val="1"/>
          <c:tx>
            <c:v>Centripetal acceleration needed for circular motion</c:v>
          </c:tx>
          <c:spPr>
            <a:ln w="25400">
              <a:solidFill>
                <a:srgbClr val="008000"/>
              </a:solidFill>
              <a:prstDash val="solid"/>
            </a:ln>
          </c:spPr>
          <c:marker>
            <c:symbol val="none"/>
          </c:marker>
          <c:val>
            <c:numRef>
              <c:f>Calcs!$C$17:$IR$17</c:f>
              <c:numCache>
                <c:formatCode>0.00</c:formatCode>
                <c:ptCount val="250"/>
                <c:pt idx="0">
                  <c:v>2.9614992263759241</c:v>
                </c:pt>
                <c:pt idx="1">
                  <c:v>2.9277672221812097</c:v>
                </c:pt>
                <c:pt idx="2">
                  <c:v>2.8942538990969982</c:v>
                </c:pt>
                <c:pt idx="3">
                  <c:v>2.8604847172206105</c:v>
                </c:pt>
                <c:pt idx="4">
                  <c:v>2.8269468096082568</c:v>
                </c:pt>
                <c:pt idx="5">
                  <c:v>2.7931628967112343</c:v>
                </c:pt>
                <c:pt idx="6">
                  <c:v>2.7591408049572368</c:v>
                </c:pt>
                <c:pt idx="7">
                  <c:v>2.72582993036638</c:v>
                </c:pt>
                <c:pt idx="8">
                  <c:v>2.6918172054412102</c:v>
                </c:pt>
                <c:pt idx="9">
                  <c:v>2.6580491721420443</c:v>
                </c:pt>
                <c:pt idx="10">
                  <c:v>2.6245250262154416</c:v>
                </c:pt>
                <c:pt idx="11">
                  <c:v>2.5907848621319203</c:v>
                </c:pt>
                <c:pt idx="12">
                  <c:v>2.5568366973384018</c:v>
                </c:pt>
                <c:pt idx="13">
                  <c:v>2.523141727842702</c:v>
                </c:pt>
                <c:pt idx="14">
                  <c:v>2.4896991024885029</c:v>
                </c:pt>
                <c:pt idx="15">
                  <c:v>2.455613713614659</c:v>
                </c:pt>
                <c:pt idx="16">
                  <c:v>2.4217909745615716</c:v>
                </c:pt>
                <c:pt idx="17">
                  <c:v>2.3882299979418189</c:v>
                </c:pt>
                <c:pt idx="18">
                  <c:v>2.3544919490214928</c:v>
                </c:pt>
                <c:pt idx="19">
                  <c:v>2.3205851485002067</c:v>
                </c:pt>
                <c:pt idx="20">
                  <c:v>2.286518011120044</c:v>
                </c:pt>
                <c:pt idx="21">
                  <c:v>2.2527275457724132</c:v>
                </c:pt>
                <c:pt idx="22">
                  <c:v>2.2187874572969575</c:v>
                </c:pt>
                <c:pt idx="23">
                  <c:v>2.1851284806434919</c:v>
                </c:pt>
                <c:pt idx="24">
                  <c:v>2.1509117594818128</c:v>
                </c:pt>
                <c:pt idx="25">
                  <c:v>2.1169870847141792</c:v>
                </c:pt>
                <c:pt idx="26">
                  <c:v>2.0829410865151532</c:v>
                </c:pt>
                <c:pt idx="27">
                  <c:v>2.049191720793905</c:v>
                </c:pt>
                <c:pt idx="28">
                  <c:v>2.0149264418043584</c:v>
                </c:pt>
                <c:pt idx="29">
                  <c:v>1.9809691007039398</c:v>
                </c:pt>
                <c:pt idx="30">
                  <c:v>1.9469196886548963</c:v>
                </c:pt>
                <c:pt idx="31">
                  <c:v>1.9127873828353434</c:v>
                </c:pt>
                <c:pt idx="32">
                  <c:v>1.8785814682019069</c:v>
                </c:pt>
                <c:pt idx="33">
                  <c:v>1.8446999628833582</c:v>
                </c:pt>
                <c:pt idx="34">
                  <c:v>1.8103715824677069</c:v>
                </c:pt>
                <c:pt idx="35">
                  <c:v>1.7759980704554168</c:v>
                </c:pt>
                <c:pt idx="36">
                  <c:v>1.7419670883221248</c:v>
                </c:pt>
                <c:pt idx="37">
                  <c:v>1.707528972092742</c:v>
                </c:pt>
                <c:pt idx="38">
                  <c:v>1.6734458546871664</c:v>
                </c:pt>
                <c:pt idx="39">
                  <c:v>1.638982849686158</c:v>
                </c:pt>
                <c:pt idx="40">
                  <c:v>1.604887640383188</c:v>
                </c:pt>
                <c:pt idx="41">
                  <c:v>1.5704404354622989</c:v>
                </c:pt>
                <c:pt idx="42">
                  <c:v>1.5360186278763412</c:v>
                </c:pt>
                <c:pt idx="43">
                  <c:v>1.5016328123487535</c:v>
                </c:pt>
                <c:pt idx="44">
                  <c:v>1.4672937162974056</c:v>
                </c:pt>
                <c:pt idx="45">
                  <c:v>1.4330122025307397</c:v>
                </c:pt>
                <c:pt idx="46">
                  <c:v>1.398459572149148</c:v>
                </c:pt>
                <c:pt idx="47">
                  <c:v>1.3639948106738629</c:v>
                </c:pt>
                <c:pt idx="48">
                  <c:v>1.3296293291981915</c:v>
                </c:pt>
                <c:pt idx="49">
                  <c:v>1.2953746870147971</c:v>
                </c:pt>
                <c:pt idx="50">
                  <c:v>1.2609195514178435</c:v>
                </c:pt>
                <c:pt idx="51">
                  <c:v>1.2266073896659448</c:v>
                </c:pt>
                <c:pt idx="52">
                  <c:v>1.1921359933002702</c:v>
                </c:pt>
                <c:pt idx="53">
                  <c:v>1.1578408503033488</c:v>
                </c:pt>
                <c:pt idx="54">
                  <c:v>1.1234291493724464</c:v>
                </c:pt>
                <c:pt idx="55">
                  <c:v>1.089228168304107</c:v>
                </c:pt>
                <c:pt idx="56">
                  <c:v>1.0549547706695672</c:v>
                </c:pt>
                <c:pt idx="57">
                  <c:v>1.0209277917474842</c:v>
                </c:pt>
                <c:pt idx="58">
                  <c:v>0.98658731664391597</c:v>
                </c:pt>
                <c:pt idx="59">
                  <c:v>0.95253991331072618</c:v>
                </c:pt>
                <c:pt idx="60">
                  <c:v>0.91879984659062763</c:v>
                </c:pt>
                <c:pt idx="61">
                  <c:v>0.88483765705768258</c:v>
                </c:pt>
                <c:pt idx="62">
                  <c:v>0.85123210548854111</c:v>
                </c:pt>
                <c:pt idx="63">
                  <c:v>0.81773667654394955</c:v>
                </c:pt>
                <c:pt idx="64">
                  <c:v>0.78412602761813732</c:v>
                </c:pt>
                <c:pt idx="65">
                  <c:v>0.75095000203566675</c:v>
                </c:pt>
                <c:pt idx="66">
                  <c:v>0.71797930465287663</c:v>
                </c:pt>
                <c:pt idx="67">
                  <c:v>0.68500692662468976</c:v>
                </c:pt>
                <c:pt idx="68">
                  <c:v>0.65255227587055487</c:v>
                </c:pt>
                <c:pt idx="69">
                  <c:v>0.62017553183339669</c:v>
                </c:pt>
                <c:pt idx="70">
                  <c:v>0.58792935899450405</c:v>
                </c:pt>
                <c:pt idx="71">
                  <c:v>0.55630134382544816</c:v>
                </c:pt>
                <c:pt idx="72">
                  <c:v>0.52488898503521619</c:v>
                </c:pt>
                <c:pt idx="73">
                  <c:v>0.49374841665124636</c:v>
                </c:pt>
                <c:pt idx="74">
                  <c:v>0.46313539639358886</c:v>
                </c:pt>
                <c:pt idx="75">
                  <c:v>0.43289790770872816</c:v>
                </c:pt>
                <c:pt idx="76">
                  <c:v>0.40328127778393524</c:v>
                </c:pt>
                <c:pt idx="77">
                  <c:v>0.37414864909973311</c:v>
                </c:pt>
                <c:pt idx="78">
                  <c:v>0.34556287103775063</c:v>
                </c:pt>
                <c:pt idx="79">
                  <c:v>0.31758836923343992</c:v>
                </c:pt>
                <c:pt idx="80">
                  <c:v>0.29044870022315628</c:v>
                </c:pt>
                <c:pt idx="81">
                  <c:v>0.26388917407666312</c:v>
                </c:pt>
                <c:pt idx="82">
                  <c:v>0.23828662166358289</c:v>
                </c:pt>
                <c:pt idx="83">
                  <c:v>0.21341867527224676</c:v>
                </c:pt>
                <c:pt idx="84">
                  <c:v>0.18963591815299535</c:v>
                </c:pt>
                <c:pt idx="85">
                  <c:v>0.16674956669155375</c:v>
                </c:pt>
                <c:pt idx="86">
                  <c:v>0.14508285328346282</c:v>
                </c:pt>
                <c:pt idx="87">
                  <c:v>0.12448184628098694</c:v>
                </c:pt>
                <c:pt idx="88">
                  <c:v>0.10524129495298293</c:v>
                </c:pt>
                <c:pt idx="89">
                  <c:v>8.7330303726355626E-2</c:v>
                </c:pt>
                <c:pt idx="90">
                  <c:v>7.0909924064349525E-2</c:v>
                </c:pt>
                <c:pt idx="91">
                  <c:v>5.5968799045278322E-2</c:v>
                </c:pt>
                <c:pt idx="92">
                  <c:v>4.2714475309743857E-2</c:v>
                </c:pt>
                <c:pt idx="93">
                  <c:v>3.1128874313673872E-2</c:v>
                </c:pt>
                <c:pt idx="94">
                  <c:v>2.1359441018678281E-2</c:v>
                </c:pt>
                <c:pt idx="95">
                  <c:v>1.4926059132360635E-2</c:v>
                </c:pt>
                <c:pt idx="96">
                  <c:v>1.5019656504077153E-2</c:v>
                </c:pt>
                <c:pt idx="97">
                  <c:v>1.5077575588991839E-2</c:v>
                </c:pt>
                <c:pt idx="98">
                  <c:v>1.5135940350653399E-2</c:v>
                </c:pt>
                <c:pt idx="99">
                  <c:v>1.0909895026351559E-2</c:v>
                </c:pt>
                <c:pt idx="100">
                  <c:v>7.3948795992493698E-3</c:v>
                </c:pt>
                <c:pt idx="101">
                  <c:v>4.617806985046261E-3</c:v>
                </c:pt>
                <c:pt idx="102">
                  <c:v>2.533552082953115E-3</c:v>
                </c:pt>
                <c:pt idx="103">
                  <c:v>1.1276328513310863E-3</c:v>
                </c:pt>
                <c:pt idx="104">
                  <c:v>3.1308237451760119E-4</c:v>
                </c:pt>
                <c:pt idx="105">
                  <c:v>1.2752427836267852E-5</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numCache>
            </c:numRef>
          </c:val>
          <c:smooth val="0"/>
        </c:ser>
        <c:ser>
          <c:idx val="0"/>
          <c:order val="2"/>
          <c:tx>
            <c:v>Free fall acceleration towards Planet surface</c:v>
          </c:tx>
          <c:spPr>
            <a:ln w="25400">
              <a:solidFill>
                <a:srgbClr val="FF0000"/>
              </a:solidFill>
              <a:prstDash val="solid"/>
            </a:ln>
          </c:spPr>
          <c:marker>
            <c:symbol val="none"/>
          </c:marker>
          <c:val>
            <c:numRef>
              <c:f>Calcs!$C$18:$IR$18</c:f>
              <c:numCache>
                <c:formatCode>0.00</c:formatCode>
                <c:ptCount val="250"/>
                <c:pt idx="0">
                  <c:v>0</c:v>
                </c:pt>
                <c:pt idx="1">
                  <c:v>2.9999999999999805E-2</c:v>
                </c:pt>
                <c:pt idx="2">
                  <c:v>6.999999999999984E-2</c:v>
                </c:pt>
                <c:pt idx="3">
                  <c:v>0.10000000000000009</c:v>
                </c:pt>
                <c:pt idx="4">
                  <c:v>0.12999999999999989</c:v>
                </c:pt>
                <c:pt idx="5">
                  <c:v>0.16999999999999993</c:v>
                </c:pt>
                <c:pt idx="6">
                  <c:v>0.20000000000000018</c:v>
                </c:pt>
                <c:pt idx="7">
                  <c:v>0.22999999999999998</c:v>
                </c:pt>
                <c:pt idx="8">
                  <c:v>0.27</c:v>
                </c:pt>
                <c:pt idx="9">
                  <c:v>0.29999999999999982</c:v>
                </c:pt>
                <c:pt idx="10">
                  <c:v>0.35000000000000009</c:v>
                </c:pt>
                <c:pt idx="11">
                  <c:v>0.38000000000000034</c:v>
                </c:pt>
                <c:pt idx="12">
                  <c:v>0.41000000000000014</c:v>
                </c:pt>
                <c:pt idx="13">
                  <c:v>0.45000000000000018</c:v>
                </c:pt>
                <c:pt idx="14">
                  <c:v>0.48</c:v>
                </c:pt>
                <c:pt idx="15">
                  <c:v>0.51000000000000023</c:v>
                </c:pt>
                <c:pt idx="16">
                  <c:v>0.55000000000000027</c:v>
                </c:pt>
                <c:pt idx="17">
                  <c:v>0.58000000000000007</c:v>
                </c:pt>
                <c:pt idx="18">
                  <c:v>0.62000000000000011</c:v>
                </c:pt>
                <c:pt idx="19">
                  <c:v>0.66000000000000014</c:v>
                </c:pt>
                <c:pt idx="20">
                  <c:v>0.69</c:v>
                </c:pt>
                <c:pt idx="21">
                  <c:v>0.73</c:v>
                </c:pt>
                <c:pt idx="22">
                  <c:v>0.75999999999999979</c:v>
                </c:pt>
                <c:pt idx="23">
                  <c:v>0.79</c:v>
                </c:pt>
                <c:pt idx="24">
                  <c:v>0.83000000000000007</c:v>
                </c:pt>
                <c:pt idx="25">
                  <c:v>0.87000000000000011</c:v>
                </c:pt>
                <c:pt idx="26">
                  <c:v>0.91000000000000014</c:v>
                </c:pt>
                <c:pt idx="27">
                  <c:v>0.94000000000000039</c:v>
                </c:pt>
                <c:pt idx="28">
                  <c:v>0.98000000000000043</c:v>
                </c:pt>
                <c:pt idx="29">
                  <c:v>1.0100000000000002</c:v>
                </c:pt>
                <c:pt idx="30">
                  <c:v>1.05</c:v>
                </c:pt>
                <c:pt idx="31">
                  <c:v>1.0900000000000001</c:v>
                </c:pt>
                <c:pt idx="32">
                  <c:v>1.1200000000000001</c:v>
                </c:pt>
                <c:pt idx="33">
                  <c:v>1.1599999999999999</c:v>
                </c:pt>
                <c:pt idx="34">
                  <c:v>1.1999999999999997</c:v>
                </c:pt>
                <c:pt idx="35">
                  <c:v>1.2299999999999998</c:v>
                </c:pt>
                <c:pt idx="36">
                  <c:v>1.2699999999999998</c:v>
                </c:pt>
                <c:pt idx="37">
                  <c:v>1.31</c:v>
                </c:pt>
                <c:pt idx="38">
                  <c:v>1.35</c:v>
                </c:pt>
                <c:pt idx="39">
                  <c:v>1.3800000000000001</c:v>
                </c:pt>
                <c:pt idx="40">
                  <c:v>1.4299999999999997</c:v>
                </c:pt>
                <c:pt idx="41">
                  <c:v>1.4599999999999997</c:v>
                </c:pt>
                <c:pt idx="42">
                  <c:v>1.4899999999999998</c:v>
                </c:pt>
                <c:pt idx="43">
                  <c:v>1.54</c:v>
                </c:pt>
                <c:pt idx="44">
                  <c:v>1.57</c:v>
                </c:pt>
                <c:pt idx="45">
                  <c:v>1.6199999999999999</c:v>
                </c:pt>
                <c:pt idx="46">
                  <c:v>1.65</c:v>
                </c:pt>
                <c:pt idx="47">
                  <c:v>1.7</c:v>
                </c:pt>
                <c:pt idx="48">
                  <c:v>1.73</c:v>
                </c:pt>
                <c:pt idx="49">
                  <c:v>1.76</c:v>
                </c:pt>
                <c:pt idx="50">
                  <c:v>1.8099999999999998</c:v>
                </c:pt>
                <c:pt idx="51">
                  <c:v>1.8399999999999999</c:v>
                </c:pt>
                <c:pt idx="52">
                  <c:v>1.8900000000000001</c:v>
                </c:pt>
                <c:pt idx="53">
                  <c:v>1.9200000000000002</c:v>
                </c:pt>
                <c:pt idx="54">
                  <c:v>1.9699999999999998</c:v>
                </c:pt>
                <c:pt idx="55">
                  <c:v>1.9999999999999998</c:v>
                </c:pt>
                <c:pt idx="56">
                  <c:v>2.0499999999999998</c:v>
                </c:pt>
                <c:pt idx="57">
                  <c:v>2.09</c:v>
                </c:pt>
                <c:pt idx="58">
                  <c:v>2.12</c:v>
                </c:pt>
                <c:pt idx="59">
                  <c:v>2.17</c:v>
                </c:pt>
                <c:pt idx="60">
                  <c:v>2.2000000000000002</c:v>
                </c:pt>
                <c:pt idx="61">
                  <c:v>2.25</c:v>
                </c:pt>
                <c:pt idx="62">
                  <c:v>2.29</c:v>
                </c:pt>
                <c:pt idx="63">
                  <c:v>2.3200000000000003</c:v>
                </c:pt>
                <c:pt idx="64">
                  <c:v>2.37</c:v>
                </c:pt>
                <c:pt idx="65">
                  <c:v>2.41</c:v>
                </c:pt>
                <c:pt idx="66">
                  <c:v>2.4400000000000004</c:v>
                </c:pt>
                <c:pt idx="67">
                  <c:v>2.48</c:v>
                </c:pt>
                <c:pt idx="68">
                  <c:v>2.5300000000000002</c:v>
                </c:pt>
                <c:pt idx="69">
                  <c:v>2.56</c:v>
                </c:pt>
                <c:pt idx="70">
                  <c:v>2.6</c:v>
                </c:pt>
                <c:pt idx="71">
                  <c:v>2.64</c:v>
                </c:pt>
                <c:pt idx="72">
                  <c:v>2.69</c:v>
                </c:pt>
                <c:pt idx="73">
                  <c:v>2.7300000000000004</c:v>
                </c:pt>
                <c:pt idx="74">
                  <c:v>2.7600000000000002</c:v>
                </c:pt>
                <c:pt idx="75">
                  <c:v>2.8</c:v>
                </c:pt>
                <c:pt idx="76">
                  <c:v>2.8400000000000003</c:v>
                </c:pt>
                <c:pt idx="77">
                  <c:v>2.88</c:v>
                </c:pt>
                <c:pt idx="78">
                  <c:v>2.9099999999999997</c:v>
                </c:pt>
                <c:pt idx="79">
                  <c:v>2.94</c:v>
                </c:pt>
                <c:pt idx="80">
                  <c:v>2.98</c:v>
                </c:pt>
                <c:pt idx="81">
                  <c:v>3.0199999999999996</c:v>
                </c:pt>
                <c:pt idx="82">
                  <c:v>3.05</c:v>
                </c:pt>
                <c:pt idx="83">
                  <c:v>3.09</c:v>
                </c:pt>
                <c:pt idx="84">
                  <c:v>3.12</c:v>
                </c:pt>
                <c:pt idx="85">
                  <c:v>3.15</c:v>
                </c:pt>
                <c:pt idx="86">
                  <c:v>3.18</c:v>
                </c:pt>
                <c:pt idx="87">
                  <c:v>3.2199999999999998</c:v>
                </c:pt>
                <c:pt idx="88">
                  <c:v>3.24</c:v>
                </c:pt>
                <c:pt idx="89">
                  <c:v>3.27</c:v>
                </c:pt>
                <c:pt idx="90">
                  <c:v>3.3000000000000003</c:v>
                </c:pt>
                <c:pt idx="91">
                  <c:v>3.32</c:v>
                </c:pt>
                <c:pt idx="92">
                  <c:v>3.35</c:v>
                </c:pt>
                <c:pt idx="93">
                  <c:v>3.37</c:v>
                </c:pt>
                <c:pt idx="94">
                  <c:v>3.39</c:v>
                </c:pt>
                <c:pt idx="95">
                  <c:v>3.41</c:v>
                </c:pt>
                <c:pt idx="96">
                  <c:v>3.41</c:v>
                </c:pt>
                <c:pt idx="97">
                  <c:v>3.42</c:v>
                </c:pt>
                <c:pt idx="98">
                  <c:v>3.43</c:v>
                </c:pt>
                <c:pt idx="99">
                  <c:v>3.45</c:v>
                </c:pt>
                <c:pt idx="100">
                  <c:v>3.4600000000000004</c:v>
                </c:pt>
                <c:pt idx="101">
                  <c:v>3.48</c:v>
                </c:pt>
                <c:pt idx="102">
                  <c:v>3.49</c:v>
                </c:pt>
                <c:pt idx="103">
                  <c:v>3.5</c:v>
                </c:pt>
                <c:pt idx="104">
                  <c:v>3.51</c:v>
                </c:pt>
                <c:pt idx="105">
                  <c:v>3.52</c:v>
                </c:pt>
                <c:pt idx="106">
                  <c:v>3.52</c:v>
                </c:pt>
                <c:pt idx="107">
                  <c:v>3.53</c:v>
                </c:pt>
                <c:pt idx="108">
                  <c:v>3.54</c:v>
                </c:pt>
                <c:pt idx="109">
                  <c:v>3.55</c:v>
                </c:pt>
                <c:pt idx="110">
                  <c:v>3.56</c:v>
                </c:pt>
                <c:pt idx="111">
                  <c:v>3.57</c:v>
                </c:pt>
                <c:pt idx="112">
                  <c:v>3.58</c:v>
                </c:pt>
                <c:pt idx="113">
                  <c:v>3.59</c:v>
                </c:pt>
                <c:pt idx="114">
                  <c:v>3.59</c:v>
                </c:pt>
                <c:pt idx="115">
                  <c:v>3.6</c:v>
                </c:pt>
                <c:pt idx="116">
                  <c:v>3.61</c:v>
                </c:pt>
                <c:pt idx="117">
                  <c:v>3.62</c:v>
                </c:pt>
                <c:pt idx="118">
                  <c:v>3.62</c:v>
                </c:pt>
                <c:pt idx="119">
                  <c:v>3.63</c:v>
                </c:pt>
                <c:pt idx="120">
                  <c:v>3.64</c:v>
                </c:pt>
                <c:pt idx="121">
                  <c:v>3.64</c:v>
                </c:pt>
                <c:pt idx="122">
                  <c:v>3.65</c:v>
                </c:pt>
                <c:pt idx="123">
                  <c:v>3.65</c:v>
                </c:pt>
                <c:pt idx="124">
                  <c:v>3.66</c:v>
                </c:pt>
                <c:pt idx="125">
                  <c:v>3.66</c:v>
                </c:pt>
                <c:pt idx="126">
                  <c:v>3.67</c:v>
                </c:pt>
                <c:pt idx="127">
                  <c:v>3.67</c:v>
                </c:pt>
                <c:pt idx="128">
                  <c:v>3.67</c:v>
                </c:pt>
                <c:pt idx="129">
                  <c:v>3.68</c:v>
                </c:pt>
                <c:pt idx="130">
                  <c:v>3.68</c:v>
                </c:pt>
                <c:pt idx="131">
                  <c:v>3.68</c:v>
                </c:pt>
                <c:pt idx="132">
                  <c:v>3.69</c:v>
                </c:pt>
                <c:pt idx="133">
                  <c:v>3.69</c:v>
                </c:pt>
                <c:pt idx="134">
                  <c:v>3.69</c:v>
                </c:pt>
                <c:pt idx="135">
                  <c:v>3.69</c:v>
                </c:pt>
                <c:pt idx="136">
                  <c:v>3.69</c:v>
                </c:pt>
                <c:pt idx="137">
                  <c:v>3.69</c:v>
                </c:pt>
                <c:pt idx="138">
                  <c:v>3.69</c:v>
                </c:pt>
                <c:pt idx="139">
                  <c:v>3.69</c:v>
                </c:pt>
                <c:pt idx="140">
                  <c:v>3.69</c:v>
                </c:pt>
                <c:pt idx="141">
                  <c:v>3.69</c:v>
                </c:pt>
                <c:pt idx="142">
                  <c:v>3.69</c:v>
                </c:pt>
                <c:pt idx="143">
                  <c:v>3.69</c:v>
                </c:pt>
                <c:pt idx="144">
                  <c:v>3.69</c:v>
                </c:pt>
                <c:pt idx="145">
                  <c:v>3.69</c:v>
                </c:pt>
                <c:pt idx="146">
                  <c:v>3.69</c:v>
                </c:pt>
                <c:pt idx="147">
                  <c:v>3.7</c:v>
                </c:pt>
                <c:pt idx="148">
                  <c:v>3.7</c:v>
                </c:pt>
                <c:pt idx="149">
                  <c:v>3.7</c:v>
                </c:pt>
                <c:pt idx="150">
                  <c:v>3.7</c:v>
                </c:pt>
                <c:pt idx="151">
                  <c:v>3.7</c:v>
                </c:pt>
                <c:pt idx="152">
                  <c:v>3.7</c:v>
                </c:pt>
                <c:pt idx="153">
                  <c:v>3.7</c:v>
                </c:pt>
                <c:pt idx="154">
                  <c:v>3.7</c:v>
                </c:pt>
                <c:pt idx="155">
                  <c:v>3.7</c:v>
                </c:pt>
                <c:pt idx="156">
                  <c:v>3.7</c:v>
                </c:pt>
                <c:pt idx="157">
                  <c:v>3.7</c:v>
                </c:pt>
                <c:pt idx="158">
                  <c:v>3.7</c:v>
                </c:pt>
                <c:pt idx="159">
                  <c:v>3.7</c:v>
                </c:pt>
                <c:pt idx="160">
                  <c:v>3.7</c:v>
                </c:pt>
                <c:pt idx="161">
                  <c:v>3.7</c:v>
                </c:pt>
                <c:pt idx="162">
                  <c:v>3.7</c:v>
                </c:pt>
                <c:pt idx="163">
                  <c:v>3.7</c:v>
                </c:pt>
                <c:pt idx="164">
                  <c:v>3.7</c:v>
                </c:pt>
                <c:pt idx="165">
                  <c:v>3.7</c:v>
                </c:pt>
                <c:pt idx="166">
                  <c:v>3.7</c:v>
                </c:pt>
                <c:pt idx="167">
                  <c:v>3.7</c:v>
                </c:pt>
                <c:pt idx="168">
                  <c:v>3.7</c:v>
                </c:pt>
                <c:pt idx="169">
                  <c:v>3.7</c:v>
                </c:pt>
                <c:pt idx="170">
                  <c:v>3.7</c:v>
                </c:pt>
                <c:pt idx="171">
                  <c:v>3.7</c:v>
                </c:pt>
                <c:pt idx="172">
                  <c:v>3.7</c:v>
                </c:pt>
                <c:pt idx="173">
                  <c:v>3.7</c:v>
                </c:pt>
                <c:pt idx="174">
                  <c:v>3.7</c:v>
                </c:pt>
                <c:pt idx="175">
                  <c:v>3.7</c:v>
                </c:pt>
                <c:pt idx="176">
                  <c:v>3.7</c:v>
                </c:pt>
                <c:pt idx="177">
                  <c:v>3.7</c:v>
                </c:pt>
                <c:pt idx="178">
                  <c:v>3.7</c:v>
                </c:pt>
                <c:pt idx="179">
                  <c:v>3.7</c:v>
                </c:pt>
                <c:pt idx="180">
                  <c:v>3.7</c:v>
                </c:pt>
                <c:pt idx="181">
                  <c:v>3.7</c:v>
                </c:pt>
                <c:pt idx="182">
                  <c:v>3.7</c:v>
                </c:pt>
                <c:pt idx="183">
                  <c:v>3.7</c:v>
                </c:pt>
                <c:pt idx="184">
                  <c:v>3.7</c:v>
                </c:pt>
                <c:pt idx="185">
                  <c:v>3.7</c:v>
                </c:pt>
                <c:pt idx="186">
                  <c:v>3.7</c:v>
                </c:pt>
                <c:pt idx="187">
                  <c:v>3.7</c:v>
                </c:pt>
                <c:pt idx="188">
                  <c:v>3.7</c:v>
                </c:pt>
                <c:pt idx="189">
                  <c:v>3.7</c:v>
                </c:pt>
                <c:pt idx="190">
                  <c:v>3.7</c:v>
                </c:pt>
                <c:pt idx="191">
                  <c:v>3.7</c:v>
                </c:pt>
                <c:pt idx="192">
                  <c:v>3.7</c:v>
                </c:pt>
                <c:pt idx="193">
                  <c:v>3.7</c:v>
                </c:pt>
                <c:pt idx="194">
                  <c:v>3.7</c:v>
                </c:pt>
                <c:pt idx="195">
                  <c:v>3.7</c:v>
                </c:pt>
                <c:pt idx="196">
                  <c:v>3.7</c:v>
                </c:pt>
                <c:pt idx="197">
                  <c:v>3.7</c:v>
                </c:pt>
                <c:pt idx="198">
                  <c:v>3.7</c:v>
                </c:pt>
                <c:pt idx="199">
                  <c:v>3.7</c:v>
                </c:pt>
                <c:pt idx="200">
                  <c:v>3.7</c:v>
                </c:pt>
                <c:pt idx="201">
                  <c:v>3.7</c:v>
                </c:pt>
                <c:pt idx="202">
                  <c:v>3.7</c:v>
                </c:pt>
                <c:pt idx="203">
                  <c:v>3.7</c:v>
                </c:pt>
                <c:pt idx="204">
                  <c:v>3.7</c:v>
                </c:pt>
                <c:pt idx="205">
                  <c:v>3.7</c:v>
                </c:pt>
                <c:pt idx="206">
                  <c:v>3.7</c:v>
                </c:pt>
                <c:pt idx="207">
                  <c:v>3.7</c:v>
                </c:pt>
                <c:pt idx="208">
                  <c:v>3.7</c:v>
                </c:pt>
                <c:pt idx="209">
                  <c:v>3.7</c:v>
                </c:pt>
                <c:pt idx="210">
                  <c:v>3.7</c:v>
                </c:pt>
                <c:pt idx="211">
                  <c:v>3.7</c:v>
                </c:pt>
                <c:pt idx="212">
                  <c:v>3.7</c:v>
                </c:pt>
                <c:pt idx="213">
                  <c:v>3.7</c:v>
                </c:pt>
                <c:pt idx="214">
                  <c:v>3.7</c:v>
                </c:pt>
                <c:pt idx="215">
                  <c:v>3.7</c:v>
                </c:pt>
                <c:pt idx="216">
                  <c:v>3.7</c:v>
                </c:pt>
                <c:pt idx="217">
                  <c:v>3.7</c:v>
                </c:pt>
                <c:pt idx="218">
                  <c:v>3.7</c:v>
                </c:pt>
                <c:pt idx="219">
                  <c:v>3.7</c:v>
                </c:pt>
                <c:pt idx="220">
                  <c:v>3.7</c:v>
                </c:pt>
                <c:pt idx="221">
                  <c:v>3.7</c:v>
                </c:pt>
                <c:pt idx="222">
                  <c:v>3.7</c:v>
                </c:pt>
                <c:pt idx="223">
                  <c:v>3.7</c:v>
                </c:pt>
                <c:pt idx="224">
                  <c:v>3.7</c:v>
                </c:pt>
                <c:pt idx="225">
                  <c:v>3.7</c:v>
                </c:pt>
                <c:pt idx="226">
                  <c:v>3.7</c:v>
                </c:pt>
                <c:pt idx="227">
                  <c:v>3.7</c:v>
                </c:pt>
                <c:pt idx="228">
                  <c:v>3.7</c:v>
                </c:pt>
                <c:pt idx="229">
                  <c:v>3.7</c:v>
                </c:pt>
                <c:pt idx="230">
                  <c:v>3.7</c:v>
                </c:pt>
                <c:pt idx="231">
                  <c:v>3.7</c:v>
                </c:pt>
                <c:pt idx="232">
                  <c:v>3.7</c:v>
                </c:pt>
                <c:pt idx="233">
                  <c:v>3.7</c:v>
                </c:pt>
                <c:pt idx="234">
                  <c:v>3.7</c:v>
                </c:pt>
                <c:pt idx="235">
                  <c:v>3.7</c:v>
                </c:pt>
                <c:pt idx="236">
                  <c:v>3.7</c:v>
                </c:pt>
                <c:pt idx="237">
                  <c:v>3.7</c:v>
                </c:pt>
                <c:pt idx="238">
                  <c:v>3.7</c:v>
                </c:pt>
                <c:pt idx="239">
                  <c:v>3.7</c:v>
                </c:pt>
                <c:pt idx="240">
                  <c:v>3.7</c:v>
                </c:pt>
                <c:pt idx="241">
                  <c:v>3.7</c:v>
                </c:pt>
                <c:pt idx="242">
                  <c:v>3.7</c:v>
                </c:pt>
                <c:pt idx="243">
                  <c:v>3.7</c:v>
                </c:pt>
                <c:pt idx="244">
                  <c:v>3.7</c:v>
                </c:pt>
                <c:pt idx="245">
                  <c:v>3.7</c:v>
                </c:pt>
                <c:pt idx="246">
                  <c:v>3.7</c:v>
                </c:pt>
                <c:pt idx="247">
                  <c:v>3.7</c:v>
                </c:pt>
                <c:pt idx="248">
                  <c:v>3.7</c:v>
                </c:pt>
                <c:pt idx="249">
                  <c:v>3.7</c:v>
                </c:pt>
              </c:numCache>
            </c:numRef>
          </c:val>
          <c:smooth val="0"/>
        </c:ser>
        <c:dLbls>
          <c:showLegendKey val="0"/>
          <c:showVal val="0"/>
          <c:showCatName val="0"/>
          <c:showSerName val="0"/>
          <c:showPercent val="0"/>
          <c:showBubbleSize val="0"/>
        </c:dLbls>
        <c:smooth val="0"/>
        <c:axId val="280252256"/>
        <c:axId val="280247160"/>
      </c:lineChart>
      <c:catAx>
        <c:axId val="280252256"/>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GB"/>
                  <a:t>Period</a:t>
                </a:r>
              </a:p>
            </c:rich>
          </c:tx>
          <c:layout>
            <c:manualLayout>
              <c:xMode val="edge"/>
              <c:yMode val="edge"/>
              <c:x val="0.47938340396975543"/>
              <c:y val="0.9104955423530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0247160"/>
        <c:crosses val="autoZero"/>
        <c:auto val="1"/>
        <c:lblAlgn val="ctr"/>
        <c:lblOffset val="100"/>
        <c:tickLblSkip val="50"/>
        <c:tickMarkSkip val="10"/>
        <c:noMultiLvlLbl val="0"/>
      </c:catAx>
      <c:valAx>
        <c:axId val="280247160"/>
        <c:scaling>
          <c:orientation val="minMax"/>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0252256"/>
        <c:crosses val="autoZero"/>
        <c:crossBetween val="between"/>
      </c:valAx>
      <c:spPr>
        <a:solidFill>
          <a:srgbClr val="C0C0C0"/>
        </a:solidFill>
        <a:ln w="12700">
          <a:solidFill>
            <a:srgbClr val="808080"/>
          </a:solidFill>
          <a:prstDash val="solid"/>
        </a:ln>
      </c:spPr>
    </c:plotArea>
    <c:legend>
      <c:legendPos val="r"/>
      <c:layout>
        <c:manualLayout>
          <c:xMode val="edge"/>
          <c:yMode val="edge"/>
          <c:x val="2.3195971159826873E-2"/>
          <c:y val="8.6419915884353993E-2"/>
          <c:w val="0.94845748742403213"/>
          <c:h val="0.16358055506681288"/>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81233933161953"/>
          <c:y val="0.16510991330299685"/>
          <c:w val="0.80976863753213368"/>
          <c:h val="0.65109380906276126"/>
        </c:manualLayout>
      </c:layout>
      <c:lineChart>
        <c:grouping val="standard"/>
        <c:varyColors val="0"/>
        <c:ser>
          <c:idx val="0"/>
          <c:order val="0"/>
          <c:tx>
            <c:v>Vertical thrust in kgs</c:v>
          </c:tx>
          <c:spPr>
            <a:ln w="25400">
              <a:solidFill>
                <a:schemeClr val="accent5">
                  <a:lumMod val="75000"/>
                </a:schemeClr>
              </a:solidFill>
              <a:prstDash val="solid"/>
            </a:ln>
          </c:spPr>
          <c:marker>
            <c:symbol val="none"/>
          </c:marker>
          <c:val>
            <c:numRef>
              <c:f>Calcs!$C$20:$IR$20</c:f>
              <c:numCache>
                <c:formatCode>0</c:formatCode>
                <c:ptCount val="250"/>
                <c:pt idx="0">
                  <c:v>-56249.999999999978</c:v>
                </c:pt>
                <c:pt idx="1">
                  <c:v>-55957.910351613253</c:v>
                </c:pt>
                <c:pt idx="2">
                  <c:v>-55662.075633230939</c:v>
                </c:pt>
                <c:pt idx="3">
                  <c:v>-55362.404567137586</c:v>
                </c:pt>
                <c:pt idx="4">
                  <c:v>-55058.802639911519</c:v>
                </c:pt>
                <c:pt idx="5">
                  <c:v>-54751.171961803091</c:v>
                </c:pt>
                <c:pt idx="6">
                  <c:v>-54439.411119050281</c:v>
                </c:pt>
                <c:pt idx="7">
                  <c:v>-54123.415070003379</c:v>
                </c:pt>
                <c:pt idx="8">
                  <c:v>-53803.074879749031</c:v>
                </c:pt>
                <c:pt idx="9">
                  <c:v>-53478.277598026929</c:v>
                </c:pt>
                <c:pt idx="10">
                  <c:v>-53148.906128533985</c:v>
                </c:pt>
                <c:pt idx="11">
                  <c:v>-52814.838936447231</c:v>
                </c:pt>
                <c:pt idx="12">
                  <c:v>-52475.949895956932</c:v>
                </c:pt>
                <c:pt idx="13">
                  <c:v>-52132.108125960309</c:v>
                </c:pt>
                <c:pt idx="14">
                  <c:v>-51783.177714720732</c:v>
                </c:pt>
                <c:pt idx="15">
                  <c:v>-51429.017432010711</c:v>
                </c:pt>
                <c:pt idx="16">
                  <c:v>-51069.480573329827</c:v>
                </c:pt>
                <c:pt idx="17">
                  <c:v>-50704.41469244274</c:v>
                </c:pt>
                <c:pt idx="18">
                  <c:v>-50333.661221473347</c:v>
                </c:pt>
                <c:pt idx="19">
                  <c:v>-49957.055218255286</c:v>
                </c:pt>
                <c:pt idx="20">
                  <c:v>-49574.425095003491</c:v>
                </c:pt>
                <c:pt idx="21">
                  <c:v>-49185.592279654673</c:v>
                </c:pt>
                <c:pt idx="22">
                  <c:v>-48790.370809932268</c:v>
                </c:pt>
                <c:pt idx="23">
                  <c:v>-48388.566951444111</c:v>
                </c:pt>
                <c:pt idx="24">
                  <c:v>-47979.978792290553</c:v>
                </c:pt>
                <c:pt idx="25">
                  <c:v>-47564.395856332114</c:v>
                </c:pt>
                <c:pt idx="26">
                  <c:v>-47141.598643642152</c:v>
                </c:pt>
                <c:pt idx="27">
                  <c:v>-46711.358094764706</c:v>
                </c:pt>
                <c:pt idx="28">
                  <c:v>-46273.435068688115</c:v>
                </c:pt>
                <c:pt idx="29">
                  <c:v>-45827.579828944799</c:v>
                </c:pt>
                <c:pt idx="30">
                  <c:v>-45373.531448339687</c:v>
                </c:pt>
                <c:pt idx="31">
                  <c:v>-44911.017127983083</c:v>
                </c:pt>
                <c:pt idx="32">
                  <c:v>-44439.751559649441</c:v>
                </c:pt>
                <c:pt idx="33">
                  <c:v>-43959.436196183815</c:v>
                </c:pt>
                <c:pt idx="34">
                  <c:v>-43469.758427565161</c:v>
                </c:pt>
                <c:pt idx="35">
                  <c:v>-42970.390784332056</c:v>
                </c:pt>
                <c:pt idx="36">
                  <c:v>-42460.990079466996</c:v>
                </c:pt>
                <c:pt idx="37">
                  <c:v>-41941.196358117748</c:v>
                </c:pt>
                <c:pt idx="38">
                  <c:v>-41410.631897936713</c:v>
                </c:pt>
                <c:pt idx="39">
                  <c:v>-40868.900089555311</c:v>
                </c:pt>
                <c:pt idx="40">
                  <c:v>-40315.584228305634</c:v>
                </c:pt>
                <c:pt idx="41">
                  <c:v>-39750.246212156511</c:v>
                </c:pt>
                <c:pt idx="42">
                  <c:v>-39172.42513359533</c:v>
                </c:pt>
                <c:pt idx="43">
                  <c:v>-38581.635797066112</c:v>
                </c:pt>
                <c:pt idx="44">
                  <c:v>-37977.367032040042</c:v>
                </c:pt>
                <c:pt idx="45">
                  <c:v>-37359.07990690304</c:v>
                </c:pt>
                <c:pt idx="46">
                  <c:v>-36726.205790364438</c:v>
                </c:pt>
                <c:pt idx="47">
                  <c:v>-36078.144281368535</c:v>
                </c:pt>
                <c:pt idx="48">
                  <c:v>-35414.260915958213</c:v>
                </c:pt>
                <c:pt idx="49">
                  <c:v>-34733.884631610643</c:v>
                </c:pt>
                <c:pt idx="50">
                  <c:v>-34036.305040395368</c:v>
                </c:pt>
                <c:pt idx="51">
                  <c:v>-33320.769483389631</c:v>
                </c:pt>
                <c:pt idx="52">
                  <c:v>-32586.479767504603</c:v>
                </c:pt>
                <c:pt idx="53">
                  <c:v>-31832.588586546986</c:v>
                </c:pt>
                <c:pt idx="54">
                  <c:v>-31058.195591322798</c:v>
                </c:pt>
                <c:pt idx="55">
                  <c:v>-30262.34306470427</c:v>
                </c:pt>
                <c:pt idx="56">
                  <c:v>-29444.011155268021</c:v>
                </c:pt>
                <c:pt idx="57">
                  <c:v>-28602.112612250363</c:v>
                </c:pt>
                <c:pt idx="58">
                  <c:v>-27735.486960112426</c:v>
                </c:pt>
                <c:pt idx="59">
                  <c:v>-26842.894068040816</c:v>
                </c:pt>
                <c:pt idx="60">
                  <c:v>-25923.006969494643</c:v>
                </c:pt>
                <c:pt idx="61">
                  <c:v>-24974.403802431429</c:v>
                </c:pt>
                <c:pt idx="62">
                  <c:v>-23995.5589367912</c:v>
                </c:pt>
                <c:pt idx="63">
                  <c:v>-22984.832975532638</c:v>
                </c:pt>
                <c:pt idx="64">
                  <c:v>-21940.461501086189</c:v>
                </c:pt>
                <c:pt idx="65">
                  <c:v>-20860.5424962508</c:v>
                </c:pt>
                <c:pt idx="66">
                  <c:v>-19743.0220518766</c:v>
                </c:pt>
                <c:pt idx="67">
                  <c:v>-18585.678183833501</c:v>
                </c:pt>
                <c:pt idx="68">
                  <c:v>-17386.102526205705</c:v>
                </c:pt>
                <c:pt idx="69">
                  <c:v>-16141.67936958254</c:v>
                </c:pt>
                <c:pt idx="70">
                  <c:v>-14849.561694222319</c:v>
                </c:pt>
                <c:pt idx="71">
                  <c:v>-13506.643673565837</c:v>
                </c:pt>
                <c:pt idx="72">
                  <c:v>-12109.528834234115</c:v>
                </c:pt>
                <c:pt idx="73">
                  <c:v>-10654.493189901908</c:v>
                </c:pt>
                <c:pt idx="74">
                  <c:v>-9137.4423256059126</c:v>
                </c:pt>
                <c:pt idx="75">
                  <c:v>-7553.8610480513535</c:v>
                </c:pt>
                <c:pt idx="76">
                  <c:v>-5898.7540867464295</c:v>
                </c:pt>
                <c:pt idx="77">
                  <c:v>-4166.5757917081828</c:v>
                </c:pt>
                <c:pt idx="78">
                  <c:v>-2351.1462181324059</c:v>
                </c:pt>
                <c:pt idx="79">
                  <c:v>-445.55024137731181</c:v>
                </c:pt>
                <c:pt idx="80">
                  <c:v>1557.9847572416675</c:v>
                </c:pt>
                <c:pt idx="81">
                  <c:v>3668.238493866329</c:v>
                </c:pt>
                <c:pt idx="82">
                  <c:v>5895.1825136254711</c:v>
                </c:pt>
                <c:pt idx="83">
                  <c:v>8250.2108590986318</c:v>
                </c:pt>
                <c:pt idx="84">
                  <c:v>10746.431607206785</c:v>
                </c:pt>
                <c:pt idx="85">
                  <c:v>13399.040409410713</c:v>
                </c:pt>
                <c:pt idx="86">
                  <c:v>16225.80658908355</c:v>
                </c:pt>
                <c:pt idx="87">
                  <c:v>19247.717007565767</c:v>
                </c:pt>
                <c:pt idx="88">
                  <c:v>22489.846497084465</c:v>
                </c:pt>
                <c:pt idx="89">
                  <c:v>25982.562886287786</c:v>
                </c:pt>
                <c:pt idx="90">
                  <c:v>29763.242676675793</c:v>
                </c:pt>
                <c:pt idx="91">
                  <c:v>33878.797070332403</c:v>
                </c:pt>
                <c:pt idx="92">
                  <c:v>38389.546238155803</c:v>
                </c:pt>
                <c:pt idx="93">
                  <c:v>43375.471569036774</c:v>
                </c:pt>
                <c:pt idx="94">
                  <c:v>38749.696164178516</c:v>
                </c:pt>
                <c:pt idx="95">
                  <c:v>0</c:v>
                </c:pt>
                <c:pt idx="96">
                  <c:v>0</c:v>
                </c:pt>
                <c:pt idx="97">
                  <c:v>0</c:v>
                </c:pt>
                <c:pt idx="98">
                  <c:v>24361.268629218124</c:v>
                </c:pt>
                <c:pt idx="99">
                  <c:v>26275.268242369326</c:v>
                </c:pt>
                <c:pt idx="100">
                  <c:v>28377.023548875815</c:v>
                </c:pt>
                <c:pt idx="101">
                  <c:v>30714.810194229874</c:v>
                </c:pt>
                <c:pt idx="102">
                  <c:v>33364.204304179424</c:v>
                </c:pt>
                <c:pt idx="103">
                  <c:v>36458.897914572641</c:v>
                </c:pt>
                <c:pt idx="104">
                  <c:v>40294.23786766416</c:v>
                </c:pt>
                <c:pt idx="105">
                  <c:v>41776.754258738583</c:v>
                </c:pt>
                <c:pt idx="106">
                  <c:v>51000</c:v>
                </c:pt>
                <c:pt idx="107">
                  <c:v>51000</c:v>
                </c:pt>
                <c:pt idx="108">
                  <c:v>51000</c:v>
                </c:pt>
                <c:pt idx="109">
                  <c:v>51000</c:v>
                </c:pt>
                <c:pt idx="110">
                  <c:v>51000</c:v>
                </c:pt>
                <c:pt idx="111">
                  <c:v>51000</c:v>
                </c:pt>
                <c:pt idx="112">
                  <c:v>51000</c:v>
                </c:pt>
                <c:pt idx="113">
                  <c:v>51000</c:v>
                </c:pt>
                <c:pt idx="114">
                  <c:v>51000</c:v>
                </c:pt>
                <c:pt idx="115">
                  <c:v>51000</c:v>
                </c:pt>
                <c:pt idx="116">
                  <c:v>51000</c:v>
                </c:pt>
                <c:pt idx="117">
                  <c:v>51000</c:v>
                </c:pt>
                <c:pt idx="118">
                  <c:v>51000</c:v>
                </c:pt>
                <c:pt idx="119">
                  <c:v>51000</c:v>
                </c:pt>
                <c:pt idx="120">
                  <c:v>51000</c:v>
                </c:pt>
                <c:pt idx="121">
                  <c:v>51000</c:v>
                </c:pt>
                <c:pt idx="122">
                  <c:v>51000</c:v>
                </c:pt>
                <c:pt idx="123">
                  <c:v>51000</c:v>
                </c:pt>
                <c:pt idx="124">
                  <c:v>51000</c:v>
                </c:pt>
                <c:pt idx="125">
                  <c:v>51000</c:v>
                </c:pt>
                <c:pt idx="126">
                  <c:v>51000</c:v>
                </c:pt>
                <c:pt idx="127">
                  <c:v>51000</c:v>
                </c:pt>
                <c:pt idx="128">
                  <c:v>51000</c:v>
                </c:pt>
                <c:pt idx="129">
                  <c:v>51000</c:v>
                </c:pt>
                <c:pt idx="130">
                  <c:v>51000</c:v>
                </c:pt>
                <c:pt idx="131">
                  <c:v>51000</c:v>
                </c:pt>
                <c:pt idx="132">
                  <c:v>51000</c:v>
                </c:pt>
                <c:pt idx="133">
                  <c:v>51000</c:v>
                </c:pt>
                <c:pt idx="134">
                  <c:v>51000</c:v>
                </c:pt>
                <c:pt idx="135">
                  <c:v>13144.82794348509</c:v>
                </c:pt>
                <c:pt idx="136">
                  <c:v>12924.233594976455</c:v>
                </c:pt>
                <c:pt idx="137">
                  <c:v>12867.377227202904</c:v>
                </c:pt>
                <c:pt idx="138">
                  <c:v>12811.47501367629</c:v>
                </c:pt>
                <c:pt idx="139">
                  <c:v>12755.81872551061</c:v>
                </c:pt>
                <c:pt idx="140">
                  <c:v>12700.404235626755</c:v>
                </c:pt>
                <c:pt idx="141">
                  <c:v>12645.230480304243</c:v>
                </c:pt>
                <c:pt idx="142">
                  <c:v>12590.296413673763</c:v>
                </c:pt>
                <c:pt idx="143">
                  <c:v>12535.600994467013</c:v>
                </c:pt>
                <c:pt idx="144">
                  <c:v>12481.143185939465</c:v>
                </c:pt>
                <c:pt idx="145">
                  <c:v>12426.921955850472</c:v>
                </c:pt>
                <c:pt idx="146">
                  <c:v>12372.936276443703</c:v>
                </c:pt>
                <c:pt idx="147">
                  <c:v>12319.185124427655</c:v>
                </c:pt>
                <c:pt idx="148">
                  <c:v>12265.667480956261</c:v>
                </c:pt>
                <c:pt idx="149">
                  <c:v>12212.382331609588</c:v>
                </c:pt>
                <c:pt idx="150">
                  <c:v>12159.328666374586</c:v>
                </c:pt>
                <c:pt idx="151">
                  <c:v>12106.505479625965</c:v>
                </c:pt>
                <c:pt idx="152">
                  <c:v>12053.911770107115</c:v>
                </c:pt>
                <c:pt idx="153">
                  <c:v>12001.546540911148</c:v>
                </c:pt>
                <c:pt idx="154">
                  <c:v>11949.408799461986</c:v>
                </c:pt>
                <c:pt idx="155">
                  <c:v>11897.497557495548</c:v>
                </c:pt>
                <c:pt idx="156">
                  <c:v>11845.811831041025</c:v>
                </c:pt>
                <c:pt idx="157">
                  <c:v>11794.350640402225</c:v>
                </c:pt>
                <c:pt idx="158">
                  <c:v>11743.113010139001</c:v>
                </c:pt>
                <c:pt idx="159">
                  <c:v>11692.097969048767</c:v>
                </c:pt>
                <c:pt idx="160">
                  <c:v>11641.304550148083</c:v>
                </c:pt>
                <c:pt idx="161">
                  <c:v>11590.731790654332</c:v>
                </c:pt>
                <c:pt idx="162">
                  <c:v>11540.378731967457</c:v>
                </c:pt>
                <c:pt idx="163">
                  <c:v>11490.244419651815</c:v>
                </c:pt>
                <c:pt idx="164">
                  <c:v>11440.327903418067</c:v>
                </c:pt>
                <c:pt idx="165">
                  <c:v>11390.628237105162</c:v>
                </c:pt>
                <c:pt idx="166">
                  <c:v>11341.144478662425</c:v>
                </c:pt>
                <c:pt idx="167">
                  <c:v>11291.875690131674</c:v>
                </c:pt>
                <c:pt idx="168">
                  <c:v>11242.820937629462</c:v>
                </c:pt>
                <c:pt idx="169">
                  <c:v>11193.979291329364</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numCache>
            </c:numRef>
          </c:val>
          <c:smooth val="0"/>
        </c:ser>
        <c:ser>
          <c:idx val="1"/>
          <c:order val="1"/>
          <c:tx>
            <c:v>Horizontal thrust in kgs</c:v>
          </c:tx>
          <c:spPr>
            <a:ln w="25400">
              <a:solidFill>
                <a:srgbClr val="FF0000"/>
              </a:solidFill>
              <a:prstDash val="solid"/>
            </a:ln>
          </c:spPr>
          <c:marker>
            <c:symbol val="none"/>
          </c:marker>
          <c:val>
            <c:numRef>
              <c:f>Calcs!$C$26:$IR$26</c:f>
              <c:numCache>
                <c:formatCode>0</c:formatCode>
                <c:ptCount val="250"/>
                <c:pt idx="0">
                  <c:v>97427.857925749355</c:v>
                </c:pt>
                <c:pt idx="1">
                  <c:v>97595.913178169576</c:v>
                </c:pt>
                <c:pt idx="2">
                  <c:v>97764.939197037704</c:v>
                </c:pt>
                <c:pt idx="3">
                  <c:v>97934.948616643393</c:v>
                </c:pt>
                <c:pt idx="4">
                  <c:v>98105.954212062337</c:v>
                </c:pt>
                <c:pt idx="5">
                  <c:v>98277.968888296964</c:v>
                </c:pt>
                <c:pt idx="6">
                  <c:v>98451.005667849968</c:v>
                </c:pt>
                <c:pt idx="7">
                  <c:v>98625.077648436505</c:v>
                </c:pt>
                <c:pt idx="8">
                  <c:v>98800.198043749479</c:v>
                </c:pt>
                <c:pt idx="9">
                  <c:v>98976.380137628643</c:v>
                </c:pt>
                <c:pt idx="10">
                  <c:v>99153.637237069022</c:v>
                </c:pt>
                <c:pt idx="11">
                  <c:v>99331.982705053946</c:v>
                </c:pt>
                <c:pt idx="12">
                  <c:v>99511.429908915583</c:v>
                </c:pt>
                <c:pt idx="13">
                  <c:v>99691.992167591787</c:v>
                </c:pt>
                <c:pt idx="14">
                  <c:v>99873.682748588224</c:v>
                </c:pt>
                <c:pt idx="15">
                  <c:v>100056.51486024255</c:v>
                </c:pt>
                <c:pt idx="16">
                  <c:v>100240.50156483799</c:v>
                </c:pt>
                <c:pt idx="17">
                  <c:v>100425.65573944138</c:v>
                </c:pt>
                <c:pt idx="18">
                  <c:v>100611.99008091407</c:v>
                </c:pt>
                <c:pt idx="19">
                  <c:v>100799.51703217726</c:v>
                </c:pt>
                <c:pt idx="20">
                  <c:v>100988.24870498492</c:v>
                </c:pt>
                <c:pt idx="21">
                  <c:v>101178.19682174403</c:v>
                </c:pt>
                <c:pt idx="22">
                  <c:v>101369.3726735512</c:v>
                </c:pt>
                <c:pt idx="23">
                  <c:v>101561.78704801136</c:v>
                </c:pt>
                <c:pt idx="24">
                  <c:v>101755.45014932296</c:v>
                </c:pt>
                <c:pt idx="25">
                  <c:v>101950.37148937779</c:v>
                </c:pt>
                <c:pt idx="26">
                  <c:v>102146.55979190761</c:v>
                </c:pt>
                <c:pt idx="27">
                  <c:v>102344.02290775295</c:v>
                </c:pt>
                <c:pt idx="28">
                  <c:v>102542.7676969171</c:v>
                </c:pt>
                <c:pt idx="29">
                  <c:v>102742.79987922119</c:v>
                </c:pt>
                <c:pt idx="30">
                  <c:v>102944.12389207326</c:v>
                </c:pt>
                <c:pt idx="31">
                  <c:v>103146.74275288585</c:v>
                </c:pt>
                <c:pt idx="32">
                  <c:v>103350.65786591121</c:v>
                </c:pt>
                <c:pt idx="33">
                  <c:v>103555.86883085693</c:v>
                </c:pt>
                <c:pt idx="34">
                  <c:v>103762.37324892453</c:v>
                </c:pt>
                <c:pt idx="35">
                  <c:v>103970.16647020332</c:v>
                </c:pt>
                <c:pt idx="36">
                  <c:v>104179.24131741123</c:v>
                </c:pt>
                <c:pt idx="37">
                  <c:v>104389.58783350862</c:v>
                </c:pt>
                <c:pt idx="38">
                  <c:v>104601.19294641714</c:v>
                </c:pt>
                <c:pt idx="39">
                  <c:v>104814.04011615021</c:v>
                </c:pt>
                <c:pt idx="40">
                  <c:v>105028.10894389365</c:v>
                </c:pt>
                <c:pt idx="41">
                  <c:v>105243.37473719158</c:v>
                </c:pt>
                <c:pt idx="42">
                  <c:v>105459.80802729004</c:v>
                </c:pt>
                <c:pt idx="43">
                  <c:v>105677.37401744304</c:v>
                </c:pt>
                <c:pt idx="44">
                  <c:v>105896.03199985219</c:v>
                </c:pt>
                <c:pt idx="45">
                  <c:v>106115.73468863904</c:v>
                </c:pt>
                <c:pt idx="46">
                  <c:v>106336.42747546018</c:v>
                </c:pt>
                <c:pt idx="47">
                  <c:v>106558.0475854018</c:v>
                </c:pt>
                <c:pt idx="48">
                  <c:v>106780.52314807432</c:v>
                </c:pt>
                <c:pt idx="49">
                  <c:v>107003.77216901263</c:v>
                </c:pt>
                <c:pt idx="50">
                  <c:v>107227.70136115553</c:v>
                </c:pt>
                <c:pt idx="51">
                  <c:v>107452.2048216546</c:v>
                </c:pt>
                <c:pt idx="52">
                  <c:v>107677.16255716443</c:v>
                </c:pt>
                <c:pt idx="53">
                  <c:v>107902.43882266813</c:v>
                </c:pt>
                <c:pt idx="54">
                  <c:v>108127.88024654482</c:v>
                </c:pt>
                <c:pt idx="55">
                  <c:v>108353.31371136809</c:v>
                </c:pt>
                <c:pt idx="56">
                  <c:v>108578.54395362121</c:v>
                </c:pt>
                <c:pt idx="57">
                  <c:v>108803.35084047802</c:v>
                </c:pt>
                <c:pt idx="58">
                  <c:v>109027.4862733496</c:v>
                </c:pt>
                <c:pt idx="59">
                  <c:v>109250.67065264149</c:v>
                </c:pt>
                <c:pt idx="60">
                  <c:v>109472.58885063206</c:v>
                </c:pt>
                <c:pt idx="61">
                  <c:v>109692.88561576407</c:v>
                </c:pt>
                <c:pt idx="62">
                  <c:v>109911.16026733127</c:v>
                </c:pt>
                <c:pt idx="63">
                  <c:v>110126.96060950228</c:v>
                </c:pt>
                <c:pt idx="64">
                  <c:v>110339.77591566584</c:v>
                </c:pt>
                <c:pt idx="65">
                  <c:v>110549.0287915824</c:v>
                </c:pt>
                <c:pt idx="66">
                  <c:v>110754.06575046857</c:v>
                </c:pt>
                <c:pt idx="67">
                  <c:v>110954.14623368959</c:v>
                </c:pt>
                <c:pt idx="68">
                  <c:v>111148.42976375448</c:v>
                </c:pt>
                <c:pt idx="69">
                  <c:v>111335.96088923648</c:v>
                </c:pt>
                <c:pt idx="70">
                  <c:v>111515.65144628572</c:v>
                </c:pt>
                <c:pt idx="71">
                  <c:v>111686.25956972202</c:v>
                </c:pt>
                <c:pt idx="72">
                  <c:v>111846.36476619547</c:v>
                </c:pt>
                <c:pt idx="73">
                  <c:v>111994.33813754308</c:v>
                </c:pt>
                <c:pt idx="74">
                  <c:v>112128.30663015573</c:v>
                </c:pt>
                <c:pt idx="75">
                  <c:v>112246.10988032829</c:v>
                </c:pt>
                <c:pt idx="76">
                  <c:v>112345.24778656235</c:v>
                </c:pt>
                <c:pt idx="77">
                  <c:v>112422.81639494695</c:v>
                </c:pt>
                <c:pt idx="78">
                  <c:v>112475.42892321399</c:v>
                </c:pt>
                <c:pt idx="79">
                  <c:v>112499.1177075732</c:v>
                </c:pt>
                <c:pt idx="80">
                  <c:v>112489.21140934451</c:v>
                </c:pt>
                <c:pt idx="81">
                  <c:v>112440.17976840893</c:v>
                </c:pt>
                <c:pt idx="82">
                  <c:v>112345.43525720591</c:v>
                </c:pt>
                <c:pt idx="83">
                  <c:v>112197.0767033634</c:v>
                </c:pt>
                <c:pt idx="84">
                  <c:v>111985.55356701875</c:v>
                </c:pt>
                <c:pt idx="85">
                  <c:v>111699.21985451365</c:v>
                </c:pt>
                <c:pt idx="86">
                  <c:v>111323.73152447618</c:v>
                </c:pt>
                <c:pt idx="87">
                  <c:v>110841.21701784343</c:v>
                </c:pt>
                <c:pt idx="88">
                  <c:v>110229.11051322866</c:v>
                </c:pt>
                <c:pt idx="89">
                  <c:v>109458.46895448567</c:v>
                </c:pt>
                <c:pt idx="90">
                  <c:v>108491.47148679155</c:v>
                </c:pt>
                <c:pt idx="91">
                  <c:v>107277.57039133221</c:v>
                </c:pt>
                <c:pt idx="92">
                  <c:v>105747.30606322082</c:v>
                </c:pt>
                <c:pt idx="93">
                  <c:v>103801.82303872934</c:v>
                </c:pt>
                <c:pt idx="94">
                  <c:v>80190.959299854192</c:v>
                </c:pt>
                <c:pt idx="95">
                  <c:v>0</c:v>
                </c:pt>
                <c:pt idx="96">
                  <c:v>0</c:v>
                </c:pt>
                <c:pt idx="97">
                  <c:v>0</c:v>
                </c:pt>
                <c:pt idx="98">
                  <c:v>44805.452690214755</c:v>
                </c:pt>
                <c:pt idx="99">
                  <c:v>43710.528237388506</c:v>
                </c:pt>
                <c:pt idx="100">
                  <c:v>42376.226053136765</c:v>
                </c:pt>
                <c:pt idx="101">
                  <c:v>40713.639418902763</c:v>
                </c:pt>
                <c:pt idx="102">
                  <c:v>38572.397788431241</c:v>
                </c:pt>
                <c:pt idx="103">
                  <c:v>35661.586656439875</c:v>
                </c:pt>
                <c:pt idx="104">
                  <c:v>31262.987615774982</c:v>
                </c:pt>
                <c:pt idx="105">
                  <c:v>29252.39825390335</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numCache>
            </c:numRef>
          </c:val>
          <c:smooth val="0"/>
        </c:ser>
        <c:dLbls>
          <c:showLegendKey val="0"/>
          <c:showVal val="0"/>
          <c:showCatName val="0"/>
          <c:showSerName val="0"/>
          <c:showPercent val="0"/>
          <c:showBubbleSize val="0"/>
        </c:dLbls>
        <c:smooth val="0"/>
        <c:axId val="280252648"/>
        <c:axId val="280253040"/>
      </c:lineChart>
      <c:catAx>
        <c:axId val="28025264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GB"/>
                  <a:t>Period</a:t>
                </a:r>
              </a:p>
            </c:rich>
          </c:tx>
          <c:layout>
            <c:manualLayout>
              <c:xMode val="edge"/>
              <c:yMode val="edge"/>
              <c:x val="0.48329048843187661"/>
              <c:y val="0.9075849747753493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0253040"/>
        <c:crosses val="autoZero"/>
        <c:auto val="1"/>
        <c:lblAlgn val="ctr"/>
        <c:lblOffset val="100"/>
        <c:tickLblSkip val="50"/>
        <c:tickMarkSkip val="10"/>
        <c:noMultiLvlLbl val="0"/>
      </c:catAx>
      <c:valAx>
        <c:axId val="28025304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0252648"/>
        <c:crosses val="autoZero"/>
        <c:crossBetween val="between"/>
      </c:valAx>
      <c:spPr>
        <a:solidFill>
          <a:srgbClr val="C0C0C0"/>
        </a:solidFill>
        <a:ln w="12700">
          <a:solidFill>
            <a:srgbClr val="808080"/>
          </a:solidFill>
          <a:prstDash val="solid"/>
        </a:ln>
      </c:spPr>
    </c:plotArea>
    <c:legend>
      <c:legendPos val="t"/>
      <c:layout>
        <c:manualLayout>
          <c:xMode val="edge"/>
          <c:yMode val="edge"/>
          <c:x val="2.8277634961439587E-2"/>
          <c:y val="3.7383376596904952E-2"/>
          <c:w val="0.91259640102827766"/>
          <c:h val="8.7227878726111555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GB"/>
              <a:t>Speed reduction required in kph</a:t>
            </a:r>
          </a:p>
        </c:rich>
      </c:tx>
      <c:layout>
        <c:manualLayout>
          <c:xMode val="edge"/>
          <c:yMode val="edge"/>
          <c:x val="0.19672225628645115"/>
          <c:y val="8.9109880188497956E-2"/>
        </c:manualLayout>
      </c:layout>
      <c:overlay val="0"/>
      <c:spPr>
        <a:noFill/>
        <a:ln w="25400">
          <a:noFill/>
        </a:ln>
      </c:spPr>
    </c:title>
    <c:autoTitleDeleted val="0"/>
    <c:plotArea>
      <c:layout>
        <c:manualLayout>
          <c:layoutTarget val="inner"/>
          <c:xMode val="edge"/>
          <c:yMode val="edge"/>
          <c:x val="8.5246311057462165E-2"/>
          <c:y val="0.38614281415015778"/>
          <c:w val="0.79344643368868628"/>
          <c:h val="0.24752744496804988"/>
        </c:manualLayout>
      </c:layout>
      <c:barChart>
        <c:barDir val="bar"/>
        <c:grouping val="clustered"/>
        <c:varyColors val="0"/>
        <c:ser>
          <c:idx val="0"/>
          <c:order val="0"/>
          <c:spPr>
            <a:solidFill>
              <a:srgbClr val="99CCFF"/>
            </a:solidFill>
            <a:ln w="12700">
              <a:solidFill>
                <a:srgbClr val="000000"/>
              </a:solidFill>
              <a:prstDash val="solid"/>
            </a:ln>
          </c:spPr>
          <c:invertIfNegative val="0"/>
          <c:dLbls>
            <c:dLbl>
              <c:idx val="0"/>
              <c:spPr>
                <a:noFill/>
                <a:ln w="25400">
                  <a:noFill/>
                </a:ln>
              </c:spPr>
              <c:txPr>
                <a:bodyPr/>
                <a:lstStyle/>
                <a:p>
                  <a:pPr>
                    <a:defRPr sz="1000" b="1" i="0" u="none" strike="noStrike" baseline="0">
                      <a:solidFill>
                        <a:srgbClr val="800080"/>
                      </a:solidFill>
                      <a:latin typeface="Arial"/>
                      <a:ea typeface="Arial"/>
                      <a:cs typeface="Arial"/>
                    </a:defRPr>
                  </a:pPr>
                  <a:endParaRPr lang="en-US"/>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000" b="1" i="0" u="none" strike="noStrike" baseline="0">
                    <a:solidFill>
                      <a:srgbClr val="80008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Configuration!$H$31</c:f>
              <c:numCache>
                <c:formatCode>0</c:formatCode>
                <c:ptCount val="1"/>
                <c:pt idx="0">
                  <c:v>12072</c:v>
                </c:pt>
              </c:numCache>
            </c:numRef>
          </c:val>
        </c:ser>
        <c:dLbls>
          <c:showLegendKey val="0"/>
          <c:showVal val="0"/>
          <c:showCatName val="0"/>
          <c:showSerName val="0"/>
          <c:showPercent val="0"/>
          <c:showBubbleSize val="0"/>
        </c:dLbls>
        <c:gapWidth val="150"/>
        <c:axId val="253247280"/>
        <c:axId val="253247672"/>
      </c:barChart>
      <c:catAx>
        <c:axId val="253247280"/>
        <c:scaling>
          <c:orientation val="minMax"/>
        </c:scaling>
        <c:delete val="1"/>
        <c:axPos val="l"/>
        <c:majorTickMark val="out"/>
        <c:minorTickMark val="none"/>
        <c:tickLblPos val="nextTo"/>
        <c:crossAx val="253247672"/>
        <c:crossesAt val="0"/>
        <c:auto val="1"/>
        <c:lblAlgn val="ctr"/>
        <c:lblOffset val="100"/>
        <c:noMultiLvlLbl val="0"/>
      </c:catAx>
      <c:valAx>
        <c:axId val="253247672"/>
        <c:scaling>
          <c:orientation val="minMax"/>
          <c:max val="40000"/>
          <c:min val="0"/>
        </c:scaling>
        <c:delete val="0"/>
        <c:axPos val="b"/>
        <c:majorGridlines>
          <c:spPr>
            <a:ln w="3175">
              <a:solidFill>
                <a:srgbClr val="000000"/>
              </a:solidFill>
              <a:prstDash val="solid"/>
            </a:ln>
          </c:spPr>
        </c:majorGridlines>
        <c:numFmt formatCode="0" sourceLinked="1"/>
        <c:majorTickMark val="out"/>
        <c:minorTickMark val="none"/>
        <c:tickLblPos val="nextTo"/>
        <c:spPr>
          <a:ln w="6350">
            <a:noFill/>
          </a:ln>
        </c:spPr>
        <c:txPr>
          <a:bodyPr rot="0" vert="horz"/>
          <a:lstStyle/>
          <a:p>
            <a:pPr>
              <a:defRPr sz="800" b="0" i="0" u="none" strike="noStrike" baseline="0">
                <a:solidFill>
                  <a:srgbClr val="000000"/>
                </a:solidFill>
                <a:latin typeface="Arial"/>
                <a:ea typeface="Arial"/>
                <a:cs typeface="Arial"/>
              </a:defRPr>
            </a:pPr>
            <a:endParaRPr lang="en-US"/>
          </a:p>
        </c:txPr>
        <c:crossAx val="253247280"/>
        <c:crosses val="autoZero"/>
        <c:crossBetween val="between"/>
        <c:majorUnit val="40000"/>
        <c:minorUnit val="4000"/>
      </c:valAx>
      <c:spPr>
        <a:solidFill>
          <a:srgbClr val="C0C0C0"/>
        </a:solidFill>
        <a:ln w="12700">
          <a:solidFill>
            <a:srgbClr val="808080"/>
          </a:solidFill>
          <a:prstDash val="solid"/>
        </a:ln>
      </c:spPr>
    </c:plotArea>
    <c:plotVisOnly val="1"/>
    <c:dispBlanksAs val="gap"/>
    <c:showDLblsOverMax val="0"/>
  </c:chart>
  <c:spPr>
    <a:solidFill>
      <a:srgbClr val="C0C0C0"/>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GB"/>
              <a:t>Surface gravity metres/sec/sec
</a:t>
            </a:r>
          </a:p>
        </c:rich>
      </c:tx>
      <c:layout>
        <c:manualLayout>
          <c:xMode val="edge"/>
          <c:yMode val="edge"/>
          <c:x val="0.20261551067562705"/>
          <c:y val="8.9109880188497956E-2"/>
        </c:manualLayout>
      </c:layout>
      <c:overlay val="0"/>
      <c:spPr>
        <a:noFill/>
        <a:ln w="25400">
          <a:noFill/>
        </a:ln>
      </c:spPr>
    </c:title>
    <c:autoTitleDeleted val="0"/>
    <c:plotArea>
      <c:layout>
        <c:manualLayout>
          <c:layoutTarget val="inner"/>
          <c:xMode val="edge"/>
          <c:yMode val="edge"/>
          <c:x val="9.8039763230142116E-2"/>
          <c:y val="0.39604391194887978"/>
          <c:w val="0.7647101531951086"/>
          <c:h val="0.23762634716932787"/>
        </c:manualLayout>
      </c:layout>
      <c:barChart>
        <c:barDir val="bar"/>
        <c:grouping val="clustered"/>
        <c:varyColors val="0"/>
        <c:ser>
          <c:idx val="0"/>
          <c:order val="0"/>
          <c:spPr>
            <a:solidFill>
              <a:srgbClr val="99CCFF"/>
            </a:solidFill>
            <a:ln w="12700">
              <a:solidFill>
                <a:srgbClr val="000000"/>
              </a:solidFill>
              <a:prstDash val="solid"/>
            </a:ln>
          </c:spPr>
          <c:invertIfNegative val="0"/>
          <c:dLbls>
            <c:dLbl>
              <c:idx val="0"/>
              <c:numFmt formatCode="0.0" sourceLinked="0"/>
              <c:spPr>
                <a:noFill/>
                <a:ln w="25400">
                  <a:noFill/>
                </a:ln>
              </c:spPr>
              <c:txPr>
                <a:bodyPr/>
                <a:lstStyle/>
                <a:p>
                  <a:pPr>
                    <a:defRPr sz="1000" b="1" i="0" u="none" strike="noStrike" baseline="0">
                      <a:solidFill>
                        <a:srgbClr val="800080"/>
                      </a:solidFill>
                      <a:latin typeface="Arial"/>
                      <a:ea typeface="Arial"/>
                      <a:cs typeface="Arial"/>
                    </a:defRPr>
                  </a:pPr>
                  <a:endParaRPr lang="en-US"/>
                </a:p>
              </c:txPr>
              <c:showLegendKey val="0"/>
              <c:showVal val="1"/>
              <c:showCatName val="0"/>
              <c:showSerName val="0"/>
              <c:showPercent val="0"/>
              <c:showBubbleSize val="0"/>
            </c:dLbl>
            <c:numFmt formatCode="0.0" sourceLinked="0"/>
            <c:spPr>
              <a:noFill/>
              <a:ln w="25400">
                <a:noFill/>
              </a:ln>
            </c:spPr>
            <c:txPr>
              <a:bodyPr wrap="square" lIns="38100" tIns="19050" rIns="38100" bIns="19050" anchor="ctr">
                <a:spAutoFit/>
              </a:bodyPr>
              <a:lstStyle/>
              <a:p>
                <a:pPr>
                  <a:defRPr sz="1000" b="1" i="0" u="none" strike="noStrike" baseline="0">
                    <a:solidFill>
                      <a:srgbClr val="80008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Configuration!$H$27</c:f>
              <c:numCache>
                <c:formatCode>0.0</c:formatCode>
                <c:ptCount val="1"/>
                <c:pt idx="0">
                  <c:v>3.7</c:v>
                </c:pt>
              </c:numCache>
            </c:numRef>
          </c:val>
        </c:ser>
        <c:dLbls>
          <c:showLegendKey val="0"/>
          <c:showVal val="0"/>
          <c:showCatName val="0"/>
          <c:showSerName val="0"/>
          <c:showPercent val="0"/>
          <c:showBubbleSize val="0"/>
        </c:dLbls>
        <c:gapWidth val="150"/>
        <c:axId val="253251984"/>
        <c:axId val="253248456"/>
      </c:barChart>
      <c:catAx>
        <c:axId val="253251984"/>
        <c:scaling>
          <c:orientation val="minMax"/>
        </c:scaling>
        <c:delete val="1"/>
        <c:axPos val="l"/>
        <c:majorTickMark val="out"/>
        <c:minorTickMark val="none"/>
        <c:tickLblPos val="nextTo"/>
        <c:crossAx val="253248456"/>
        <c:crossesAt val="0"/>
        <c:auto val="1"/>
        <c:lblAlgn val="ctr"/>
        <c:lblOffset val="100"/>
        <c:noMultiLvlLbl val="0"/>
      </c:catAx>
      <c:valAx>
        <c:axId val="253248456"/>
        <c:scaling>
          <c:orientation val="minMax"/>
          <c:max val="12"/>
          <c:min val="0"/>
        </c:scaling>
        <c:delete val="0"/>
        <c:axPos val="b"/>
        <c:majorGridlines>
          <c:spPr>
            <a:ln w="3175">
              <a:solidFill>
                <a:srgbClr val="000000"/>
              </a:solidFill>
              <a:prstDash val="solid"/>
            </a:ln>
          </c:spPr>
        </c:majorGridlines>
        <c:numFmt formatCode="0.0" sourceLinked="1"/>
        <c:majorTickMark val="out"/>
        <c:minorTickMark val="none"/>
        <c:tickLblPos val="nextTo"/>
        <c:spPr>
          <a:ln w="6350">
            <a:noFill/>
          </a:ln>
        </c:spPr>
        <c:txPr>
          <a:bodyPr rot="0" vert="horz"/>
          <a:lstStyle/>
          <a:p>
            <a:pPr>
              <a:defRPr sz="800" b="0" i="0" u="none" strike="noStrike" baseline="0">
                <a:solidFill>
                  <a:srgbClr val="000000"/>
                </a:solidFill>
                <a:latin typeface="Arial"/>
                <a:ea typeface="Arial"/>
                <a:cs typeface="Arial"/>
              </a:defRPr>
            </a:pPr>
            <a:endParaRPr lang="en-US"/>
          </a:p>
        </c:txPr>
        <c:crossAx val="253251984"/>
        <c:crosses val="autoZero"/>
        <c:crossBetween val="between"/>
        <c:majorUnit val="12"/>
        <c:minorUnit val="4"/>
      </c:valAx>
      <c:spPr>
        <a:solidFill>
          <a:srgbClr val="C0C0C0"/>
        </a:solidFill>
        <a:ln w="12700">
          <a:solidFill>
            <a:srgbClr val="808080"/>
          </a:solidFill>
          <a:prstDash val="solid"/>
        </a:ln>
      </c:spPr>
    </c:plotArea>
    <c:plotVisOnly val="1"/>
    <c:dispBlanksAs val="gap"/>
    <c:showDLblsOverMax val="0"/>
  </c:chart>
  <c:spPr>
    <a:solidFill>
      <a:srgbClr val="C0C0C0"/>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GB"/>
              <a:t>Orbit height in kilometres</a:t>
            </a:r>
          </a:p>
        </c:rich>
      </c:tx>
      <c:layout>
        <c:manualLayout>
          <c:xMode val="edge"/>
          <c:yMode val="edge"/>
          <c:x val="0.25817137650604088"/>
          <c:y val="8.8236455701656238E-2"/>
        </c:manualLayout>
      </c:layout>
      <c:overlay val="0"/>
      <c:spPr>
        <a:noFill/>
        <a:ln w="25400">
          <a:noFill/>
        </a:ln>
      </c:spPr>
    </c:title>
    <c:autoTitleDeleted val="0"/>
    <c:plotArea>
      <c:layout>
        <c:manualLayout>
          <c:layoutTarget val="inner"/>
          <c:xMode val="edge"/>
          <c:yMode val="edge"/>
          <c:x val="9.1503779014799308E-2"/>
          <c:y val="0.38235797470717697"/>
          <c:w val="0.76797814530277997"/>
          <c:h val="0.25490531647145137"/>
        </c:manualLayout>
      </c:layout>
      <c:barChart>
        <c:barDir val="bar"/>
        <c:grouping val="clustered"/>
        <c:varyColors val="0"/>
        <c:ser>
          <c:idx val="0"/>
          <c:order val="0"/>
          <c:spPr>
            <a:solidFill>
              <a:srgbClr val="99CCFF"/>
            </a:solidFill>
            <a:ln w="12700">
              <a:solidFill>
                <a:srgbClr val="000000"/>
              </a:solidFill>
              <a:prstDash val="solid"/>
            </a:ln>
          </c:spPr>
          <c:invertIfNegative val="0"/>
          <c:dLbls>
            <c:dLbl>
              <c:idx val="0"/>
              <c:spPr>
                <a:noFill/>
                <a:ln w="25400">
                  <a:noFill/>
                </a:ln>
              </c:spPr>
              <c:txPr>
                <a:bodyPr/>
                <a:lstStyle/>
                <a:p>
                  <a:pPr>
                    <a:defRPr sz="1000" b="1" i="0" u="none" strike="noStrike" baseline="0">
                      <a:solidFill>
                        <a:srgbClr val="800080"/>
                      </a:solidFill>
                      <a:latin typeface="Arial"/>
                      <a:ea typeface="Arial"/>
                      <a:cs typeface="Arial"/>
                    </a:defRPr>
                  </a:pPr>
                  <a:endParaRPr lang="en-US"/>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000" b="1" i="0" u="none" strike="noStrike" baseline="0">
                    <a:solidFill>
                      <a:srgbClr val="80008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Configuration!$H$29</c:f>
              <c:numCache>
                <c:formatCode>0</c:formatCode>
                <c:ptCount val="1"/>
                <c:pt idx="0">
                  <c:v>400</c:v>
                </c:pt>
              </c:numCache>
            </c:numRef>
          </c:val>
        </c:ser>
        <c:dLbls>
          <c:showLegendKey val="0"/>
          <c:showVal val="0"/>
          <c:showCatName val="0"/>
          <c:showSerName val="0"/>
          <c:showPercent val="0"/>
          <c:showBubbleSize val="0"/>
        </c:dLbls>
        <c:gapWidth val="150"/>
        <c:axId val="253245712"/>
        <c:axId val="253251200"/>
      </c:barChart>
      <c:catAx>
        <c:axId val="253245712"/>
        <c:scaling>
          <c:orientation val="minMax"/>
        </c:scaling>
        <c:delete val="1"/>
        <c:axPos val="l"/>
        <c:majorTickMark val="out"/>
        <c:minorTickMark val="none"/>
        <c:tickLblPos val="nextTo"/>
        <c:crossAx val="253251200"/>
        <c:crossesAt val="0"/>
        <c:auto val="1"/>
        <c:lblAlgn val="ctr"/>
        <c:lblOffset val="100"/>
        <c:noMultiLvlLbl val="0"/>
      </c:catAx>
      <c:valAx>
        <c:axId val="253251200"/>
        <c:scaling>
          <c:orientation val="minMax"/>
          <c:max val="650"/>
          <c:min val="0"/>
        </c:scaling>
        <c:delete val="0"/>
        <c:axPos val="b"/>
        <c:majorGridlines>
          <c:spPr>
            <a:ln w="3175">
              <a:solidFill>
                <a:srgbClr val="000000"/>
              </a:solidFill>
              <a:prstDash val="solid"/>
            </a:ln>
          </c:spPr>
        </c:majorGridlines>
        <c:numFmt formatCode="0" sourceLinked="1"/>
        <c:majorTickMark val="out"/>
        <c:minorTickMark val="none"/>
        <c:tickLblPos val="nextTo"/>
        <c:spPr>
          <a:ln w="6350">
            <a:noFill/>
          </a:ln>
        </c:spPr>
        <c:txPr>
          <a:bodyPr rot="0" vert="horz"/>
          <a:lstStyle/>
          <a:p>
            <a:pPr>
              <a:defRPr sz="800" b="0" i="0" u="none" strike="noStrike" baseline="0">
                <a:solidFill>
                  <a:srgbClr val="000000"/>
                </a:solidFill>
                <a:latin typeface="Arial"/>
                <a:ea typeface="Arial"/>
                <a:cs typeface="Arial"/>
              </a:defRPr>
            </a:pPr>
            <a:endParaRPr lang="en-US"/>
          </a:p>
        </c:txPr>
        <c:crossAx val="253245712"/>
        <c:crosses val="autoZero"/>
        <c:crossBetween val="between"/>
        <c:majorUnit val="650"/>
        <c:minorUnit val="4"/>
      </c:valAx>
      <c:spPr>
        <a:solidFill>
          <a:srgbClr val="C0C0C0"/>
        </a:solidFill>
        <a:ln w="12700">
          <a:solidFill>
            <a:srgbClr val="808080"/>
          </a:solidFill>
          <a:prstDash val="solid"/>
        </a:ln>
      </c:spPr>
    </c:plotArea>
    <c:plotVisOnly val="1"/>
    <c:dispBlanksAs val="gap"/>
    <c:showDLblsOverMax val="0"/>
  </c:chart>
  <c:spPr>
    <a:solidFill>
      <a:srgbClr val="C0C0C0"/>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20931487785076"/>
          <c:y val="2.7355689074662133E-2"/>
          <c:w val="0.84146520414495529"/>
          <c:h val="0.88602037391822352"/>
        </c:manualLayout>
      </c:layout>
      <c:scatterChart>
        <c:scatterStyle val="smoothMarker"/>
        <c:varyColors val="0"/>
        <c:ser>
          <c:idx val="0"/>
          <c:order val="0"/>
          <c:tx>
            <c:v>Orbit height</c:v>
          </c:tx>
          <c:spPr>
            <a:ln w="38100">
              <a:solidFill>
                <a:srgbClr val="FFCC00"/>
              </a:solidFill>
              <a:prstDash val="solid"/>
            </a:ln>
          </c:spPr>
          <c:marker>
            <c:symbol val="none"/>
          </c:marker>
          <c:xVal>
            <c:numRef>
              <c:f>(Calcs!$C$30,Calcs!$IR$30)</c:f>
              <c:numCache>
                <c:formatCode>0.0</c:formatCode>
                <c:ptCount val="2"/>
                <c:pt idx="0">
                  <c:v>6.6683422850387535</c:v>
                </c:pt>
                <c:pt idx="1">
                  <c:v>795.02066369042257</c:v>
                </c:pt>
              </c:numCache>
            </c:numRef>
          </c:xVal>
          <c:yVal>
            <c:numRef>
              <c:f>(Results!$C$16,Results!$C$16)</c:f>
              <c:numCache>
                <c:formatCode>0</c:formatCode>
                <c:ptCount val="2"/>
                <c:pt idx="0">
                  <c:v>400</c:v>
                </c:pt>
                <c:pt idx="1">
                  <c:v>400</c:v>
                </c:pt>
              </c:numCache>
            </c:numRef>
          </c:yVal>
          <c:smooth val="1"/>
        </c:ser>
        <c:ser>
          <c:idx val="1"/>
          <c:order val="1"/>
          <c:tx>
            <c:v>Braking stage</c:v>
          </c:tx>
          <c:spPr>
            <a:ln w="19050">
              <a:noFill/>
            </a:ln>
          </c:spPr>
          <c:marker>
            <c:symbol val="dash"/>
            <c:size val="7"/>
            <c:spPr>
              <a:solidFill>
                <a:srgbClr val="FF6600"/>
              </a:solidFill>
              <a:ln>
                <a:solidFill>
                  <a:schemeClr val="accent2">
                    <a:lumMod val="50000"/>
                  </a:schemeClr>
                </a:solidFill>
                <a:prstDash val="solid"/>
              </a:ln>
            </c:spPr>
          </c:marker>
          <c:xVal>
            <c:numRef>
              <c:f>Calcs!$C$34:$IR$34</c:f>
              <c:numCache>
                <c:formatCode>0.0</c:formatCode>
                <c:ptCount val="250"/>
                <c:pt idx="0">
                  <c:v>6.6683422850387535</c:v>
                </c:pt>
                <c:pt idx="1">
                  <c:v>19.966406656952032</c:v>
                </c:pt>
                <c:pt idx="2">
                  <c:v>33.186968439209743</c:v>
                </c:pt>
                <c:pt idx="3">
                  <c:v>46.329498189279249</c:v>
                </c:pt>
                <c:pt idx="4">
                  <c:v>59.393456209296907</c:v>
                </c:pt>
                <c:pt idx="5">
                  <c:v>72.378292254720563</c:v>
                </c:pt>
                <c:pt idx="6">
                  <c:v>85.283445234482727</c:v>
                </c:pt>
                <c:pt idx="7">
                  <c:v>98.108342908907531</c:v>
                </c:pt>
                <c:pt idx="8">
                  <c:v>110.85240157215961</c:v>
                </c:pt>
                <c:pt idx="9">
                  <c:v>123.51502571890272</c:v>
                </c:pt>
                <c:pt idx="10">
                  <c:v>136.09560771413209</c:v>
                </c:pt>
                <c:pt idx="11">
                  <c:v>148.59352744680521</c:v>
                </c:pt>
                <c:pt idx="12">
                  <c:v>161.00815196691119</c:v>
                </c:pt>
                <c:pt idx="13">
                  <c:v>173.33883512419791</c:v>
                </c:pt>
                <c:pt idx="14">
                  <c:v>185.5849171957326</c:v>
                </c:pt>
                <c:pt idx="15">
                  <c:v>197.74572449005819</c:v>
                </c:pt>
                <c:pt idx="16">
                  <c:v>209.82056894540625</c:v>
                </c:pt>
                <c:pt idx="17">
                  <c:v>221.80874772720782</c:v>
                </c:pt>
                <c:pt idx="18">
                  <c:v>233.70954280126725</c:v>
                </c:pt>
                <c:pt idx="19">
                  <c:v>245.52222048808449</c:v>
                </c:pt>
                <c:pt idx="20">
                  <c:v>257.24603101479664</c:v>
                </c:pt>
                <c:pt idx="21">
                  <c:v>268.88020805823743</c:v>
                </c:pt>
                <c:pt idx="22">
                  <c:v>280.42396826763803</c:v>
                </c:pt>
                <c:pt idx="23">
                  <c:v>291.87651076667032</c:v>
                </c:pt>
                <c:pt idx="24">
                  <c:v>303.23701663985469</c:v>
                </c:pt>
                <c:pt idx="25">
                  <c:v>314.50464840779955</c:v>
                </c:pt>
                <c:pt idx="26">
                  <c:v>325.67854949047671</c:v>
                </c:pt>
                <c:pt idx="27">
                  <c:v>336.75784364774557</c:v>
                </c:pt>
                <c:pt idx="28">
                  <c:v>347.7416343967343</c:v>
                </c:pt>
                <c:pt idx="29">
                  <c:v>358.6290044153298</c:v>
                </c:pt>
                <c:pt idx="30">
                  <c:v>369.41901493090256</c:v>
                </c:pt>
                <c:pt idx="31">
                  <c:v>380.11070508403355</c:v>
                </c:pt>
                <c:pt idx="32">
                  <c:v>390.70309127125637</c:v>
                </c:pt>
                <c:pt idx="33">
                  <c:v>401.19516647074767</c:v>
                </c:pt>
                <c:pt idx="34">
                  <c:v>411.58589954115109</c:v>
                </c:pt>
                <c:pt idx="35">
                  <c:v>421.87423449726981</c:v>
                </c:pt>
                <c:pt idx="36">
                  <c:v>432.05908977044373</c:v>
                </c:pt>
                <c:pt idx="37">
                  <c:v>442.13935743992721</c:v>
                </c:pt>
                <c:pt idx="38">
                  <c:v>452.11390243449659</c:v>
                </c:pt>
                <c:pt idx="39">
                  <c:v>461.98156171207239</c:v>
                </c:pt>
                <c:pt idx="40">
                  <c:v>471.74114341228892</c:v>
                </c:pt>
                <c:pt idx="41">
                  <c:v>481.39142598125738</c:v>
                </c:pt>
                <c:pt idx="42">
                  <c:v>490.93115726778171</c:v>
                </c:pt>
                <c:pt idx="43">
                  <c:v>500.35905359391461</c:v>
                </c:pt>
                <c:pt idx="44">
                  <c:v>509.67379879540806</c:v>
                </c:pt>
                <c:pt idx="45">
                  <c:v>518.87404322772068</c:v>
                </c:pt>
                <c:pt idx="46">
                  <c:v>527.95840274081968</c:v>
                </c:pt>
                <c:pt idx="47">
                  <c:v>536.92545762553993</c:v>
                </c:pt>
                <c:pt idx="48">
                  <c:v>545.77375153083381</c:v>
                </c:pt>
                <c:pt idx="49">
                  <c:v>554.50179034485166</c:v>
                </c:pt>
                <c:pt idx="50">
                  <c:v>563.10804103988755</c:v>
                </c:pt>
                <c:pt idx="51">
                  <c:v>571.59093048756881</c:v>
                </c:pt>
                <c:pt idx="52">
                  <c:v>579.94884424423788</c:v>
                </c:pt>
                <c:pt idx="53">
                  <c:v>588.18012530366707</c:v>
                </c:pt>
                <c:pt idx="54">
                  <c:v>596.28307281782656</c:v>
                </c:pt>
                <c:pt idx="55">
                  <c:v>604.25594078678512</c:v>
                </c:pt>
                <c:pt idx="56">
                  <c:v>612.09693671925822</c:v>
                </c:pt>
                <c:pt idx="57">
                  <c:v>619.8042202658421</c:v>
                </c:pt>
                <c:pt idx="58">
                  <c:v>627.37590182759936</c:v>
                </c:pt>
                <c:pt idx="59">
                  <c:v>634.81004114574807</c:v>
                </c:pt>
                <c:pt idx="60">
                  <c:v>642.10464587655258</c:v>
                </c:pt>
                <c:pt idx="61">
                  <c:v>649.25767014983626</c:v>
                </c:pt>
                <c:pt idx="62">
                  <c:v>656.26701312249338</c:v>
                </c:pt>
                <c:pt idx="63">
                  <c:v>663.13051753979732</c:v>
                </c:pt>
                <c:pt idx="64">
                  <c:v>669.84596830795988</c:v>
                </c:pt>
                <c:pt idx="65">
                  <c:v>676.41109109436729</c:v>
                </c:pt>
                <c:pt idx="66">
                  <c:v>682.82355097075333</c:v>
                </c:pt>
                <c:pt idx="67">
                  <c:v>689.08095111211162</c:v>
                </c:pt>
                <c:pt idx="68">
                  <c:v>695.18083157959791</c:v>
                </c:pt>
                <c:pt idx="69">
                  <c:v>701.12066821507824</c:v>
                </c:pt>
                <c:pt idx="70">
                  <c:v>706.89787167743032</c:v>
                </c:pt>
                <c:pt idx="71">
                  <c:v>712.50978666642766</c:v>
                </c:pt>
                <c:pt idx="72">
                  <c:v>717.95369138150772</c:v>
                </c:pt>
                <c:pt idx="73">
                  <c:v>723.22679727426078</c:v>
                </c:pt>
                <c:pt idx="74">
                  <c:v>728.32624917613191</c:v>
                </c:pt>
                <c:pt idx="75">
                  <c:v>733.24912589344149</c:v>
                </c:pt>
                <c:pt idx="76">
                  <c:v>737.99244138295273</c:v>
                </c:pt>
                <c:pt idx="77">
                  <c:v>742.55314665353399</c:v>
                </c:pt>
                <c:pt idx="78">
                  <c:v>746.92813257410535</c:v>
                </c:pt>
                <c:pt idx="79">
                  <c:v>751.11423381520206</c:v>
                </c:pt>
                <c:pt idx="80">
                  <c:v>755.10823421060445</c:v>
                </c:pt>
                <c:pt idx="81">
                  <c:v>758.90687390273479</c:v>
                </c:pt>
                <c:pt idx="82">
                  <c:v>762.50685874252213</c:v>
                </c:pt>
                <c:pt idx="83">
                  <c:v>765.90487255442986</c:v>
                </c:pt>
                <c:pt idx="84">
                  <c:v>769.09759306619742</c:v>
                </c:pt>
                <c:pt idx="85">
                  <c:v>772.08171256679134</c:v>
                </c:pt>
                <c:pt idx="86">
                  <c:v>774.8539647258666</c:v>
                </c:pt>
                <c:pt idx="87">
                  <c:v>777.41115953840779</c:v>
                </c:pt>
                <c:pt idx="88">
                  <c:v>779.75022913671728</c:v>
                </c:pt>
                <c:pt idx="89">
                  <c:v>781.8682883857856</c:v>
                </c:pt>
                <c:pt idx="90">
                  <c:v>783.76271600485211</c:v>
                </c:pt>
                <c:pt idx="91">
                  <c:v>785.43126491086264</c:v>
                </c:pt>
                <c:pt idx="92">
                  <c:v>786.87221547431977</c:v>
                </c:pt>
                <c:pt idx="93">
                  <c:v>788.0845943163124</c:v>
                </c:pt>
                <c:pt idx="94">
                  <c:v>789.09261210409636</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numCache>
            </c:numRef>
          </c:xVal>
          <c:yVal>
            <c:numRef>
              <c:f>Calcs!$C$33:$IR$33</c:f>
              <c:numCache>
                <c:formatCode>0.0</c:formatCode>
                <c:ptCount val="250"/>
                <c:pt idx="0">
                  <c:v>399.9778734079506</c:v>
                </c:pt>
                <c:pt idx="1">
                  <c:v>399.91118440874095</c:v>
                </c:pt>
                <c:pt idx="2">
                  <c:v>399.79931669268655</c:v>
                </c:pt>
                <c:pt idx="3">
                  <c:v>399.64165447562425</c:v>
                </c:pt>
                <c:pt idx="4">
                  <c:v>399.43758270045987</c:v>
                </c:pt>
                <c:pt idx="5">
                  <c:v>399.18648722271132</c:v>
                </c:pt>
                <c:pt idx="6">
                  <c:v>398.88775116784609</c:v>
                </c:pt>
                <c:pt idx="7">
                  <c:v>398.54076270855654</c:v>
                </c:pt>
                <c:pt idx="8">
                  <c:v>398.14491148186227</c:v>
                </c:pt>
                <c:pt idx="9">
                  <c:v>397.69958499082742</c:v>
                </c:pt>
                <c:pt idx="10">
                  <c:v>397.20417631212348</c:v>
                </c:pt>
                <c:pt idx="11">
                  <c:v>396.65808056027117</c:v>
                </c:pt>
                <c:pt idx="12">
                  <c:v>396.06069143126814</c:v>
                </c:pt>
                <c:pt idx="13">
                  <c:v>395.41140512422203</c:v>
                </c:pt>
                <c:pt idx="14">
                  <c:v>394.70962420177716</c:v>
                </c:pt>
                <c:pt idx="15">
                  <c:v>393.95475061057323</c:v>
                </c:pt>
                <c:pt idx="16">
                  <c:v>393.14618596284322</c:v>
                </c:pt>
                <c:pt idx="17">
                  <c:v>392.28333898333034</c:v>
                </c:pt>
                <c:pt idx="18">
                  <c:v>391.3656222146231</c:v>
                </c:pt>
                <c:pt idx="19">
                  <c:v>390.39244880938838</c:v>
                </c:pt>
                <c:pt idx="20">
                  <c:v>389.36323291451765</c:v>
                </c:pt>
                <c:pt idx="21">
                  <c:v>388.27739349950417</c:v>
                </c:pt>
                <c:pt idx="22">
                  <c:v>387.13435472286687</c:v>
                </c:pt>
                <c:pt idx="23">
                  <c:v>385.9335462651747</c:v>
                </c:pt>
                <c:pt idx="24">
                  <c:v>384.67440037944897</c:v>
                </c:pt>
                <c:pt idx="25">
                  <c:v>383.35635231296754</c:v>
                </c:pt>
                <c:pt idx="26">
                  <c:v>381.97884415308761</c:v>
                </c:pt>
                <c:pt idx="27">
                  <c:v>380.54132523990756</c:v>
                </c:pt>
                <c:pt idx="28">
                  <c:v>379.0432494085307</c:v>
                </c:pt>
                <c:pt idx="29">
                  <c:v>377.48407550297281</c:v>
                </c:pt>
                <c:pt idx="30">
                  <c:v>375.86327121643563</c:v>
                </c:pt>
                <c:pt idx="31">
                  <c:v>374.18031044210096</c:v>
                </c:pt>
                <c:pt idx="32">
                  <c:v>372.43467392810538</c:v>
                </c:pt>
                <c:pt idx="33">
                  <c:v>370.62585307507993</c:v>
                </c:pt>
                <c:pt idx="34">
                  <c:v>368.75334752326529</c:v>
                </c:pt>
                <c:pt idx="35">
                  <c:v>366.81666280597426</c:v>
                </c:pt>
                <c:pt idx="36">
                  <c:v>364.81531731365016</c:v>
                </c:pt>
                <c:pt idx="37">
                  <c:v>362.74884008857663</c:v>
                </c:pt>
                <c:pt idx="38">
                  <c:v>360.61677166038828</c:v>
                </c:pt>
                <c:pt idx="39">
                  <c:v>358.4186650480828</c:v>
                </c:pt>
                <c:pt idx="40">
                  <c:v>356.15408669831226</c:v>
                </c:pt>
                <c:pt idx="41">
                  <c:v>353.82261760021385</c:v>
                </c:pt>
                <c:pt idx="42">
                  <c:v>351.42385149794165</c:v>
                </c:pt>
                <c:pt idx="43">
                  <c:v>348.95739901086802</c:v>
                </c:pt>
                <c:pt idx="44">
                  <c:v>346.4228888900717</c:v>
                </c:pt>
                <c:pt idx="45">
                  <c:v>343.81996935212425</c:v>
                </c:pt>
                <c:pt idx="46">
                  <c:v>341.14830677860806</c:v>
                </c:pt>
                <c:pt idx="47">
                  <c:v>338.40758728824255</c:v>
                </c:pt>
                <c:pt idx="48">
                  <c:v>335.59752112462036</c:v>
                </c:pt>
                <c:pt idx="49">
                  <c:v>332.71784436716183</c:v>
                </c:pt>
                <c:pt idx="50">
                  <c:v>329.76831817140857</c:v>
                </c:pt>
                <c:pt idx="51">
                  <c:v>326.74873078526161</c:v>
                </c:pt>
                <c:pt idx="52">
                  <c:v>323.65889976923239</c:v>
                </c:pt>
                <c:pt idx="53">
                  <c:v>320.49867429532134</c:v>
                </c:pt>
                <c:pt idx="54">
                  <c:v>317.26793767616141</c:v>
                </c:pt>
                <c:pt idx="55">
                  <c:v>313.96660999751145</c:v>
                </c:pt>
                <c:pt idx="56">
                  <c:v>310.59465101260815</c:v>
                </c:pt>
                <c:pt idx="57">
                  <c:v>307.15206317053639</c:v>
                </c:pt>
                <c:pt idx="58">
                  <c:v>303.63889265091018</c:v>
                </c:pt>
                <c:pt idx="59">
                  <c:v>300.05523294201197</c:v>
                </c:pt>
                <c:pt idx="60">
                  <c:v>296.40123327743464</c:v>
                </c:pt>
                <c:pt idx="61">
                  <c:v>292.67709827593075</c:v>
                </c:pt>
                <c:pt idx="62">
                  <c:v>288.88309241803182</c:v>
                </c:pt>
                <c:pt idx="63">
                  <c:v>285.01954713985941</c:v>
                </c:pt>
                <c:pt idx="64">
                  <c:v>281.08686188480431</c:v>
                </c:pt>
                <c:pt idx="65">
                  <c:v>277.08551195841466</c:v>
                </c:pt>
                <c:pt idx="66">
                  <c:v>273.01605683102946</c:v>
                </c:pt>
                <c:pt idx="67">
                  <c:v>268.87914291836427</c:v>
                </c:pt>
                <c:pt idx="68">
                  <c:v>264.67551294497423</c:v>
                </c:pt>
                <c:pt idx="69">
                  <c:v>260.40601410737077</c:v>
                </c:pt>
                <c:pt idx="70">
                  <c:v>256.07160324415639</c:v>
                </c:pt>
                <c:pt idx="71">
                  <c:v>251.67336025660964</c:v>
                </c:pt>
                <c:pt idx="72">
                  <c:v>247.21249882305995</c:v>
                </c:pt>
                <c:pt idx="73">
                  <c:v>242.69037471690621</c:v>
                </c:pt>
                <c:pt idx="74">
                  <c:v>238.10850058516706</c:v>
                </c:pt>
                <c:pt idx="75">
                  <c:v>233.46856041855855</c:v>
                </c:pt>
                <c:pt idx="76">
                  <c:v>228.77242548499004</c:v>
                </c:pt>
                <c:pt idx="77">
                  <c:v>224.02217215500187</c:v>
                </c:pt>
                <c:pt idx="78">
                  <c:v>219.22010030308905</c:v>
                </c:pt>
                <c:pt idx="79">
                  <c:v>214.36875567083402</c:v>
                </c:pt>
                <c:pt idx="80">
                  <c:v>209.47095624629665</c:v>
                </c:pt>
                <c:pt idx="81">
                  <c:v>204.52981927960042</c:v>
                </c:pt>
                <c:pt idx="82">
                  <c:v>199.54879327311406</c:v>
                </c:pt>
                <c:pt idx="83">
                  <c:v>194.53169466735457</c:v>
                </c:pt>
                <c:pt idx="84">
                  <c:v>189.48274961146714</c:v>
                </c:pt>
                <c:pt idx="85">
                  <c:v>184.4066423772959</c:v>
                </c:pt>
                <c:pt idx="86">
                  <c:v>179.30857130978393</c:v>
                </c:pt>
                <c:pt idx="87">
                  <c:v>174.19431460281791</c:v>
                </c:pt>
                <c:pt idx="88">
                  <c:v>169.0703077622955</c:v>
                </c:pt>
                <c:pt idx="89">
                  <c:v>163.94373716794505</c:v>
                </c:pt>
                <c:pt idx="90">
                  <c:v>158.8226521135185</c:v>
                </c:pt>
                <c:pt idx="91">
                  <c:v>153.71610288618686</c:v>
                </c:pt>
                <c:pt idx="92">
                  <c:v>148.63431449845493</c:v>
                </c:pt>
                <c:pt idx="93">
                  <c:v>143.58891025602642</c:v>
                </c:pt>
                <c:pt idx="94">
                  <c:v>138.58155670858804</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numCache>
            </c:numRef>
          </c:yVal>
          <c:smooth val="1"/>
        </c:ser>
        <c:ser>
          <c:idx val="2"/>
          <c:order val="2"/>
          <c:tx>
            <c:v>Descent stage</c:v>
          </c:tx>
          <c:spPr>
            <a:ln w="19050">
              <a:noFill/>
            </a:ln>
          </c:spPr>
          <c:marker>
            <c:symbol val="dash"/>
            <c:size val="3"/>
            <c:spPr>
              <a:solidFill>
                <a:srgbClr val="FF0000"/>
              </a:solidFill>
              <a:ln>
                <a:solidFill>
                  <a:srgbClr val="FF0000"/>
                </a:solidFill>
                <a:prstDash val="solid"/>
              </a:ln>
            </c:spPr>
          </c:marker>
          <c:xVal>
            <c:numRef>
              <c:f>Calcs!$C$36:$IR$36</c:f>
              <c:numCache>
                <c:formatCode>0.0</c:formatCode>
                <c:ptCount val="2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792.70476954910828</c:v>
                </c:pt>
                <c:pt idx="99">
                  <c:v>793.41781301077481</c:v>
                </c:pt>
                <c:pt idx="100">
                  <c:v>793.99403695301328</c:v>
                </c:pt>
                <c:pt idx="101">
                  <c:v>794.4366035520452</c:v>
                </c:pt>
                <c:pt idx="102">
                  <c:v>794.75007575508175</c:v>
                </c:pt>
                <c:pt idx="103">
                  <c:v>794.94119768743826</c:v>
                </c:pt>
                <c:pt idx="104">
                  <c:v>795.02066369042257</c:v>
                </c:pt>
                <c:pt idx="105">
                  <c:v>795.02066369042257</c:v>
                </c:pt>
                <c:pt idx="106">
                  <c:v>795.02066369042257</c:v>
                </c:pt>
                <c:pt idx="107">
                  <c:v>795.02066369042257</c:v>
                </c:pt>
                <c:pt idx="108">
                  <c:v>795.02066369042257</c:v>
                </c:pt>
                <c:pt idx="109">
                  <c:v>795.02066369042257</c:v>
                </c:pt>
                <c:pt idx="110">
                  <c:v>795.02066369042257</c:v>
                </c:pt>
                <c:pt idx="111">
                  <c:v>795.02066369042257</c:v>
                </c:pt>
                <c:pt idx="112">
                  <c:v>795.02066369042257</c:v>
                </c:pt>
                <c:pt idx="113">
                  <c:v>795.02066369042257</c:v>
                </c:pt>
                <c:pt idx="114">
                  <c:v>795.02066369042257</c:v>
                </c:pt>
                <c:pt idx="115">
                  <c:v>795.02066369042257</c:v>
                </c:pt>
                <c:pt idx="116">
                  <c:v>795.02066369042257</c:v>
                </c:pt>
                <c:pt idx="117">
                  <c:v>795.02066369042257</c:v>
                </c:pt>
                <c:pt idx="118">
                  <c:v>795.02066369042257</c:v>
                </c:pt>
                <c:pt idx="119">
                  <c:v>795.02066369042257</c:v>
                </c:pt>
                <c:pt idx="120">
                  <c:v>795.02066369042257</c:v>
                </c:pt>
                <c:pt idx="121">
                  <c:v>795.02066369042257</c:v>
                </c:pt>
                <c:pt idx="122">
                  <c:v>795.02066369042257</c:v>
                </c:pt>
                <c:pt idx="123">
                  <c:v>795.02066369042257</c:v>
                </c:pt>
                <c:pt idx="124">
                  <c:v>795.02066369042257</c:v>
                </c:pt>
                <c:pt idx="125">
                  <c:v>795.02066369042257</c:v>
                </c:pt>
                <c:pt idx="126">
                  <c:v>795.02066369042257</c:v>
                </c:pt>
                <c:pt idx="127">
                  <c:v>795.02066369042257</c:v>
                </c:pt>
                <c:pt idx="128">
                  <c:v>795.02066369042257</c:v>
                </c:pt>
                <c:pt idx="129">
                  <c:v>795.02066369042257</c:v>
                </c:pt>
                <c:pt idx="130">
                  <c:v>795.02066369042257</c:v>
                </c:pt>
                <c:pt idx="131">
                  <c:v>795.02066369042257</c:v>
                </c:pt>
                <c:pt idx="132">
                  <c:v>795.02066369042257</c:v>
                </c:pt>
                <c:pt idx="133">
                  <c:v>795.02066369042257</c:v>
                </c:pt>
                <c:pt idx="134">
                  <c:v>795.02066369042257</c:v>
                </c:pt>
                <c:pt idx="135">
                  <c:v>795.02066369042257</c:v>
                </c:pt>
                <c:pt idx="136">
                  <c:v>795.02066369042257</c:v>
                </c:pt>
                <c:pt idx="137">
                  <c:v>795.02066369042257</c:v>
                </c:pt>
                <c:pt idx="138">
                  <c:v>795.02066369042257</c:v>
                </c:pt>
                <c:pt idx="139">
                  <c:v>795.02066369042257</c:v>
                </c:pt>
                <c:pt idx="140">
                  <c:v>795.02066369042257</c:v>
                </c:pt>
                <c:pt idx="141">
                  <c:v>795.02066369042257</c:v>
                </c:pt>
                <c:pt idx="142">
                  <c:v>795.02066369042257</c:v>
                </c:pt>
                <c:pt idx="143">
                  <c:v>795.02066369042257</c:v>
                </c:pt>
                <c:pt idx="144">
                  <c:v>795.02066369042257</c:v>
                </c:pt>
                <c:pt idx="145">
                  <c:v>795.02066369042257</c:v>
                </c:pt>
                <c:pt idx="146">
                  <c:v>795.02066369042257</c:v>
                </c:pt>
                <c:pt idx="147">
                  <c:v>795.02066369042257</c:v>
                </c:pt>
                <c:pt idx="148">
                  <c:v>795.02066369042257</c:v>
                </c:pt>
                <c:pt idx="149">
                  <c:v>795.02066369042257</c:v>
                </c:pt>
                <c:pt idx="150">
                  <c:v>795.02066369042257</c:v>
                </c:pt>
                <c:pt idx="151">
                  <c:v>795.02066369042257</c:v>
                </c:pt>
                <c:pt idx="152">
                  <c:v>795.02066369042257</c:v>
                </c:pt>
                <c:pt idx="153">
                  <c:v>795.02066369042257</c:v>
                </c:pt>
                <c:pt idx="154">
                  <c:v>795.02066369042257</c:v>
                </c:pt>
                <c:pt idx="155">
                  <c:v>795.02066369042257</c:v>
                </c:pt>
                <c:pt idx="156">
                  <c:v>795.02066369042257</c:v>
                </c:pt>
                <c:pt idx="157">
                  <c:v>795.02066369042257</c:v>
                </c:pt>
                <c:pt idx="158">
                  <c:v>795.02066369042257</c:v>
                </c:pt>
                <c:pt idx="159">
                  <c:v>795.02066369042257</c:v>
                </c:pt>
                <c:pt idx="160">
                  <c:v>795.02066369042257</c:v>
                </c:pt>
                <c:pt idx="161">
                  <c:v>795.02066369042257</c:v>
                </c:pt>
                <c:pt idx="162">
                  <c:v>795.02066369042257</c:v>
                </c:pt>
                <c:pt idx="163">
                  <c:v>795.02066369042257</c:v>
                </c:pt>
                <c:pt idx="164">
                  <c:v>795.02066369042257</c:v>
                </c:pt>
                <c:pt idx="165">
                  <c:v>795.02066369042257</c:v>
                </c:pt>
                <c:pt idx="166">
                  <c:v>795.02066369042257</c:v>
                </c:pt>
                <c:pt idx="167">
                  <c:v>795.02066369042257</c:v>
                </c:pt>
                <c:pt idx="168">
                  <c:v>795.02066369042257</c:v>
                </c:pt>
                <c:pt idx="169">
                  <c:v>795.02066369042257</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numCache>
            </c:numRef>
          </c:xVal>
          <c:yVal>
            <c:numRef>
              <c:f>Calcs!$C$35:$IR$35</c:f>
              <c:numCache>
                <c:formatCode>0.0</c:formatCode>
                <c:ptCount val="2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118.22121448582988</c:v>
                </c:pt>
                <c:pt idx="99">
                  <c:v>113.10314300337987</c:v>
                </c:pt>
                <c:pt idx="100">
                  <c:v>108.01739885915745</c:v>
                </c:pt>
                <c:pt idx="101">
                  <c:v>102.97190536351299</c:v>
                </c:pt>
                <c:pt idx="102">
                  <c:v>97.975672324493758</c:v>
                </c:pt>
                <c:pt idx="103">
                  <c:v>93.03917825144454</c:v>
                </c:pt>
                <c:pt idx="104">
                  <c:v>88.17513802702166</c:v>
                </c:pt>
                <c:pt idx="105">
                  <c:v>83.393810788853088</c:v>
                </c:pt>
                <c:pt idx="106">
                  <c:v>78.715020269638799</c:v>
                </c:pt>
                <c:pt idx="107">
                  <c:v>74.156322448355027</c:v>
                </c:pt>
                <c:pt idx="108">
                  <c:v>69.719630147422137</c:v>
                </c:pt>
                <c:pt idx="109">
                  <c:v>65.406908335794867</c:v>
                </c:pt>
                <c:pt idx="110">
                  <c:v>61.220175986961578</c:v>
                </c:pt>
                <c:pt idx="111">
                  <c:v>57.161508023667267</c:v>
                </c:pt>
                <c:pt idx="112">
                  <c:v>53.233037354569937</c:v>
                </c:pt>
                <c:pt idx="113">
                  <c:v>49.436957008426134</c:v>
                </c:pt>
                <c:pt idx="114">
                  <c:v>45.775522371822738</c:v>
                </c:pt>
                <c:pt idx="115">
                  <c:v>42.251053536929014</c:v>
                </c:pt>
                <c:pt idx="116">
                  <c:v>38.865937766243526</c:v>
                </c:pt>
                <c:pt idx="117">
                  <c:v>35.622632081854157</c:v>
                </c:pt>
                <c:pt idx="118">
                  <c:v>32.523665987326645</c:v>
                </c:pt>
                <c:pt idx="119">
                  <c:v>29.571644330987592</c:v>
                </c:pt>
                <c:pt idx="120">
                  <c:v>26.769250320082239</c:v>
                </c:pt>
                <c:pt idx="121">
                  <c:v>24.119248696069988</c:v>
                </c:pt>
                <c:pt idx="122">
                  <c:v>21.624489082179846</c:v>
                </c:pt>
                <c:pt idx="123">
                  <c:v>19.287909515292732</c:v>
                </c:pt>
                <c:pt idx="124">
                  <c:v>17.1125401752583</c:v>
                </c:pt>
                <c:pt idx="125">
                  <c:v>15.101507325898565</c:v>
                </c:pt>
                <c:pt idx="126">
                  <c:v>13.258037483217951</c:v>
                </c:pt>
                <c:pt idx="127">
                  <c:v>11.585461827735823</c:v>
                </c:pt>
                <c:pt idx="128">
                  <c:v>10.087220879406669</c:v>
                </c:pt>
                <c:pt idx="129">
                  <c:v>8.766869455308246</c:v>
                </c:pt>
                <c:pt idx="130">
                  <c:v>7.628081932183763</c:v>
                </c:pt>
                <c:pt idx="131">
                  <c:v>6.6746578380414867</c:v>
                </c:pt>
                <c:pt idx="132">
                  <c:v>5.9105277993755303</c:v>
                </c:pt>
                <c:pt idx="133">
                  <c:v>5.3397598732034677</c:v>
                </c:pt>
                <c:pt idx="134">
                  <c:v>4.9665662960582999</c:v>
                </c:pt>
                <c:pt idx="135">
                  <c:v>4.6974194359803807</c:v>
                </c:pt>
                <c:pt idx="136">
                  <c:v>4.4362238849492277</c:v>
                </c:pt>
                <c:pt idx="137">
                  <c:v>4.182548534292204</c:v>
                </c:pt>
                <c:pt idx="138">
                  <c:v>3.9363826054641393</c:v>
                </c:pt>
                <c:pt idx="139">
                  <c:v>3.6977174117530813</c:v>
                </c:pt>
                <c:pt idx="140">
                  <c:v>3.4665445332356031</c:v>
                </c:pt>
                <c:pt idx="141">
                  <c:v>3.2428558086840202</c:v>
                </c:pt>
                <c:pt idx="142">
                  <c:v>3.0266433354050388</c:v>
                </c:pt>
                <c:pt idx="143">
                  <c:v>2.817899469116528</c:v>
                </c:pt>
                <c:pt idx="144">
                  <c:v>2.6166168238283136</c:v>
                </c:pt>
                <c:pt idx="145">
                  <c:v>2.4227882717266329</c:v>
                </c:pt>
                <c:pt idx="146">
                  <c:v>2.2364069430623204</c:v>
                </c:pt>
                <c:pt idx="147">
                  <c:v>2.0574662260425978</c:v>
                </c:pt>
                <c:pt idx="148">
                  <c:v>1.8859597667268826</c:v>
                </c:pt>
                <c:pt idx="149">
                  <c:v>1.7218814689262072</c:v>
                </c:pt>
                <c:pt idx="150">
                  <c:v>1.5652254941064165</c:v>
                </c:pt>
                <c:pt idx="151">
                  <c:v>1.415986261295213</c:v>
                </c:pt>
                <c:pt idx="152">
                  <c:v>1.2741584469930385</c:v>
                </c:pt>
                <c:pt idx="153">
                  <c:v>1.1397369850875694</c:v>
                </c:pt>
                <c:pt idx="154">
                  <c:v>1.0127170667724568</c:v>
                </c:pt>
                <c:pt idx="155">
                  <c:v>0.89309414046950408</c:v>
                </c:pt>
                <c:pt idx="156">
                  <c:v>0.78086391175491732</c:v>
                </c:pt>
                <c:pt idx="157">
                  <c:v>0.6760223432892235</c:v>
                </c:pt>
                <c:pt idx="158">
                  <c:v>0.57856565475132082</c:v>
                </c:pt>
                <c:pt idx="159">
                  <c:v>0.48849032277631338</c:v>
                </c:pt>
                <c:pt idx="160">
                  <c:v>0.40579308089701227</c:v>
                </c:pt>
                <c:pt idx="161">
                  <c:v>0.33047091948968593</c:v>
                </c:pt>
                <c:pt idx="162">
                  <c:v>0.2625210857234197</c:v>
                </c:pt>
                <c:pt idx="163">
                  <c:v>0.20194108351354953</c:v>
                </c:pt>
                <c:pt idx="164">
                  <c:v>0.1487286734789377</c:v>
                </c:pt>
                <c:pt idx="165">
                  <c:v>0.10288187290314818</c:v>
                </c:pt>
                <c:pt idx="166">
                  <c:v>6.4398955699638466E-2</c:v>
                </c:pt>
                <c:pt idx="167">
                  <c:v>3.3278452380793168E-2</c:v>
                </c:pt>
                <c:pt idx="168">
                  <c:v>9.5191500308574178E-3</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numCache>
            </c:numRef>
          </c:yVal>
          <c:smooth val="1"/>
        </c:ser>
        <c:ser>
          <c:idx val="3"/>
          <c:order val="3"/>
          <c:tx>
            <c:v>Free fall (includes any delay and thrust pauses)</c:v>
          </c:tx>
          <c:spPr>
            <a:ln w="19050">
              <a:noFill/>
            </a:ln>
          </c:spPr>
          <c:marker>
            <c:symbol val="dash"/>
            <c:size val="10"/>
            <c:spPr>
              <a:solidFill>
                <a:schemeClr val="accent5">
                  <a:lumMod val="50000"/>
                </a:schemeClr>
              </a:solidFill>
              <a:ln>
                <a:solidFill>
                  <a:srgbClr val="3366FF"/>
                </a:solidFill>
                <a:prstDash val="solid"/>
              </a:ln>
            </c:spPr>
          </c:marker>
          <c:xVal>
            <c:numRef>
              <c:f>Calcs!$C$38:$IR$38</c:f>
              <c:numCache>
                <c:formatCode>0.0</c:formatCode>
                <c:ptCount val="2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790.01133871906507</c:v>
                </c:pt>
                <c:pt idx="96">
                  <c:v>790.93136878803671</c:v>
                </c:pt>
                <c:pt idx="97">
                  <c:v>791.85271450147934</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numCache>
            </c:numRef>
          </c:xVal>
          <c:yVal>
            <c:numRef>
              <c:f>Calcs!$C$37:$IR$37</c:f>
              <c:numCache>
                <c:formatCode>0.0</c:formatCode>
                <c:ptCount val="2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133.5637598221341</c:v>
                </c:pt>
                <c:pt idx="96">
                  <c:v>128.49147465989407</c:v>
                </c:pt>
                <c:pt idx="97">
                  <c:v>123.3645457995992</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numCache>
            </c:numRef>
          </c:yVal>
          <c:smooth val="1"/>
        </c:ser>
        <c:ser>
          <c:idx val="4"/>
          <c:order val="4"/>
          <c:tx>
            <c:v>Gate 1</c:v>
          </c:tx>
          <c:spPr>
            <a:ln w="12700">
              <a:solidFill>
                <a:schemeClr val="accent2">
                  <a:lumMod val="50000"/>
                </a:schemeClr>
              </a:solidFill>
              <a:prstDash val="sysDash"/>
            </a:ln>
          </c:spPr>
          <c:marker>
            <c:symbol val="none"/>
          </c:marker>
          <c:xVal>
            <c:numRef>
              <c:f>(Calcs!$C$30,Calcs!$IR$30)</c:f>
              <c:numCache>
                <c:formatCode>0.0</c:formatCode>
                <c:ptCount val="2"/>
                <c:pt idx="0">
                  <c:v>6.6683422850387535</c:v>
                </c:pt>
                <c:pt idx="1">
                  <c:v>795.02066369042257</c:v>
                </c:pt>
              </c:numCache>
            </c:numRef>
          </c:xVal>
          <c:yVal>
            <c:numRef>
              <c:f>(Profile!$F$23,Profile!$F$23)</c:f>
              <c:numCache>
                <c:formatCode>0.00</c:formatCode>
                <c:ptCount val="2"/>
                <c:pt idx="0">
                  <c:v>60</c:v>
                </c:pt>
                <c:pt idx="1">
                  <c:v>60</c:v>
                </c:pt>
              </c:numCache>
            </c:numRef>
          </c:yVal>
          <c:smooth val="1"/>
        </c:ser>
        <c:ser>
          <c:idx val="5"/>
          <c:order val="5"/>
          <c:tx>
            <c:v>Gate 2</c:v>
          </c:tx>
          <c:spPr>
            <a:ln w="12700">
              <a:solidFill>
                <a:schemeClr val="accent2">
                  <a:lumMod val="50000"/>
                </a:schemeClr>
              </a:solidFill>
              <a:prstDash val="sysDash"/>
            </a:ln>
          </c:spPr>
          <c:marker>
            <c:symbol val="none"/>
          </c:marker>
          <c:xVal>
            <c:numRef>
              <c:f>(Calcs!$C$30,Calcs!$IR$30)</c:f>
              <c:numCache>
                <c:formatCode>0.0</c:formatCode>
                <c:ptCount val="2"/>
                <c:pt idx="0">
                  <c:v>6.6683422850387535</c:v>
                </c:pt>
                <c:pt idx="1">
                  <c:v>795.02066369042257</c:v>
                </c:pt>
              </c:numCache>
            </c:numRef>
          </c:xVal>
          <c:yVal>
            <c:numRef>
              <c:f>(Profile!$F$24,Profile!$F$24)</c:f>
              <c:numCache>
                <c:formatCode>0.00</c:formatCode>
                <c:ptCount val="2"/>
                <c:pt idx="0">
                  <c:v>32</c:v>
                </c:pt>
                <c:pt idx="1">
                  <c:v>32</c:v>
                </c:pt>
              </c:numCache>
            </c:numRef>
          </c:yVal>
          <c:smooth val="1"/>
        </c:ser>
        <c:ser>
          <c:idx val="6"/>
          <c:order val="6"/>
          <c:tx>
            <c:v>Gate 3</c:v>
          </c:tx>
          <c:spPr>
            <a:ln w="12700">
              <a:solidFill>
                <a:schemeClr val="accent2">
                  <a:lumMod val="50000"/>
                </a:schemeClr>
              </a:solidFill>
              <a:prstDash val="sysDash"/>
            </a:ln>
          </c:spPr>
          <c:marker>
            <c:symbol val="none"/>
          </c:marker>
          <c:xVal>
            <c:numRef>
              <c:f>(Calcs!$C$30,Calcs!$IR$30)</c:f>
              <c:numCache>
                <c:formatCode>0.0</c:formatCode>
                <c:ptCount val="2"/>
                <c:pt idx="0">
                  <c:v>6.6683422850387535</c:v>
                </c:pt>
                <c:pt idx="1">
                  <c:v>795.02066369042257</c:v>
                </c:pt>
              </c:numCache>
            </c:numRef>
          </c:xVal>
          <c:yVal>
            <c:numRef>
              <c:f>(Profile!$F$25,Profile!$F$25)</c:f>
              <c:numCache>
                <c:formatCode>0.00</c:formatCode>
                <c:ptCount val="2"/>
                <c:pt idx="0">
                  <c:v>8</c:v>
                </c:pt>
                <c:pt idx="1">
                  <c:v>8</c:v>
                </c:pt>
              </c:numCache>
            </c:numRef>
          </c:yVal>
          <c:smooth val="1"/>
        </c:ser>
        <c:dLbls>
          <c:showLegendKey val="0"/>
          <c:showVal val="0"/>
          <c:showCatName val="0"/>
          <c:showSerName val="0"/>
          <c:showPercent val="0"/>
          <c:showBubbleSize val="0"/>
        </c:dLbls>
        <c:axId val="253246496"/>
        <c:axId val="253250024"/>
      </c:scatterChart>
      <c:valAx>
        <c:axId val="253246496"/>
        <c:scaling>
          <c:orientation val="minMax"/>
          <c:min val="0"/>
        </c:scaling>
        <c:delete val="0"/>
        <c:axPos val="b"/>
        <c:title>
          <c:tx>
            <c:rich>
              <a:bodyPr/>
              <a:lstStyle/>
              <a:p>
                <a:pPr>
                  <a:defRPr sz="800" b="0" i="0" u="none" strike="noStrike" baseline="0">
                    <a:solidFill>
                      <a:srgbClr val="000000"/>
                    </a:solidFill>
                    <a:latin typeface="Arial"/>
                    <a:ea typeface="Arial"/>
                    <a:cs typeface="Arial"/>
                  </a:defRPr>
                </a:pPr>
                <a:r>
                  <a:rPr lang="en-GB"/>
                  <a:t>Distance in kilometres</a:t>
                </a:r>
              </a:p>
            </c:rich>
          </c:tx>
          <c:layout>
            <c:manualLayout>
              <c:xMode val="edge"/>
              <c:yMode val="edge"/>
              <c:x val="0.41811935609687217"/>
              <c:y val="0.955929357109026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3250024"/>
        <c:crosses val="autoZero"/>
        <c:crossBetween val="midCat"/>
      </c:valAx>
      <c:valAx>
        <c:axId val="253250024"/>
        <c:scaling>
          <c:orientation val="minMax"/>
          <c:min val="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n-GB"/>
                  <a:t>Height in kilometres</a:t>
                </a:r>
              </a:p>
            </c:rich>
          </c:tx>
          <c:layout>
            <c:manualLayout>
              <c:xMode val="edge"/>
              <c:yMode val="edge"/>
              <c:x val="5.8072009291521487E-3"/>
              <c:y val="0.3657556103359420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3246496"/>
        <c:crosses val="autoZero"/>
        <c:crossBetween val="midCat"/>
      </c:valAx>
      <c:spPr>
        <a:gradFill rotWithShape="0">
          <a:gsLst>
            <a:gs pos="0">
              <a:srgbClr xmlns:mc="http://schemas.openxmlformats.org/markup-compatibility/2006" xmlns:a14="http://schemas.microsoft.com/office/drawing/2010/main" val="808080" mc:Ignorable="a14" a14:legacySpreadsheetColorIndex="22">
                <a:gamma/>
                <a:shade val="66667"/>
                <a:invGamma/>
              </a:srgbClr>
            </a:gs>
            <a:gs pos="100000">
              <a:srgbClr xmlns:mc="http://schemas.openxmlformats.org/markup-compatibility/2006" xmlns:a14="http://schemas.microsoft.com/office/drawing/2010/main" val="C0C0C0" mc:Ignorable="a14" a14:legacySpreadsheetColorIndex="22"/>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0.98425196850393704" l="0.35433070866141736" r="0.35433070866141736" t="0.98425196850393704" header="0.51181102362204722" footer="0.5118110236220472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523297123038126E-2"/>
          <c:y val="3.8590675162721466E-2"/>
          <c:w val="0.92295399357278862"/>
          <c:h val="0.92449834846345769"/>
        </c:manualLayout>
      </c:layout>
      <c:scatterChart>
        <c:scatterStyle val="lineMarker"/>
        <c:varyColors val="0"/>
        <c:ser>
          <c:idx val="17"/>
          <c:order val="0"/>
          <c:tx>
            <c:v>Star</c:v>
          </c:tx>
          <c:spPr>
            <a:ln w="19050">
              <a:noFill/>
            </a:ln>
          </c:spPr>
          <c:marker>
            <c:symbol val="circle"/>
            <c:size val="6"/>
            <c:spPr>
              <a:solidFill>
                <a:srgbClr val="FFFFFF"/>
              </a:solidFill>
              <a:ln>
                <a:solidFill>
                  <a:srgbClr val="333333"/>
                </a:solidFill>
                <a:prstDash val="solid"/>
              </a:ln>
            </c:spPr>
          </c:marker>
          <c:xVal>
            <c:numRef>
              <c:f>Dashboard!$N$68</c:f>
              <c:numCache>
                <c:formatCode>General</c:formatCode>
                <c:ptCount val="1"/>
                <c:pt idx="0">
                  <c:v>30</c:v>
                </c:pt>
              </c:numCache>
            </c:numRef>
          </c:xVal>
          <c:yVal>
            <c:numRef>
              <c:f>Dashboard!$N$69</c:f>
              <c:numCache>
                <c:formatCode>General</c:formatCode>
                <c:ptCount val="1"/>
                <c:pt idx="0">
                  <c:v>130</c:v>
                </c:pt>
              </c:numCache>
            </c:numRef>
          </c:yVal>
          <c:smooth val="0"/>
        </c:ser>
        <c:ser>
          <c:idx val="20"/>
          <c:order val="1"/>
          <c:tx>
            <c:v>Star</c:v>
          </c:tx>
          <c:spPr>
            <a:ln w="19050">
              <a:noFill/>
            </a:ln>
          </c:spPr>
          <c:marker>
            <c:symbol val="circle"/>
            <c:size val="6"/>
            <c:spPr>
              <a:solidFill>
                <a:srgbClr val="FFFFFF"/>
              </a:solidFill>
              <a:ln>
                <a:solidFill>
                  <a:srgbClr val="333333"/>
                </a:solidFill>
                <a:prstDash val="solid"/>
              </a:ln>
            </c:spPr>
          </c:marker>
          <c:xVal>
            <c:numRef>
              <c:f>Dashboard!$N$70</c:f>
              <c:numCache>
                <c:formatCode>General</c:formatCode>
                <c:ptCount val="1"/>
                <c:pt idx="0">
                  <c:v>150</c:v>
                </c:pt>
              </c:numCache>
            </c:numRef>
          </c:xVal>
          <c:yVal>
            <c:numRef>
              <c:f>Dashboard!$N$71</c:f>
              <c:numCache>
                <c:formatCode>General</c:formatCode>
                <c:ptCount val="1"/>
                <c:pt idx="0">
                  <c:v>165</c:v>
                </c:pt>
              </c:numCache>
            </c:numRef>
          </c:yVal>
          <c:smooth val="0"/>
        </c:ser>
        <c:ser>
          <c:idx val="21"/>
          <c:order val="2"/>
          <c:tx>
            <c:v>Star</c:v>
          </c:tx>
          <c:spPr>
            <a:ln w="19050">
              <a:noFill/>
            </a:ln>
          </c:spPr>
          <c:marker>
            <c:symbol val="circle"/>
            <c:size val="6"/>
            <c:spPr>
              <a:solidFill>
                <a:srgbClr val="FFFFFF"/>
              </a:solidFill>
              <a:ln>
                <a:solidFill>
                  <a:srgbClr val="333333"/>
                </a:solidFill>
                <a:prstDash val="solid"/>
              </a:ln>
            </c:spPr>
          </c:marker>
          <c:xVal>
            <c:numRef>
              <c:f>Dashboard!$N$72</c:f>
              <c:numCache>
                <c:formatCode>General</c:formatCode>
                <c:ptCount val="1"/>
                <c:pt idx="0">
                  <c:v>190</c:v>
                </c:pt>
              </c:numCache>
            </c:numRef>
          </c:xVal>
          <c:yVal>
            <c:numRef>
              <c:f>Dashboard!$N$73</c:f>
              <c:numCache>
                <c:formatCode>General</c:formatCode>
                <c:ptCount val="1"/>
                <c:pt idx="0">
                  <c:v>60</c:v>
                </c:pt>
              </c:numCache>
            </c:numRef>
          </c:yVal>
          <c:smooth val="0"/>
        </c:ser>
        <c:ser>
          <c:idx val="22"/>
          <c:order val="3"/>
          <c:tx>
            <c:v>Star</c:v>
          </c:tx>
          <c:spPr>
            <a:ln w="19050">
              <a:noFill/>
            </a:ln>
          </c:spPr>
          <c:marker>
            <c:symbol val="circle"/>
            <c:size val="6"/>
            <c:spPr>
              <a:solidFill>
                <a:srgbClr val="FFFFFF"/>
              </a:solidFill>
              <a:ln>
                <a:solidFill>
                  <a:srgbClr val="333333"/>
                </a:solidFill>
                <a:prstDash val="solid"/>
              </a:ln>
            </c:spPr>
          </c:marker>
          <c:xVal>
            <c:numRef>
              <c:f>Dashboard!$N$74</c:f>
              <c:numCache>
                <c:formatCode>General</c:formatCode>
                <c:ptCount val="1"/>
                <c:pt idx="0">
                  <c:v>85</c:v>
                </c:pt>
              </c:numCache>
            </c:numRef>
          </c:xVal>
          <c:yVal>
            <c:numRef>
              <c:f>Dashboard!$N$75</c:f>
              <c:numCache>
                <c:formatCode>General</c:formatCode>
                <c:ptCount val="1"/>
                <c:pt idx="0">
                  <c:v>185</c:v>
                </c:pt>
              </c:numCache>
            </c:numRef>
          </c:yVal>
          <c:smooth val="0"/>
        </c:ser>
        <c:ser>
          <c:idx val="7"/>
          <c:order val="4"/>
          <c:tx>
            <c:v>Planet surface</c:v>
          </c:tx>
          <c:spPr>
            <a:ln w="12700">
              <a:solidFill>
                <a:srgbClr val="800000"/>
              </a:solidFill>
              <a:prstDash val="solid"/>
            </a:ln>
          </c:spPr>
          <c:marker>
            <c:symbol val="none"/>
          </c:marker>
          <c:xVal>
            <c:numRef>
              <c:f>Dashboard!$D$39:$N$39</c:f>
              <c:numCache>
                <c:formatCode>0</c:formatCode>
                <c:ptCount val="11"/>
                <c:pt idx="0">
                  <c:v>0</c:v>
                </c:pt>
                <c:pt idx="1">
                  <c:v>20</c:v>
                </c:pt>
                <c:pt idx="2">
                  <c:v>40</c:v>
                </c:pt>
                <c:pt idx="3">
                  <c:v>60</c:v>
                </c:pt>
                <c:pt idx="4">
                  <c:v>80</c:v>
                </c:pt>
                <c:pt idx="5">
                  <c:v>100</c:v>
                </c:pt>
                <c:pt idx="6">
                  <c:v>120</c:v>
                </c:pt>
                <c:pt idx="7">
                  <c:v>140</c:v>
                </c:pt>
                <c:pt idx="8">
                  <c:v>160</c:v>
                </c:pt>
                <c:pt idx="9">
                  <c:v>180</c:v>
                </c:pt>
                <c:pt idx="10">
                  <c:v>200</c:v>
                </c:pt>
              </c:numCache>
            </c:numRef>
          </c:xVal>
          <c:yVal>
            <c:numRef>
              <c:f>Dashboard!$D$40:$N$40</c:f>
              <c:numCache>
                <c:formatCode>0</c:formatCode>
                <c:ptCount val="11"/>
                <c:pt idx="0">
                  <c:v>9.2313943670920935</c:v>
                </c:pt>
                <c:pt idx="1">
                  <c:v>13.136956611934409</c:v>
                </c:pt>
                <c:pt idx="2">
                  <c:v>16.151979365401871</c:v>
                </c:pt>
                <c:pt idx="3">
                  <c:v>18.293674806225567</c:v>
                </c:pt>
                <c:pt idx="4">
                  <c:v>19.574000364588755</c:v>
                </c:pt>
                <c:pt idx="5">
                  <c:v>20</c:v>
                </c:pt>
                <c:pt idx="6">
                  <c:v>19.574000364588755</c:v>
                </c:pt>
                <c:pt idx="7">
                  <c:v>18.293674806225567</c:v>
                </c:pt>
                <c:pt idx="8">
                  <c:v>16.151979365401871</c:v>
                </c:pt>
                <c:pt idx="9">
                  <c:v>13.136956611934409</c:v>
                </c:pt>
                <c:pt idx="10">
                  <c:v>9.2313943670920935</c:v>
                </c:pt>
              </c:numCache>
            </c:numRef>
          </c:yVal>
          <c:smooth val="1"/>
        </c:ser>
        <c:ser>
          <c:idx val="16"/>
          <c:order val="5"/>
          <c:tx>
            <c:v>Landing area</c:v>
          </c:tx>
          <c:spPr>
            <a:ln w="12700">
              <a:solidFill>
                <a:srgbClr val="800000"/>
              </a:solidFill>
              <a:prstDash val="solid"/>
            </a:ln>
          </c:spPr>
          <c:marker>
            <c:symbol val="none"/>
          </c:marker>
          <c:xVal>
            <c:numRef>
              <c:f>Dashboard!$D$38:$N$38</c:f>
              <c:numCache>
                <c:formatCode>0</c:formatCode>
                <c:ptCount val="11"/>
                <c:pt idx="0">
                  <c:v>0</c:v>
                </c:pt>
                <c:pt idx="1">
                  <c:v>2133.828420856767</c:v>
                </c:pt>
                <c:pt idx="2">
                  <c:v>1733.0627366854137</c:v>
                </c:pt>
                <c:pt idx="3">
                  <c:v>1584.7564630168722</c:v>
                </c:pt>
                <c:pt idx="4">
                  <c:v>80</c:v>
                </c:pt>
                <c:pt idx="5">
                  <c:v>100</c:v>
                </c:pt>
                <c:pt idx="6">
                  <c:v>120</c:v>
                </c:pt>
                <c:pt idx="7">
                  <c:v>-874.83764201124814</c:v>
                </c:pt>
                <c:pt idx="8">
                  <c:v>-1023.1439156797896</c:v>
                </c:pt>
                <c:pt idx="9">
                  <c:v>-1339.7564630168722</c:v>
                </c:pt>
                <c:pt idx="10">
                  <c:v>200</c:v>
                </c:pt>
              </c:numCache>
            </c:numRef>
          </c:xVal>
          <c:yVal>
            <c:numRef>
              <c:f>Dashboard!$D$41:$N$41</c:f>
              <c:numCache>
                <c:formatCode>0.00</c:formatCode>
                <c:ptCount val="11"/>
                <c:pt idx="0">
                  <c:v>-91</c:v>
                </c:pt>
                <c:pt idx="1">
                  <c:v>-91</c:v>
                </c:pt>
                <c:pt idx="2">
                  <c:v>-91</c:v>
                </c:pt>
                <c:pt idx="3">
                  <c:v>-91</c:v>
                </c:pt>
                <c:pt idx="4">
                  <c:v>-91</c:v>
                </c:pt>
                <c:pt idx="5">
                  <c:v>-91</c:v>
                </c:pt>
                <c:pt idx="6">
                  <c:v>-91</c:v>
                </c:pt>
                <c:pt idx="7">
                  <c:v>-91</c:v>
                </c:pt>
                <c:pt idx="8">
                  <c:v>-91</c:v>
                </c:pt>
                <c:pt idx="9">
                  <c:v>-91</c:v>
                </c:pt>
                <c:pt idx="10">
                  <c:v>-91</c:v>
                </c:pt>
              </c:numCache>
            </c:numRef>
          </c:yVal>
          <c:smooth val="1"/>
        </c:ser>
        <c:ser>
          <c:idx val="13"/>
          <c:order val="6"/>
          <c:tx>
            <c:v>Angle of trajectory</c:v>
          </c:tx>
          <c:spPr>
            <a:ln w="12700">
              <a:solidFill>
                <a:srgbClr val="008000"/>
              </a:solidFill>
              <a:prstDash val="sysDash"/>
            </a:ln>
          </c:spPr>
          <c:marker>
            <c:symbol val="none"/>
          </c:marker>
          <c:xVal>
            <c:numRef>
              <c:f>(Dashboard!$L$73,Dashboard!$O$52)</c:f>
              <c:numCache>
                <c:formatCode>General</c:formatCode>
                <c:ptCount val="2"/>
                <c:pt idx="0" formatCode="0.00">
                  <c:v>180</c:v>
                </c:pt>
                <c:pt idx="1">
                  <c:v>100</c:v>
                </c:pt>
              </c:numCache>
            </c:numRef>
          </c:xVal>
          <c:yVal>
            <c:numRef>
              <c:f>(Dashboard!$L$74,Dashboard!$O$53)</c:f>
              <c:numCache>
                <c:formatCode>General</c:formatCode>
                <c:ptCount val="2"/>
                <c:pt idx="0" formatCode="0.00">
                  <c:v>100.00000000000001</c:v>
                </c:pt>
                <c:pt idx="1">
                  <c:v>100</c:v>
                </c:pt>
              </c:numCache>
            </c:numRef>
          </c:yVal>
          <c:smooth val="0"/>
        </c:ser>
        <c:ser>
          <c:idx val="12"/>
          <c:order val="7"/>
          <c:tx>
            <c:v>Angle of trajectory</c:v>
          </c:tx>
          <c:spPr>
            <a:ln w="12700">
              <a:solidFill>
                <a:srgbClr val="008000"/>
              </a:solidFill>
              <a:prstDash val="sysDash"/>
            </a:ln>
          </c:spPr>
          <c:marker>
            <c:symbol val="square"/>
            <c:size val="5"/>
            <c:spPr>
              <a:noFill/>
              <a:ln w="6350">
                <a:noFill/>
              </a:ln>
            </c:spPr>
          </c:marker>
          <c:xVal>
            <c:numRef>
              <c:f>(Dashboard!$K$73,Dashboard!$O$52)</c:f>
              <c:numCache>
                <c:formatCode>General</c:formatCode>
                <c:ptCount val="2"/>
                <c:pt idx="0" formatCode="0.00">
                  <c:v>20</c:v>
                </c:pt>
                <c:pt idx="1">
                  <c:v>100</c:v>
                </c:pt>
              </c:numCache>
            </c:numRef>
          </c:xVal>
          <c:yVal>
            <c:numRef>
              <c:f>(Dashboard!$K$74,Dashboard!$O$53)</c:f>
              <c:numCache>
                <c:formatCode>General</c:formatCode>
                <c:ptCount val="2"/>
                <c:pt idx="0" formatCode="0.00">
                  <c:v>99.999999999999986</c:v>
                </c:pt>
                <c:pt idx="1">
                  <c:v>100</c:v>
                </c:pt>
              </c:numCache>
            </c:numRef>
          </c:yVal>
          <c:smooth val="0"/>
        </c:ser>
        <c:ser>
          <c:idx val="24"/>
          <c:order val="8"/>
          <c:tx>
            <c:v>Exhaust</c:v>
          </c:tx>
          <c:spPr>
            <a:ln w="38100">
              <a:solidFill>
                <a:srgbClr val="FF6600"/>
              </a:solidFill>
              <a:prstDash val="solid"/>
            </a:ln>
          </c:spPr>
          <c:marker>
            <c:symbol val="none"/>
          </c:marker>
          <c:xVal>
            <c:numRef>
              <c:f>(Dashboard!$P$74,Dashboard!$P$70)</c:f>
              <c:numCache>
                <c:formatCode>0.00</c:formatCode>
                <c:ptCount val="2"/>
                <c:pt idx="0">
                  <c:v>140</c:v>
                </c:pt>
                <c:pt idx="1">
                  <c:v>140</c:v>
                </c:pt>
              </c:numCache>
            </c:numRef>
          </c:xVal>
          <c:yVal>
            <c:numRef>
              <c:f>(Dashboard!$P$75,Dashboard!$P$71)</c:f>
              <c:numCache>
                <c:formatCode>0.00</c:formatCode>
                <c:ptCount val="2"/>
                <c:pt idx="0">
                  <c:v>-11.4</c:v>
                </c:pt>
                <c:pt idx="1">
                  <c:v>-10</c:v>
                </c:pt>
              </c:numCache>
            </c:numRef>
          </c:yVal>
          <c:smooth val="0"/>
        </c:ser>
        <c:ser>
          <c:idx val="23"/>
          <c:order val="9"/>
          <c:tx>
            <c:v>Exhaust</c:v>
          </c:tx>
          <c:spPr>
            <a:ln w="38100">
              <a:solidFill>
                <a:srgbClr val="FF6600"/>
              </a:solidFill>
              <a:prstDash val="solid"/>
            </a:ln>
          </c:spPr>
          <c:marker>
            <c:symbol val="none"/>
          </c:marker>
          <c:xVal>
            <c:numRef>
              <c:f>(Dashboard!$P$72,Dashboard!$P$70)</c:f>
              <c:numCache>
                <c:formatCode>0.00</c:formatCode>
                <c:ptCount val="2"/>
                <c:pt idx="0">
                  <c:v>140</c:v>
                </c:pt>
                <c:pt idx="1">
                  <c:v>140</c:v>
                </c:pt>
              </c:numCache>
            </c:numRef>
          </c:xVal>
          <c:yVal>
            <c:numRef>
              <c:f>(Dashboard!$P$73,Dashboard!$P$71)</c:f>
              <c:numCache>
                <c:formatCode>0.00</c:formatCode>
                <c:ptCount val="2"/>
                <c:pt idx="0">
                  <c:v>-10</c:v>
                </c:pt>
                <c:pt idx="1">
                  <c:v>-10</c:v>
                </c:pt>
              </c:numCache>
            </c:numRef>
          </c:yVal>
          <c:smooth val="0"/>
        </c:ser>
        <c:ser>
          <c:idx val="25"/>
          <c:order val="10"/>
          <c:tx>
            <c:v>Exhaust</c:v>
          </c:tx>
          <c:spPr>
            <a:ln w="38100">
              <a:solidFill>
                <a:srgbClr val="FF6600"/>
              </a:solidFill>
              <a:prstDash val="solid"/>
            </a:ln>
          </c:spPr>
          <c:marker>
            <c:symbol val="none"/>
          </c:marker>
          <c:xVal>
            <c:numRef>
              <c:f>(Dashboard!$P$76,Dashboard!$P$70)</c:f>
              <c:numCache>
                <c:formatCode>0.00</c:formatCode>
                <c:ptCount val="2"/>
                <c:pt idx="0">
                  <c:v>140</c:v>
                </c:pt>
                <c:pt idx="1">
                  <c:v>140</c:v>
                </c:pt>
              </c:numCache>
            </c:numRef>
          </c:xVal>
          <c:yVal>
            <c:numRef>
              <c:f>(Dashboard!$P$77,Dashboard!$P$71)</c:f>
              <c:numCache>
                <c:formatCode>0.00</c:formatCode>
                <c:ptCount val="2"/>
                <c:pt idx="0">
                  <c:v>-8.6</c:v>
                </c:pt>
                <c:pt idx="1">
                  <c:v>-10</c:v>
                </c:pt>
              </c:numCache>
            </c:numRef>
          </c:yVal>
          <c:smooth val="0"/>
        </c:ser>
        <c:ser>
          <c:idx val="8"/>
          <c:order val="11"/>
          <c:tx>
            <c:v>Braking stage structureLine 1</c:v>
          </c:tx>
          <c:spPr>
            <a:ln w="12700">
              <a:solidFill>
                <a:srgbClr val="0000FF"/>
              </a:solidFill>
              <a:prstDash val="solid"/>
            </a:ln>
          </c:spPr>
          <c:marker>
            <c:symbol val="none"/>
          </c:marker>
          <c:xVal>
            <c:numRef>
              <c:f>(Dashboard!$K$71,Dashboard!$M$69)</c:f>
              <c:numCache>
                <c:formatCode>0.00</c:formatCode>
                <c:ptCount val="2"/>
                <c:pt idx="0">
                  <c:v>140</c:v>
                </c:pt>
                <c:pt idx="1">
                  <c:v>75</c:v>
                </c:pt>
              </c:numCache>
            </c:numRef>
          </c:xVal>
          <c:yVal>
            <c:numRef>
              <c:f>(Dashboard!$K$72,Dashboard!$M$70)</c:f>
              <c:numCache>
                <c:formatCode>0.00</c:formatCode>
                <c:ptCount val="2"/>
                <c:pt idx="0">
                  <c:v>81.000000000000014</c:v>
                </c:pt>
                <c:pt idx="1">
                  <c:v>81</c:v>
                </c:pt>
              </c:numCache>
            </c:numRef>
          </c:yVal>
          <c:smooth val="0"/>
        </c:ser>
        <c:ser>
          <c:idx val="9"/>
          <c:order val="12"/>
          <c:tx>
            <c:v>Braking stage structure</c:v>
          </c:tx>
          <c:spPr>
            <a:ln w="12700">
              <a:solidFill>
                <a:srgbClr val="0000FF"/>
              </a:solidFill>
              <a:prstDash val="solid"/>
            </a:ln>
          </c:spPr>
          <c:marker>
            <c:symbol val="none"/>
          </c:marker>
          <c:xVal>
            <c:numRef>
              <c:f>(Dashboard!$M$71,Dashboard!$K$69)</c:f>
              <c:numCache>
                <c:formatCode>0.00</c:formatCode>
                <c:ptCount val="2"/>
                <c:pt idx="0">
                  <c:v>140</c:v>
                </c:pt>
                <c:pt idx="1">
                  <c:v>75</c:v>
                </c:pt>
              </c:numCache>
            </c:numRef>
          </c:xVal>
          <c:yVal>
            <c:numRef>
              <c:f>(Dashboard!$M$72,Dashboard!$K$70)</c:f>
              <c:numCache>
                <c:formatCode>0.00</c:formatCode>
                <c:ptCount val="2"/>
                <c:pt idx="0">
                  <c:v>119.00000000000001</c:v>
                </c:pt>
                <c:pt idx="1">
                  <c:v>119</c:v>
                </c:pt>
              </c:numCache>
            </c:numRef>
          </c:yVal>
          <c:smooth val="0"/>
        </c:ser>
        <c:ser>
          <c:idx val="10"/>
          <c:order val="13"/>
          <c:tx>
            <c:v>Braking stage structure</c:v>
          </c:tx>
          <c:spPr>
            <a:ln w="12700">
              <a:solidFill>
                <a:srgbClr val="0000FF"/>
              </a:solidFill>
              <a:prstDash val="solid"/>
            </a:ln>
          </c:spPr>
          <c:marker>
            <c:symbol val="none"/>
          </c:marker>
          <c:xVal>
            <c:numRef>
              <c:f>(Dashboard!$K$69,Dashboard!$P$65)</c:f>
              <c:numCache>
                <c:formatCode>0.00</c:formatCode>
                <c:ptCount val="2"/>
                <c:pt idx="0">
                  <c:v>75</c:v>
                </c:pt>
                <c:pt idx="1">
                  <c:v>55</c:v>
                </c:pt>
              </c:numCache>
            </c:numRef>
          </c:xVal>
          <c:yVal>
            <c:numRef>
              <c:f>(Dashboard!$K$70,Dashboard!$P$66)</c:f>
              <c:numCache>
                <c:formatCode>0.00</c:formatCode>
                <c:ptCount val="2"/>
                <c:pt idx="0">
                  <c:v>119</c:v>
                </c:pt>
                <c:pt idx="1">
                  <c:v>111.39999999999999</c:v>
                </c:pt>
              </c:numCache>
            </c:numRef>
          </c:yVal>
          <c:smooth val="0"/>
        </c:ser>
        <c:ser>
          <c:idx val="11"/>
          <c:order val="14"/>
          <c:tx>
            <c:v>Braking stage structure</c:v>
          </c:tx>
          <c:spPr>
            <a:ln w="12700">
              <a:solidFill>
                <a:srgbClr val="0000FF"/>
              </a:solidFill>
              <a:prstDash val="solid"/>
            </a:ln>
          </c:spPr>
          <c:marker>
            <c:symbol val="square"/>
            <c:size val="2"/>
            <c:spPr>
              <a:noFill/>
              <a:ln w="6350">
                <a:noFill/>
              </a:ln>
            </c:spPr>
          </c:marker>
          <c:xVal>
            <c:numRef>
              <c:f>(Dashboard!$M$69,Dashboard!$P$67)</c:f>
              <c:numCache>
                <c:formatCode>0.00</c:formatCode>
                <c:ptCount val="2"/>
                <c:pt idx="0">
                  <c:v>75</c:v>
                </c:pt>
                <c:pt idx="1">
                  <c:v>55</c:v>
                </c:pt>
              </c:numCache>
            </c:numRef>
          </c:xVal>
          <c:yVal>
            <c:numRef>
              <c:f>(Dashboard!$M$70,Dashboard!$P$68)</c:f>
              <c:numCache>
                <c:formatCode>0.00</c:formatCode>
                <c:ptCount val="2"/>
                <c:pt idx="0">
                  <c:v>81</c:v>
                </c:pt>
                <c:pt idx="1">
                  <c:v>88.59999999999998</c:v>
                </c:pt>
              </c:numCache>
            </c:numRef>
          </c:yVal>
          <c:smooth val="0"/>
        </c:ser>
        <c:ser>
          <c:idx val="14"/>
          <c:order val="15"/>
          <c:tx>
            <c:v>Braking stage structure</c:v>
          </c:tx>
          <c:spPr>
            <a:ln w="12700">
              <a:solidFill>
                <a:srgbClr val="0000FF"/>
              </a:solidFill>
              <a:prstDash val="solid"/>
            </a:ln>
          </c:spPr>
          <c:marker>
            <c:symbol val="none"/>
          </c:marker>
          <c:xVal>
            <c:numRef>
              <c:f>(Dashboard!$N$76,Dashboard!$N$78)</c:f>
              <c:numCache>
                <c:formatCode>0.00</c:formatCode>
                <c:ptCount val="2"/>
              </c:numCache>
            </c:numRef>
          </c:xVal>
          <c:yVal>
            <c:numRef>
              <c:f>(Dashboard!$N$77,Dashboard!$N$79)</c:f>
              <c:numCache>
                <c:formatCode>0.00</c:formatCode>
                <c:ptCount val="2"/>
              </c:numCache>
            </c:numRef>
          </c:yVal>
          <c:smooth val="0"/>
        </c:ser>
        <c:ser>
          <c:idx val="15"/>
          <c:order val="16"/>
          <c:tx>
            <c:v>Braking stage structure</c:v>
          </c:tx>
          <c:spPr>
            <a:ln w="12700">
              <a:solidFill>
                <a:srgbClr val="0000FF"/>
              </a:solidFill>
              <a:prstDash val="solid"/>
            </a:ln>
          </c:spPr>
          <c:marker>
            <c:symbol val="none"/>
          </c:marker>
          <c:xVal>
            <c:numRef>
              <c:f>(Dashboard!$K$69,Dashboard!$M$69)</c:f>
              <c:numCache>
                <c:formatCode>0.00</c:formatCode>
                <c:ptCount val="2"/>
                <c:pt idx="0">
                  <c:v>75</c:v>
                </c:pt>
                <c:pt idx="1">
                  <c:v>75</c:v>
                </c:pt>
              </c:numCache>
            </c:numRef>
          </c:xVal>
          <c:yVal>
            <c:numRef>
              <c:f>(Dashboard!$K$70,Dashboard!$M$70)</c:f>
              <c:numCache>
                <c:formatCode>0.00</c:formatCode>
                <c:ptCount val="2"/>
                <c:pt idx="0">
                  <c:v>119</c:v>
                </c:pt>
                <c:pt idx="1">
                  <c:v>81</c:v>
                </c:pt>
              </c:numCache>
            </c:numRef>
          </c:yVal>
          <c:smooth val="0"/>
        </c:ser>
        <c:ser>
          <c:idx val="3"/>
          <c:order val="17"/>
          <c:tx>
            <c:v>Braking Stage Propellant</c:v>
          </c:tx>
          <c:spPr>
            <a:ln w="12700">
              <a:solidFill>
                <a:srgbClr val="800000"/>
              </a:solidFill>
              <a:prstDash val="solid"/>
            </a:ln>
          </c:spPr>
          <c:marker>
            <c:symbol val="none"/>
          </c:marker>
          <c:xVal>
            <c:numRef>
              <c:f>Dashboard!$K$77:$L$77</c:f>
              <c:numCache>
                <c:formatCode>0.00</c:formatCode>
                <c:ptCount val="2"/>
                <c:pt idx="0">
                  <c:v>137</c:v>
                </c:pt>
                <c:pt idx="1">
                  <c:v>137</c:v>
                </c:pt>
              </c:numCache>
            </c:numRef>
          </c:xVal>
          <c:yVal>
            <c:numRef>
              <c:f>Dashboard!$K$78:$L$78</c:f>
              <c:numCache>
                <c:formatCode>0.00</c:formatCode>
                <c:ptCount val="2"/>
                <c:pt idx="0">
                  <c:v>113.3</c:v>
                </c:pt>
                <c:pt idx="1">
                  <c:v>86.7</c:v>
                </c:pt>
              </c:numCache>
            </c:numRef>
          </c:yVal>
          <c:smooth val="0"/>
        </c:ser>
        <c:ser>
          <c:idx val="4"/>
          <c:order val="18"/>
          <c:tx>
            <c:v>Braking Stage Propellant</c:v>
          </c:tx>
          <c:spPr>
            <a:ln w="12700">
              <a:solidFill>
                <a:srgbClr val="800000"/>
              </a:solidFill>
              <a:prstDash val="solid"/>
            </a:ln>
          </c:spPr>
          <c:marker>
            <c:symbol val="none"/>
          </c:marker>
          <c:xVal>
            <c:numRef>
              <c:f>Dashboard!$K$79:$L$79</c:f>
              <c:numCache>
                <c:formatCode>0.00</c:formatCode>
                <c:ptCount val="2"/>
                <c:pt idx="0">
                  <c:v>85</c:v>
                </c:pt>
                <c:pt idx="1">
                  <c:v>85</c:v>
                </c:pt>
              </c:numCache>
            </c:numRef>
          </c:xVal>
          <c:yVal>
            <c:numRef>
              <c:f>Dashboard!$K$80:$L$80</c:f>
              <c:numCache>
                <c:formatCode>0.00</c:formatCode>
                <c:ptCount val="2"/>
                <c:pt idx="0">
                  <c:v>86.7</c:v>
                </c:pt>
                <c:pt idx="1">
                  <c:v>113.3</c:v>
                </c:pt>
              </c:numCache>
            </c:numRef>
          </c:yVal>
          <c:smooth val="0"/>
        </c:ser>
        <c:ser>
          <c:idx val="5"/>
          <c:order val="19"/>
          <c:tx>
            <c:v>Braking Stage Propellant</c:v>
          </c:tx>
          <c:spPr>
            <a:ln w="12700">
              <a:solidFill>
                <a:srgbClr val="800000"/>
              </a:solidFill>
              <a:prstDash val="solid"/>
            </a:ln>
          </c:spPr>
          <c:marker>
            <c:symbol val="none"/>
          </c:marker>
          <c:xVal>
            <c:numRef>
              <c:f>(Dashboard!$K$77,Dashboard!$L$79)</c:f>
              <c:numCache>
                <c:formatCode>0.00</c:formatCode>
                <c:ptCount val="2"/>
                <c:pt idx="0">
                  <c:v>137</c:v>
                </c:pt>
                <c:pt idx="1">
                  <c:v>85</c:v>
                </c:pt>
              </c:numCache>
            </c:numRef>
          </c:xVal>
          <c:yVal>
            <c:numRef>
              <c:f>(Dashboard!$K$78,Dashboard!$L$80)</c:f>
              <c:numCache>
                <c:formatCode>0.00</c:formatCode>
                <c:ptCount val="2"/>
                <c:pt idx="0">
                  <c:v>113.3</c:v>
                </c:pt>
                <c:pt idx="1">
                  <c:v>113.3</c:v>
                </c:pt>
              </c:numCache>
            </c:numRef>
          </c:yVal>
          <c:smooth val="0"/>
        </c:ser>
        <c:ser>
          <c:idx val="6"/>
          <c:order val="20"/>
          <c:tx>
            <c:v>Braking Stage Propellant</c:v>
          </c:tx>
          <c:spPr>
            <a:ln w="12700">
              <a:solidFill>
                <a:srgbClr val="800000"/>
              </a:solidFill>
              <a:prstDash val="solid"/>
            </a:ln>
          </c:spPr>
          <c:marker>
            <c:symbol val="none"/>
          </c:marker>
          <c:xVal>
            <c:numRef>
              <c:f>(Dashboard!$L$77,Dashboard!$K$79)</c:f>
              <c:numCache>
                <c:formatCode>0.00</c:formatCode>
                <c:ptCount val="2"/>
                <c:pt idx="0">
                  <c:v>137</c:v>
                </c:pt>
                <c:pt idx="1">
                  <c:v>85</c:v>
                </c:pt>
              </c:numCache>
            </c:numRef>
          </c:xVal>
          <c:yVal>
            <c:numRef>
              <c:f>(Dashboard!$L$78,Dashboard!$K$80)</c:f>
              <c:numCache>
                <c:formatCode>0.00</c:formatCode>
                <c:ptCount val="2"/>
                <c:pt idx="0">
                  <c:v>86.7</c:v>
                </c:pt>
                <c:pt idx="1">
                  <c:v>86.7</c:v>
                </c:pt>
              </c:numCache>
            </c:numRef>
          </c:yVal>
          <c:smooth val="0"/>
        </c:ser>
        <c:ser>
          <c:idx val="1"/>
          <c:order val="21"/>
          <c:tx>
            <c:v>Vertical thrust component</c:v>
          </c:tx>
          <c:spPr>
            <a:ln w="38100">
              <a:solidFill>
                <a:srgbClr val="FF0000"/>
              </a:solidFill>
              <a:prstDash val="solid"/>
            </a:ln>
          </c:spPr>
          <c:marker>
            <c:symbol val="none"/>
          </c:marker>
          <c:xVal>
            <c:numRef>
              <c:f>(Dashboard!$N$86,Dashboard!$O$52)</c:f>
              <c:numCache>
                <c:formatCode>General</c:formatCode>
                <c:ptCount val="2"/>
                <c:pt idx="0">
                  <c:v>100</c:v>
                </c:pt>
                <c:pt idx="1">
                  <c:v>100</c:v>
                </c:pt>
              </c:numCache>
            </c:numRef>
          </c:xVal>
          <c:yVal>
            <c:numRef>
              <c:f>(Dashboard!$N$87,Dashboard!$O$53)</c:f>
              <c:numCache>
                <c:formatCode>General</c:formatCode>
                <c:ptCount val="2"/>
                <c:pt idx="0">
                  <c:v>100</c:v>
                </c:pt>
                <c:pt idx="1">
                  <c:v>100</c:v>
                </c:pt>
              </c:numCache>
            </c:numRef>
          </c:yVal>
          <c:smooth val="0"/>
        </c:ser>
        <c:ser>
          <c:idx val="2"/>
          <c:order val="22"/>
          <c:tx>
            <c:v>Horizontal thrust component</c:v>
          </c:tx>
          <c:spPr>
            <a:ln w="38100">
              <a:solidFill>
                <a:srgbClr val="FF0000"/>
              </a:solidFill>
              <a:prstDash val="solid"/>
            </a:ln>
          </c:spPr>
          <c:marker>
            <c:symbol val="none"/>
          </c:marker>
          <c:xVal>
            <c:numRef>
              <c:f>(Dashboard!$N$88,Dashboard!$O$52)</c:f>
              <c:numCache>
                <c:formatCode>General</c:formatCode>
                <c:ptCount val="2"/>
                <c:pt idx="0" formatCode="0.00">
                  <c:v>100</c:v>
                </c:pt>
                <c:pt idx="1">
                  <c:v>100</c:v>
                </c:pt>
              </c:numCache>
            </c:numRef>
          </c:xVal>
          <c:yVal>
            <c:numRef>
              <c:f>(Dashboard!$N$89,Dashboard!$O$53)</c:f>
              <c:numCache>
                <c:formatCode>General</c:formatCode>
                <c:ptCount val="2"/>
                <c:pt idx="0" formatCode="0.00">
                  <c:v>100</c:v>
                </c:pt>
                <c:pt idx="1">
                  <c:v>100</c:v>
                </c:pt>
              </c:numCache>
            </c:numRef>
          </c:yVal>
          <c:smooth val="0"/>
        </c:ser>
        <c:ser>
          <c:idx val="0"/>
          <c:order val="23"/>
          <c:tx>
            <c:v>Combined stages CG</c:v>
          </c:tx>
          <c:spPr>
            <a:ln w="19050">
              <a:noFill/>
            </a:ln>
          </c:spPr>
          <c:marker>
            <c:symbol val="circle"/>
            <c:size val="6"/>
            <c:spPr>
              <a:solidFill>
                <a:srgbClr val="333333"/>
              </a:solidFill>
              <a:ln>
                <a:solidFill>
                  <a:srgbClr val="333333"/>
                </a:solidFill>
                <a:prstDash val="solid"/>
              </a:ln>
            </c:spPr>
          </c:marker>
          <c:xVal>
            <c:numRef>
              <c:f>Dashboard!$K$65</c:f>
              <c:numCache>
                <c:formatCode>0.00</c:formatCode>
                <c:ptCount val="1"/>
                <c:pt idx="0">
                  <c:v>100</c:v>
                </c:pt>
              </c:numCache>
            </c:numRef>
          </c:xVal>
          <c:yVal>
            <c:numRef>
              <c:f>Dashboard!$L$66</c:f>
              <c:numCache>
                <c:formatCode>0.00</c:formatCode>
                <c:ptCount val="1"/>
                <c:pt idx="0">
                  <c:v>100</c:v>
                </c:pt>
              </c:numCache>
            </c:numRef>
          </c:yVal>
          <c:smooth val="0"/>
        </c:ser>
        <c:ser>
          <c:idx val="18"/>
          <c:order val="24"/>
          <c:tx>
            <c:v>Braking stage structure</c:v>
          </c:tx>
          <c:spPr>
            <a:ln w="12700">
              <a:solidFill>
                <a:srgbClr val="0000FF"/>
              </a:solidFill>
              <a:prstDash val="solid"/>
            </a:ln>
          </c:spPr>
          <c:marker>
            <c:symbol val="none"/>
          </c:marker>
          <c:xVal>
            <c:numRef>
              <c:f>(Dashboard!$K$71,Dashboard!$M$71)</c:f>
              <c:numCache>
                <c:formatCode>0.00</c:formatCode>
                <c:ptCount val="2"/>
                <c:pt idx="0">
                  <c:v>140</c:v>
                </c:pt>
                <c:pt idx="1">
                  <c:v>140</c:v>
                </c:pt>
              </c:numCache>
            </c:numRef>
          </c:xVal>
          <c:yVal>
            <c:numRef>
              <c:f>(Dashboard!$K$72,Dashboard!$M$72)</c:f>
              <c:numCache>
                <c:formatCode>0.00</c:formatCode>
                <c:ptCount val="2"/>
                <c:pt idx="0">
                  <c:v>81.000000000000014</c:v>
                </c:pt>
                <c:pt idx="1">
                  <c:v>119.00000000000001</c:v>
                </c:pt>
              </c:numCache>
            </c:numRef>
          </c:yVal>
          <c:smooth val="0"/>
        </c:ser>
        <c:ser>
          <c:idx val="19"/>
          <c:order val="25"/>
          <c:tx>
            <c:v>Braking stage structure</c:v>
          </c:tx>
          <c:spPr>
            <a:ln w="12700">
              <a:solidFill>
                <a:srgbClr val="0000FF"/>
              </a:solidFill>
              <a:prstDash val="solid"/>
            </a:ln>
          </c:spPr>
          <c:marker>
            <c:symbol val="none"/>
          </c:marker>
          <c:xVal>
            <c:numRef>
              <c:f>(Dashboard!$P$65,Dashboard!$P$67)</c:f>
              <c:numCache>
                <c:formatCode>0.00</c:formatCode>
                <c:ptCount val="2"/>
                <c:pt idx="0">
                  <c:v>55</c:v>
                </c:pt>
                <c:pt idx="1">
                  <c:v>55</c:v>
                </c:pt>
              </c:numCache>
            </c:numRef>
          </c:xVal>
          <c:yVal>
            <c:numRef>
              <c:f>(Dashboard!$P$66,Dashboard!$P$68)</c:f>
              <c:numCache>
                <c:formatCode>0.00</c:formatCode>
                <c:ptCount val="2"/>
                <c:pt idx="0">
                  <c:v>111.39999999999999</c:v>
                </c:pt>
                <c:pt idx="1">
                  <c:v>88.59999999999998</c:v>
                </c:pt>
              </c:numCache>
            </c:numRef>
          </c:yVal>
          <c:smooth val="0"/>
        </c:ser>
        <c:ser>
          <c:idx val="29"/>
          <c:order val="26"/>
          <c:tx>
            <c:v>Lander structure</c:v>
          </c:tx>
          <c:spPr>
            <a:ln w="12700">
              <a:solidFill>
                <a:srgbClr val="0000FF"/>
              </a:solidFill>
              <a:prstDash val="solid"/>
            </a:ln>
          </c:spPr>
          <c:marker>
            <c:symbol val="none"/>
          </c:marker>
          <c:xVal>
            <c:numRef>
              <c:f>Dashboard!$E$83:$F$83</c:f>
              <c:numCache>
                <c:formatCode>0.00</c:formatCode>
                <c:ptCount val="2"/>
                <c:pt idx="0">
                  <c:v>40</c:v>
                </c:pt>
                <c:pt idx="1">
                  <c:v>40</c:v>
                </c:pt>
              </c:numCache>
            </c:numRef>
          </c:xVal>
          <c:yVal>
            <c:numRef>
              <c:f>Dashboard!$E$84:$F$84</c:f>
              <c:numCache>
                <c:formatCode>0.00</c:formatCode>
                <c:ptCount val="2"/>
                <c:pt idx="0">
                  <c:v>111.99999999999999</c:v>
                </c:pt>
                <c:pt idx="1">
                  <c:v>87.999999999999986</c:v>
                </c:pt>
              </c:numCache>
            </c:numRef>
          </c:yVal>
          <c:smooth val="0"/>
        </c:ser>
        <c:ser>
          <c:idx val="30"/>
          <c:order val="27"/>
          <c:tx>
            <c:v>Lander structure</c:v>
          </c:tx>
          <c:spPr>
            <a:ln w="12700">
              <a:solidFill>
                <a:srgbClr val="0000FF"/>
              </a:solidFill>
              <a:prstDash val="solid"/>
            </a:ln>
          </c:spPr>
          <c:marker>
            <c:symbol val="none"/>
          </c:marker>
          <c:xVal>
            <c:numRef>
              <c:f>Dashboard!$E$85:$F$85</c:f>
              <c:numCache>
                <c:formatCode>0.00</c:formatCode>
                <c:ptCount val="2"/>
                <c:pt idx="0">
                  <c:v>54</c:v>
                </c:pt>
                <c:pt idx="1">
                  <c:v>54</c:v>
                </c:pt>
              </c:numCache>
            </c:numRef>
          </c:xVal>
          <c:yVal>
            <c:numRef>
              <c:f>Dashboard!$E$86:$F$86</c:f>
              <c:numCache>
                <c:formatCode>0.00</c:formatCode>
                <c:ptCount val="2"/>
                <c:pt idx="0">
                  <c:v>111.99999999999999</c:v>
                </c:pt>
                <c:pt idx="1">
                  <c:v>87.999999999999986</c:v>
                </c:pt>
              </c:numCache>
            </c:numRef>
          </c:yVal>
          <c:smooth val="0"/>
        </c:ser>
        <c:ser>
          <c:idx val="27"/>
          <c:order val="28"/>
          <c:tx>
            <c:v>Lander structure</c:v>
          </c:tx>
          <c:spPr>
            <a:ln w="12700">
              <a:solidFill>
                <a:srgbClr val="0000FF"/>
              </a:solidFill>
              <a:prstDash val="solid"/>
            </a:ln>
          </c:spPr>
          <c:marker>
            <c:symbol val="none"/>
          </c:marker>
          <c:xVal>
            <c:numRef>
              <c:f>(Dashboard!$E$83,Dashboard!$E$85)</c:f>
              <c:numCache>
                <c:formatCode>0.00</c:formatCode>
                <c:ptCount val="2"/>
                <c:pt idx="0">
                  <c:v>40</c:v>
                </c:pt>
                <c:pt idx="1">
                  <c:v>54</c:v>
                </c:pt>
              </c:numCache>
            </c:numRef>
          </c:xVal>
          <c:yVal>
            <c:numRef>
              <c:f>(Dashboard!$E$84,Dashboard!$E$86)</c:f>
              <c:numCache>
                <c:formatCode>0.00</c:formatCode>
                <c:ptCount val="2"/>
                <c:pt idx="0">
                  <c:v>111.99999999999999</c:v>
                </c:pt>
                <c:pt idx="1">
                  <c:v>111.99999999999999</c:v>
                </c:pt>
              </c:numCache>
            </c:numRef>
          </c:yVal>
          <c:smooth val="0"/>
        </c:ser>
        <c:ser>
          <c:idx val="28"/>
          <c:order val="29"/>
          <c:tx>
            <c:v>Lander structure</c:v>
          </c:tx>
          <c:spPr>
            <a:ln w="12700">
              <a:solidFill>
                <a:srgbClr val="0000FF"/>
              </a:solidFill>
              <a:prstDash val="solid"/>
            </a:ln>
          </c:spPr>
          <c:marker>
            <c:symbol val="none"/>
          </c:marker>
          <c:xVal>
            <c:numRef>
              <c:f>(Dashboard!$F$83,Dashboard!$F$85)</c:f>
              <c:numCache>
                <c:formatCode>0.00</c:formatCode>
                <c:ptCount val="2"/>
                <c:pt idx="0">
                  <c:v>40</c:v>
                </c:pt>
                <c:pt idx="1">
                  <c:v>54</c:v>
                </c:pt>
              </c:numCache>
            </c:numRef>
          </c:xVal>
          <c:yVal>
            <c:numRef>
              <c:f>(Dashboard!$F$84,Dashboard!$F$86)</c:f>
              <c:numCache>
                <c:formatCode>0.00</c:formatCode>
                <c:ptCount val="2"/>
                <c:pt idx="0">
                  <c:v>87.999999999999986</c:v>
                </c:pt>
                <c:pt idx="1">
                  <c:v>87.999999999999986</c:v>
                </c:pt>
              </c:numCache>
            </c:numRef>
          </c:yVal>
          <c:smooth val="0"/>
        </c:ser>
        <c:ser>
          <c:idx val="31"/>
          <c:order val="30"/>
          <c:tx>
            <c:v>Crash</c:v>
          </c:tx>
          <c:spPr>
            <a:ln w="12700">
              <a:solidFill>
                <a:srgbClr val="FF6600"/>
              </a:solidFill>
              <a:prstDash val="solid"/>
            </a:ln>
          </c:spPr>
          <c:marker>
            <c:symbol val="none"/>
          </c:marker>
          <c:xVal>
            <c:numRef>
              <c:f>Dashboard!$C$42:$I$42</c:f>
              <c:numCache>
                <c:formatCode>General</c:formatCode>
                <c:ptCount val="7"/>
                <c:pt idx="0">
                  <c:v>100</c:v>
                </c:pt>
                <c:pt idx="1">
                  <c:v>95</c:v>
                </c:pt>
                <c:pt idx="2">
                  <c:v>105</c:v>
                </c:pt>
                <c:pt idx="3">
                  <c:v>95</c:v>
                </c:pt>
                <c:pt idx="4">
                  <c:v>105</c:v>
                </c:pt>
                <c:pt idx="5">
                  <c:v>95</c:v>
                </c:pt>
                <c:pt idx="6">
                  <c:v>100</c:v>
                </c:pt>
              </c:numCache>
            </c:numRef>
          </c:xVal>
          <c:yVal>
            <c:numRef>
              <c:f>Dashboard!$C$43:$I$43</c:f>
              <c:numCache>
                <c:formatCode>General</c:formatCode>
                <c:ptCount val="7"/>
                <c:pt idx="0">
                  <c:v>-100</c:v>
                </c:pt>
                <c:pt idx="1">
                  <c:v>-100</c:v>
                </c:pt>
                <c:pt idx="2">
                  <c:v>-100</c:v>
                </c:pt>
                <c:pt idx="3">
                  <c:v>-100</c:v>
                </c:pt>
                <c:pt idx="4">
                  <c:v>-100</c:v>
                </c:pt>
                <c:pt idx="5">
                  <c:v>-100</c:v>
                </c:pt>
                <c:pt idx="6">
                  <c:v>-100</c:v>
                </c:pt>
              </c:numCache>
            </c:numRef>
          </c:yVal>
          <c:smooth val="1"/>
        </c:ser>
        <c:ser>
          <c:idx val="32"/>
          <c:order val="31"/>
          <c:tx>
            <c:v>Crash 2</c:v>
          </c:tx>
          <c:spPr>
            <a:ln w="12700">
              <a:solidFill>
                <a:srgbClr val="FF6600"/>
              </a:solidFill>
              <a:prstDash val="solid"/>
            </a:ln>
          </c:spPr>
          <c:marker>
            <c:symbol val="none"/>
          </c:marker>
          <c:xVal>
            <c:numRef>
              <c:f>Dashboard!$C$44:$I$44</c:f>
              <c:numCache>
                <c:formatCode>General</c:formatCode>
                <c:ptCount val="7"/>
                <c:pt idx="0">
                  <c:v>87</c:v>
                </c:pt>
                <c:pt idx="1">
                  <c:v>80</c:v>
                </c:pt>
                <c:pt idx="2">
                  <c:v>88</c:v>
                </c:pt>
                <c:pt idx="3">
                  <c:v>78</c:v>
                </c:pt>
                <c:pt idx="4">
                  <c:v>86</c:v>
                </c:pt>
                <c:pt idx="5">
                  <c:v>76</c:v>
                </c:pt>
                <c:pt idx="6">
                  <c:v>80</c:v>
                </c:pt>
              </c:numCache>
            </c:numRef>
          </c:xVal>
          <c:yVal>
            <c:numRef>
              <c:f>Dashboard!$C$45:$I$45</c:f>
              <c:numCache>
                <c:formatCode>General</c:formatCode>
                <c:ptCount val="7"/>
                <c:pt idx="0">
                  <c:v>-100</c:v>
                </c:pt>
                <c:pt idx="1">
                  <c:v>-100</c:v>
                </c:pt>
                <c:pt idx="2">
                  <c:v>-100</c:v>
                </c:pt>
                <c:pt idx="3">
                  <c:v>-100</c:v>
                </c:pt>
                <c:pt idx="4">
                  <c:v>-100</c:v>
                </c:pt>
                <c:pt idx="5">
                  <c:v>-100</c:v>
                </c:pt>
                <c:pt idx="6">
                  <c:v>-100</c:v>
                </c:pt>
              </c:numCache>
            </c:numRef>
          </c:yVal>
          <c:smooth val="1"/>
        </c:ser>
        <c:ser>
          <c:idx val="33"/>
          <c:order val="32"/>
          <c:tx>
            <c:v>Crash 3</c:v>
          </c:tx>
          <c:spPr>
            <a:ln w="12700">
              <a:solidFill>
                <a:srgbClr val="FF6600"/>
              </a:solidFill>
              <a:prstDash val="solid"/>
            </a:ln>
          </c:spPr>
          <c:marker>
            <c:symbol val="none"/>
          </c:marker>
          <c:xVal>
            <c:numRef>
              <c:f>Dashboard!$J$42:$P$42</c:f>
              <c:numCache>
                <c:formatCode>General</c:formatCode>
                <c:ptCount val="7"/>
                <c:pt idx="0">
                  <c:v>112</c:v>
                </c:pt>
                <c:pt idx="1">
                  <c:v>110</c:v>
                </c:pt>
                <c:pt idx="2">
                  <c:v>122</c:v>
                </c:pt>
                <c:pt idx="3">
                  <c:v>112</c:v>
                </c:pt>
                <c:pt idx="4">
                  <c:v>121</c:v>
                </c:pt>
                <c:pt idx="5">
                  <c:v>113</c:v>
                </c:pt>
                <c:pt idx="6">
                  <c:v>118</c:v>
                </c:pt>
              </c:numCache>
            </c:numRef>
          </c:xVal>
          <c:yVal>
            <c:numRef>
              <c:f>Dashboard!$J$43:$P$43</c:f>
              <c:numCache>
                <c:formatCode>General</c:formatCode>
                <c:ptCount val="7"/>
                <c:pt idx="0">
                  <c:v>-100</c:v>
                </c:pt>
                <c:pt idx="1">
                  <c:v>-100</c:v>
                </c:pt>
                <c:pt idx="2">
                  <c:v>-100</c:v>
                </c:pt>
                <c:pt idx="3">
                  <c:v>-100</c:v>
                </c:pt>
                <c:pt idx="4">
                  <c:v>-100</c:v>
                </c:pt>
                <c:pt idx="5">
                  <c:v>-100</c:v>
                </c:pt>
                <c:pt idx="6">
                  <c:v>-100</c:v>
                </c:pt>
              </c:numCache>
            </c:numRef>
          </c:yVal>
          <c:smooth val="1"/>
        </c:ser>
        <c:ser>
          <c:idx val="34"/>
          <c:order val="33"/>
          <c:tx>
            <c:v>Wreck</c:v>
          </c:tx>
          <c:spPr>
            <a:ln w="12700">
              <a:solidFill>
                <a:srgbClr val="0000FF"/>
              </a:solidFill>
              <a:prstDash val="solid"/>
            </a:ln>
          </c:spPr>
          <c:marker>
            <c:symbol val="none"/>
          </c:marker>
          <c:xVal>
            <c:numRef>
              <c:f>Dashboard!$J$44:$O$44</c:f>
              <c:numCache>
                <c:formatCode>General</c:formatCode>
                <c:ptCount val="6"/>
                <c:pt idx="0">
                  <c:v>83</c:v>
                </c:pt>
                <c:pt idx="1">
                  <c:v>117</c:v>
                </c:pt>
                <c:pt idx="2">
                  <c:v>110</c:v>
                </c:pt>
                <c:pt idx="3">
                  <c:v>100</c:v>
                </c:pt>
                <c:pt idx="4">
                  <c:v>83</c:v>
                </c:pt>
                <c:pt idx="5">
                  <c:v>83</c:v>
                </c:pt>
              </c:numCache>
            </c:numRef>
          </c:xVal>
          <c:yVal>
            <c:numRef>
              <c:f>Dashboard!$J$45:$O$45</c:f>
              <c:numCache>
                <c:formatCode>General</c:formatCode>
                <c:ptCount val="6"/>
                <c:pt idx="0">
                  <c:v>-100</c:v>
                </c:pt>
                <c:pt idx="1">
                  <c:v>-100</c:v>
                </c:pt>
                <c:pt idx="2">
                  <c:v>-100</c:v>
                </c:pt>
                <c:pt idx="3">
                  <c:v>-100</c:v>
                </c:pt>
                <c:pt idx="4">
                  <c:v>-100</c:v>
                </c:pt>
                <c:pt idx="5">
                  <c:v>-100</c:v>
                </c:pt>
              </c:numCache>
            </c:numRef>
          </c:yVal>
          <c:smooth val="0"/>
        </c:ser>
        <c:ser>
          <c:idx val="41"/>
          <c:order val="34"/>
          <c:tx>
            <c:v>Landing Leg</c:v>
          </c:tx>
          <c:spPr>
            <a:ln w="12700">
              <a:solidFill>
                <a:srgbClr val="0000FF"/>
              </a:solidFill>
              <a:prstDash val="solid"/>
            </a:ln>
          </c:spPr>
          <c:marker>
            <c:symbol val="none"/>
          </c:marker>
          <c:xVal>
            <c:numRef>
              <c:f>(Dashboard!$F$85,Dashboard!$F$93)</c:f>
              <c:numCache>
                <c:formatCode>General</c:formatCode>
                <c:ptCount val="2"/>
                <c:pt idx="0" formatCode="0.00">
                  <c:v>54</c:v>
                </c:pt>
                <c:pt idx="1">
                  <c:v>71.5</c:v>
                </c:pt>
              </c:numCache>
            </c:numRef>
          </c:xVal>
          <c:yVal>
            <c:numRef>
              <c:f>(Dashboard!$F$86,Dashboard!$F$94)</c:f>
              <c:numCache>
                <c:formatCode>General</c:formatCode>
                <c:ptCount val="2"/>
                <c:pt idx="0" formatCode="0.00">
                  <c:v>87.999999999999986</c:v>
                </c:pt>
                <c:pt idx="1">
                  <c:v>75.999999999999986</c:v>
                </c:pt>
              </c:numCache>
            </c:numRef>
          </c:yVal>
          <c:smooth val="0"/>
        </c:ser>
        <c:ser>
          <c:idx val="42"/>
          <c:order val="35"/>
          <c:tx>
            <c:v>Landing Leg</c:v>
          </c:tx>
          <c:spPr>
            <a:ln w="12700">
              <a:solidFill>
                <a:srgbClr val="0000FF"/>
              </a:solidFill>
              <a:prstDash val="solid"/>
            </a:ln>
          </c:spPr>
          <c:marker>
            <c:symbol val="none"/>
          </c:marker>
          <c:xVal>
            <c:numRef>
              <c:f>(Dashboard!$E$85,Dashboard!$E$93)</c:f>
              <c:numCache>
                <c:formatCode>General</c:formatCode>
                <c:ptCount val="2"/>
                <c:pt idx="0" formatCode="0.00">
                  <c:v>54</c:v>
                </c:pt>
                <c:pt idx="1">
                  <c:v>71.5</c:v>
                </c:pt>
              </c:numCache>
            </c:numRef>
          </c:xVal>
          <c:yVal>
            <c:numRef>
              <c:f>(Dashboard!$E$86,Dashboard!$E$94)</c:f>
              <c:numCache>
                <c:formatCode>General</c:formatCode>
                <c:ptCount val="2"/>
                <c:pt idx="0" formatCode="0.00">
                  <c:v>111.99999999999999</c:v>
                </c:pt>
                <c:pt idx="1">
                  <c:v>123.99999999999999</c:v>
                </c:pt>
              </c:numCache>
            </c:numRef>
          </c:yVal>
          <c:smooth val="0"/>
        </c:ser>
        <c:ser>
          <c:idx val="43"/>
          <c:order val="36"/>
          <c:tx>
            <c:v>Strut point</c:v>
          </c:tx>
          <c:spPr>
            <a:ln w="19050">
              <a:noFill/>
            </a:ln>
          </c:spPr>
          <c:marker>
            <c:symbol val="circle"/>
            <c:size val="3"/>
            <c:spPr>
              <a:solidFill>
                <a:srgbClr val="000000"/>
              </a:solidFill>
              <a:ln>
                <a:solidFill>
                  <a:srgbClr val="000000"/>
                </a:solidFill>
                <a:prstDash val="solid"/>
              </a:ln>
            </c:spPr>
          </c:marker>
          <c:xVal>
            <c:numRef>
              <c:f>Dashboard!$E$97</c:f>
              <c:numCache>
                <c:formatCode>General</c:formatCode>
                <c:ptCount val="1"/>
                <c:pt idx="0">
                  <c:v>50.5</c:v>
                </c:pt>
              </c:numCache>
            </c:numRef>
          </c:xVal>
          <c:yVal>
            <c:numRef>
              <c:f>Dashboard!$E$98</c:f>
              <c:numCache>
                <c:formatCode>General</c:formatCode>
                <c:ptCount val="1"/>
                <c:pt idx="0">
                  <c:v>117.99999999999999</c:v>
                </c:pt>
              </c:numCache>
            </c:numRef>
          </c:yVal>
          <c:smooth val="0"/>
        </c:ser>
        <c:ser>
          <c:idx val="44"/>
          <c:order val="37"/>
          <c:tx>
            <c:v>Strut point</c:v>
          </c:tx>
          <c:spPr>
            <a:ln w="19050">
              <a:noFill/>
            </a:ln>
          </c:spPr>
          <c:marker>
            <c:symbol val="circle"/>
            <c:size val="3"/>
            <c:spPr>
              <a:solidFill>
                <a:srgbClr val="000000"/>
              </a:solidFill>
              <a:ln>
                <a:solidFill>
                  <a:srgbClr val="000000"/>
                </a:solidFill>
                <a:prstDash val="solid"/>
              </a:ln>
            </c:spPr>
          </c:marker>
          <c:xVal>
            <c:numRef>
              <c:f>Dashboard!$F$97</c:f>
              <c:numCache>
                <c:formatCode>General</c:formatCode>
                <c:ptCount val="1"/>
                <c:pt idx="0">
                  <c:v>50.5</c:v>
                </c:pt>
              </c:numCache>
            </c:numRef>
          </c:xVal>
          <c:yVal>
            <c:numRef>
              <c:f>Dashboard!$F$98</c:f>
              <c:numCache>
                <c:formatCode>General</c:formatCode>
                <c:ptCount val="1"/>
                <c:pt idx="0">
                  <c:v>81.999999999999986</c:v>
                </c:pt>
              </c:numCache>
            </c:numRef>
          </c:yVal>
          <c:smooth val="0"/>
        </c:ser>
        <c:ser>
          <c:idx val="38"/>
          <c:order val="38"/>
          <c:tx>
            <c:v>CG left</c:v>
          </c:tx>
          <c:spPr>
            <a:ln w="19050">
              <a:noFill/>
            </a:ln>
          </c:spPr>
          <c:marker>
            <c:symbol val="circle"/>
            <c:size val="3"/>
            <c:spPr>
              <a:solidFill>
                <a:srgbClr val="000000"/>
              </a:solidFill>
              <a:ln>
                <a:solidFill>
                  <a:srgbClr val="000000"/>
                </a:solidFill>
                <a:prstDash val="solid"/>
              </a:ln>
            </c:spPr>
          </c:marker>
          <c:xVal>
            <c:numRef>
              <c:f>Dashboard!$E$99</c:f>
              <c:numCache>
                <c:formatCode>General</c:formatCode>
                <c:ptCount val="1"/>
                <c:pt idx="0">
                  <c:v>47</c:v>
                </c:pt>
              </c:numCache>
            </c:numRef>
          </c:xVal>
          <c:yVal>
            <c:numRef>
              <c:f>Dashboard!$E$100</c:f>
              <c:numCache>
                <c:formatCode>General</c:formatCode>
                <c:ptCount val="1"/>
                <c:pt idx="0">
                  <c:v>111.99999999999999</c:v>
                </c:pt>
              </c:numCache>
            </c:numRef>
          </c:yVal>
          <c:smooth val="0"/>
        </c:ser>
        <c:ser>
          <c:idx val="45"/>
          <c:order val="39"/>
          <c:tx>
            <c:v>CG right</c:v>
          </c:tx>
          <c:spPr>
            <a:ln w="19050">
              <a:noFill/>
            </a:ln>
          </c:spPr>
          <c:marker>
            <c:symbol val="circle"/>
            <c:size val="3"/>
            <c:spPr>
              <a:solidFill>
                <a:srgbClr val="000000"/>
              </a:solidFill>
              <a:ln>
                <a:solidFill>
                  <a:srgbClr val="000000"/>
                </a:solidFill>
                <a:prstDash val="solid"/>
              </a:ln>
            </c:spPr>
          </c:marker>
          <c:xVal>
            <c:numRef>
              <c:f>Dashboard!$F$99</c:f>
              <c:numCache>
                <c:formatCode>General</c:formatCode>
                <c:ptCount val="1"/>
                <c:pt idx="0">
                  <c:v>47</c:v>
                </c:pt>
              </c:numCache>
            </c:numRef>
          </c:xVal>
          <c:yVal>
            <c:numRef>
              <c:f>Dashboard!$F$100</c:f>
              <c:numCache>
                <c:formatCode>General</c:formatCode>
                <c:ptCount val="1"/>
                <c:pt idx="0">
                  <c:v>87.999999999999986</c:v>
                </c:pt>
              </c:numCache>
            </c:numRef>
          </c:yVal>
          <c:smooth val="0"/>
        </c:ser>
        <c:ser>
          <c:idx val="46"/>
          <c:order val="40"/>
          <c:tx>
            <c:v>Landing leg</c:v>
          </c:tx>
          <c:spPr>
            <a:ln w="12700">
              <a:solidFill>
                <a:srgbClr val="0000FF"/>
              </a:solidFill>
              <a:prstDash val="solid"/>
            </a:ln>
          </c:spPr>
          <c:marker>
            <c:symbol val="none"/>
          </c:marker>
          <c:xVal>
            <c:numRef>
              <c:f>(Dashboard!$E$97,Dashboard!$E$93)</c:f>
              <c:numCache>
                <c:formatCode>General</c:formatCode>
                <c:ptCount val="2"/>
                <c:pt idx="0">
                  <c:v>50.5</c:v>
                </c:pt>
                <c:pt idx="1">
                  <c:v>71.5</c:v>
                </c:pt>
              </c:numCache>
            </c:numRef>
          </c:xVal>
          <c:yVal>
            <c:numRef>
              <c:f>(Dashboard!$E$98,Dashboard!$E$94)</c:f>
              <c:numCache>
                <c:formatCode>General</c:formatCode>
                <c:ptCount val="2"/>
                <c:pt idx="0">
                  <c:v>117.99999999999999</c:v>
                </c:pt>
                <c:pt idx="1">
                  <c:v>123.99999999999999</c:v>
                </c:pt>
              </c:numCache>
            </c:numRef>
          </c:yVal>
          <c:smooth val="0"/>
        </c:ser>
        <c:ser>
          <c:idx val="47"/>
          <c:order val="41"/>
          <c:tx>
            <c:v>Landing leg</c:v>
          </c:tx>
          <c:spPr>
            <a:ln w="12700">
              <a:solidFill>
                <a:srgbClr val="0000FF"/>
              </a:solidFill>
              <a:prstDash val="solid"/>
            </a:ln>
          </c:spPr>
          <c:marker>
            <c:symbol val="none"/>
          </c:marker>
          <c:xVal>
            <c:numRef>
              <c:f>(Dashboard!$E$97,Dashboard!$E$99)</c:f>
              <c:numCache>
                <c:formatCode>General</c:formatCode>
                <c:ptCount val="2"/>
                <c:pt idx="0">
                  <c:v>50.5</c:v>
                </c:pt>
                <c:pt idx="1">
                  <c:v>47</c:v>
                </c:pt>
              </c:numCache>
            </c:numRef>
          </c:xVal>
          <c:yVal>
            <c:numRef>
              <c:f>(Dashboard!$E$98,Dashboard!$E$100)</c:f>
              <c:numCache>
                <c:formatCode>General</c:formatCode>
                <c:ptCount val="2"/>
                <c:pt idx="0">
                  <c:v>117.99999999999999</c:v>
                </c:pt>
                <c:pt idx="1">
                  <c:v>111.99999999999999</c:v>
                </c:pt>
              </c:numCache>
            </c:numRef>
          </c:yVal>
          <c:smooth val="0"/>
        </c:ser>
        <c:ser>
          <c:idx val="48"/>
          <c:order val="42"/>
          <c:tx>
            <c:v>Landing leg</c:v>
          </c:tx>
          <c:spPr>
            <a:ln w="12700">
              <a:solidFill>
                <a:srgbClr val="0000FF"/>
              </a:solidFill>
              <a:prstDash val="solid"/>
            </a:ln>
          </c:spPr>
          <c:marker>
            <c:symbol val="none"/>
          </c:marker>
          <c:xVal>
            <c:numRef>
              <c:f>(Dashboard!$E$97,Dashboard!$E$85)</c:f>
              <c:numCache>
                <c:formatCode>0.00</c:formatCode>
                <c:ptCount val="2"/>
                <c:pt idx="0" formatCode="General">
                  <c:v>50.5</c:v>
                </c:pt>
                <c:pt idx="1">
                  <c:v>54</c:v>
                </c:pt>
              </c:numCache>
            </c:numRef>
          </c:xVal>
          <c:yVal>
            <c:numRef>
              <c:f>(Dashboard!$E$98,Dashboard!$E$86)</c:f>
              <c:numCache>
                <c:formatCode>0.00</c:formatCode>
                <c:ptCount val="2"/>
                <c:pt idx="0" formatCode="General">
                  <c:v>117.99999999999999</c:v>
                </c:pt>
                <c:pt idx="1">
                  <c:v>111.99999999999999</c:v>
                </c:pt>
              </c:numCache>
            </c:numRef>
          </c:yVal>
          <c:smooth val="0"/>
        </c:ser>
        <c:ser>
          <c:idx val="49"/>
          <c:order val="43"/>
          <c:tx>
            <c:v>Landing leg</c:v>
          </c:tx>
          <c:spPr>
            <a:ln w="12700">
              <a:solidFill>
                <a:srgbClr val="0000FF"/>
              </a:solidFill>
              <a:prstDash val="solid"/>
            </a:ln>
          </c:spPr>
          <c:marker>
            <c:symbol val="none"/>
          </c:marker>
          <c:xVal>
            <c:numRef>
              <c:f>(Dashboard!$F$97,Dashboard!$F$93)</c:f>
              <c:numCache>
                <c:formatCode>General</c:formatCode>
                <c:ptCount val="2"/>
                <c:pt idx="0">
                  <c:v>50.5</c:v>
                </c:pt>
                <c:pt idx="1">
                  <c:v>71.5</c:v>
                </c:pt>
              </c:numCache>
            </c:numRef>
          </c:xVal>
          <c:yVal>
            <c:numRef>
              <c:f>(Dashboard!$F$98,Dashboard!$F$94)</c:f>
              <c:numCache>
                <c:formatCode>General</c:formatCode>
                <c:ptCount val="2"/>
                <c:pt idx="0">
                  <c:v>81.999999999999986</c:v>
                </c:pt>
                <c:pt idx="1">
                  <c:v>75.999999999999986</c:v>
                </c:pt>
              </c:numCache>
            </c:numRef>
          </c:yVal>
          <c:smooth val="0"/>
        </c:ser>
        <c:ser>
          <c:idx val="50"/>
          <c:order val="44"/>
          <c:tx>
            <c:v>Landing leg</c:v>
          </c:tx>
          <c:spPr>
            <a:ln w="12700">
              <a:solidFill>
                <a:srgbClr val="0000FF"/>
              </a:solidFill>
              <a:prstDash val="solid"/>
            </a:ln>
          </c:spPr>
          <c:marker>
            <c:symbol val="none"/>
          </c:marker>
          <c:xVal>
            <c:numRef>
              <c:f>(Dashboard!$F$97,Dashboard!$F$99)</c:f>
              <c:numCache>
                <c:formatCode>General</c:formatCode>
                <c:ptCount val="2"/>
                <c:pt idx="0">
                  <c:v>50.5</c:v>
                </c:pt>
                <c:pt idx="1">
                  <c:v>47</c:v>
                </c:pt>
              </c:numCache>
            </c:numRef>
          </c:xVal>
          <c:yVal>
            <c:numRef>
              <c:f>(Dashboard!$F$98,Dashboard!$F$100)</c:f>
              <c:numCache>
                <c:formatCode>General</c:formatCode>
                <c:ptCount val="2"/>
                <c:pt idx="0">
                  <c:v>81.999999999999986</c:v>
                </c:pt>
                <c:pt idx="1">
                  <c:v>87.999999999999986</c:v>
                </c:pt>
              </c:numCache>
            </c:numRef>
          </c:yVal>
          <c:smooth val="0"/>
        </c:ser>
        <c:ser>
          <c:idx val="51"/>
          <c:order val="45"/>
          <c:tx>
            <c:v>Landing leg</c:v>
          </c:tx>
          <c:spPr>
            <a:ln w="12700">
              <a:solidFill>
                <a:srgbClr val="0000FF"/>
              </a:solidFill>
              <a:prstDash val="solid"/>
            </a:ln>
          </c:spPr>
          <c:marker>
            <c:symbol val="none"/>
          </c:marker>
          <c:xVal>
            <c:numRef>
              <c:f>(Dashboard!$F$97,Dashboard!$F$85)</c:f>
              <c:numCache>
                <c:formatCode>0.00</c:formatCode>
                <c:ptCount val="2"/>
                <c:pt idx="0" formatCode="General">
                  <c:v>50.5</c:v>
                </c:pt>
                <c:pt idx="1">
                  <c:v>54</c:v>
                </c:pt>
              </c:numCache>
            </c:numRef>
          </c:xVal>
          <c:yVal>
            <c:numRef>
              <c:f>(Dashboard!$F$98,Dashboard!$F$86)</c:f>
              <c:numCache>
                <c:formatCode>0.00</c:formatCode>
                <c:ptCount val="2"/>
                <c:pt idx="0" formatCode="General">
                  <c:v>81.999999999999986</c:v>
                </c:pt>
                <c:pt idx="1">
                  <c:v>87.999999999999986</c:v>
                </c:pt>
              </c:numCache>
            </c:numRef>
          </c:yVal>
          <c:smooth val="0"/>
        </c:ser>
        <c:ser>
          <c:idx val="39"/>
          <c:order val="46"/>
          <c:tx>
            <c:v>Landing leg</c:v>
          </c:tx>
          <c:spPr>
            <a:ln w="19050">
              <a:noFill/>
            </a:ln>
          </c:spPr>
          <c:marker>
            <c:symbol val="circle"/>
            <c:size val="5"/>
            <c:spPr>
              <a:solidFill>
                <a:srgbClr val="333333"/>
              </a:solidFill>
              <a:ln>
                <a:solidFill>
                  <a:srgbClr val="333333"/>
                </a:solidFill>
                <a:prstDash val="solid"/>
              </a:ln>
            </c:spPr>
          </c:marker>
          <c:xVal>
            <c:numRef>
              <c:f>Dashboard!$E$93</c:f>
              <c:numCache>
                <c:formatCode>General</c:formatCode>
                <c:ptCount val="1"/>
                <c:pt idx="0">
                  <c:v>71.5</c:v>
                </c:pt>
              </c:numCache>
            </c:numRef>
          </c:xVal>
          <c:yVal>
            <c:numRef>
              <c:f>Dashboard!$E$94</c:f>
              <c:numCache>
                <c:formatCode>General</c:formatCode>
                <c:ptCount val="1"/>
                <c:pt idx="0">
                  <c:v>123.99999999999999</c:v>
                </c:pt>
              </c:numCache>
            </c:numRef>
          </c:yVal>
          <c:smooth val="0"/>
        </c:ser>
        <c:ser>
          <c:idx val="40"/>
          <c:order val="47"/>
          <c:tx>
            <c:v>Landing leg</c:v>
          </c:tx>
          <c:spPr>
            <a:ln w="19050">
              <a:noFill/>
            </a:ln>
          </c:spPr>
          <c:marker>
            <c:symbol val="circle"/>
            <c:size val="5"/>
            <c:spPr>
              <a:solidFill>
                <a:srgbClr val="333333"/>
              </a:solidFill>
              <a:ln>
                <a:solidFill>
                  <a:srgbClr val="333333"/>
                </a:solidFill>
                <a:prstDash val="solid"/>
              </a:ln>
            </c:spPr>
          </c:marker>
          <c:xVal>
            <c:numRef>
              <c:f>Dashboard!$F$93</c:f>
              <c:numCache>
                <c:formatCode>General</c:formatCode>
                <c:ptCount val="1"/>
                <c:pt idx="0">
                  <c:v>71.5</c:v>
                </c:pt>
              </c:numCache>
            </c:numRef>
          </c:xVal>
          <c:yVal>
            <c:numRef>
              <c:f>Dashboard!$F$94</c:f>
              <c:numCache>
                <c:formatCode>General</c:formatCode>
                <c:ptCount val="1"/>
                <c:pt idx="0">
                  <c:v>75.999999999999986</c:v>
                </c:pt>
              </c:numCache>
            </c:numRef>
          </c:yVal>
          <c:smooth val="0"/>
        </c:ser>
        <c:ser>
          <c:idx val="52"/>
          <c:order val="48"/>
          <c:tx>
            <c:v>Hill</c:v>
          </c:tx>
          <c:spPr>
            <a:ln w="12700">
              <a:solidFill>
                <a:srgbClr val="800000"/>
              </a:solidFill>
              <a:prstDash val="solid"/>
            </a:ln>
          </c:spPr>
          <c:marker>
            <c:symbol val="none"/>
          </c:marker>
          <c:xVal>
            <c:numRef>
              <c:f>Dashboard!$D$38:$F$38</c:f>
              <c:numCache>
                <c:formatCode>0</c:formatCode>
                <c:ptCount val="3"/>
                <c:pt idx="0">
                  <c:v>0</c:v>
                </c:pt>
                <c:pt idx="1">
                  <c:v>2133.828420856767</c:v>
                </c:pt>
                <c:pt idx="2">
                  <c:v>1733.0627366854137</c:v>
                </c:pt>
              </c:numCache>
            </c:numRef>
          </c:xVal>
          <c:yVal>
            <c:numRef>
              <c:f>Dashboard!$D$49:$F$49</c:f>
              <c:numCache>
                <c:formatCode>General</c:formatCode>
                <c:ptCount val="3"/>
                <c:pt idx="0">
                  <c:v>-100</c:v>
                </c:pt>
                <c:pt idx="1">
                  <c:v>-100</c:v>
                </c:pt>
                <c:pt idx="2">
                  <c:v>-100</c:v>
                </c:pt>
              </c:numCache>
            </c:numRef>
          </c:yVal>
          <c:smooth val="1"/>
        </c:ser>
        <c:ser>
          <c:idx val="53"/>
          <c:order val="49"/>
          <c:tx>
            <c:v>Hill</c:v>
          </c:tx>
          <c:spPr>
            <a:ln w="12700">
              <a:solidFill>
                <a:srgbClr val="800000"/>
              </a:solidFill>
              <a:prstDash val="solid"/>
            </a:ln>
          </c:spPr>
          <c:marker>
            <c:symbol val="none"/>
          </c:marker>
          <c:xVal>
            <c:numRef>
              <c:f>Dashboard!$E$38:$G$38</c:f>
              <c:numCache>
                <c:formatCode>0</c:formatCode>
                <c:ptCount val="3"/>
                <c:pt idx="0">
                  <c:v>2133.828420856767</c:v>
                </c:pt>
                <c:pt idx="1">
                  <c:v>1733.0627366854137</c:v>
                </c:pt>
                <c:pt idx="2">
                  <c:v>1584.7564630168722</c:v>
                </c:pt>
              </c:numCache>
            </c:numRef>
          </c:xVal>
          <c:yVal>
            <c:numRef>
              <c:f>Dashboard!$E$50:$G$50</c:f>
              <c:numCache>
                <c:formatCode>General</c:formatCode>
                <c:ptCount val="3"/>
                <c:pt idx="0">
                  <c:v>-100</c:v>
                </c:pt>
                <c:pt idx="1">
                  <c:v>-100</c:v>
                </c:pt>
                <c:pt idx="2">
                  <c:v>-100</c:v>
                </c:pt>
              </c:numCache>
            </c:numRef>
          </c:yVal>
          <c:smooth val="1"/>
        </c:ser>
        <c:ser>
          <c:idx val="54"/>
          <c:order val="50"/>
          <c:tx>
            <c:v>Hill</c:v>
          </c:tx>
          <c:spPr>
            <a:ln w="12700">
              <a:solidFill>
                <a:srgbClr val="800000"/>
              </a:solidFill>
              <a:prstDash val="solid"/>
            </a:ln>
          </c:spPr>
          <c:marker>
            <c:symbol val="none"/>
          </c:marker>
          <c:xVal>
            <c:numRef>
              <c:f>Dashboard!$L$38:$N$38</c:f>
              <c:numCache>
                <c:formatCode>0</c:formatCode>
                <c:ptCount val="3"/>
                <c:pt idx="0">
                  <c:v>-1023.1439156797896</c:v>
                </c:pt>
                <c:pt idx="1">
                  <c:v>-1339.7564630168722</c:v>
                </c:pt>
                <c:pt idx="2">
                  <c:v>200</c:v>
                </c:pt>
              </c:numCache>
            </c:numRef>
          </c:xVal>
          <c:yVal>
            <c:numRef>
              <c:f>Dashboard!$L$49:$N$49</c:f>
              <c:numCache>
                <c:formatCode>General</c:formatCode>
                <c:ptCount val="3"/>
                <c:pt idx="0">
                  <c:v>-100</c:v>
                </c:pt>
                <c:pt idx="1">
                  <c:v>-100</c:v>
                </c:pt>
                <c:pt idx="2">
                  <c:v>-100</c:v>
                </c:pt>
              </c:numCache>
            </c:numRef>
          </c:yVal>
          <c:smooth val="1"/>
        </c:ser>
        <c:ser>
          <c:idx val="57"/>
          <c:order val="51"/>
          <c:tx>
            <c:v>Landing leg</c:v>
          </c:tx>
          <c:spPr>
            <a:ln w="12700">
              <a:solidFill>
                <a:srgbClr val="0000FF"/>
              </a:solidFill>
              <a:prstDash val="solid"/>
            </a:ln>
          </c:spPr>
          <c:marker>
            <c:symbol val="square"/>
            <c:size val="6"/>
            <c:spPr>
              <a:noFill/>
              <a:ln w="6350">
                <a:noFill/>
              </a:ln>
            </c:spPr>
          </c:marker>
          <c:xVal>
            <c:numRef>
              <c:f>(Dashboard!$E$91,Dashboard!$G$77)</c:f>
              <c:numCache>
                <c:formatCode>0.00</c:formatCode>
                <c:ptCount val="2"/>
                <c:pt idx="0" formatCode="General">
                  <c:v>71.5</c:v>
                </c:pt>
                <c:pt idx="1">
                  <c:v>47</c:v>
                </c:pt>
              </c:numCache>
            </c:numRef>
          </c:xVal>
          <c:yVal>
            <c:numRef>
              <c:f>(Dashboard!$E$92,Dashboard!$H$78)</c:f>
              <c:numCache>
                <c:formatCode>0.00</c:formatCode>
                <c:ptCount val="2"/>
                <c:pt idx="0" formatCode="General">
                  <c:v>99.999999999999986</c:v>
                </c:pt>
                <c:pt idx="1">
                  <c:v>99.999999999999986</c:v>
                </c:pt>
              </c:numCache>
            </c:numRef>
          </c:yVal>
          <c:smooth val="0"/>
        </c:ser>
        <c:ser>
          <c:idx val="55"/>
          <c:order val="52"/>
          <c:tx>
            <c:v>Landing leg</c:v>
          </c:tx>
          <c:spPr>
            <a:ln w="19050">
              <a:noFill/>
            </a:ln>
          </c:spPr>
          <c:marker>
            <c:symbol val="circle"/>
            <c:size val="3"/>
            <c:spPr>
              <a:solidFill>
                <a:srgbClr val="333333"/>
              </a:solidFill>
              <a:ln>
                <a:solidFill>
                  <a:srgbClr val="333333"/>
                </a:solidFill>
                <a:prstDash val="solid"/>
              </a:ln>
            </c:spPr>
          </c:marker>
          <c:xVal>
            <c:numRef>
              <c:f>Dashboard!$E$95</c:f>
              <c:numCache>
                <c:formatCode>General</c:formatCode>
                <c:ptCount val="1"/>
                <c:pt idx="0">
                  <c:v>50.5</c:v>
                </c:pt>
              </c:numCache>
            </c:numRef>
          </c:xVal>
          <c:yVal>
            <c:numRef>
              <c:f>Dashboard!$E$96</c:f>
              <c:numCache>
                <c:formatCode>General</c:formatCode>
                <c:ptCount val="1"/>
                <c:pt idx="0">
                  <c:v>99.999999999999986</c:v>
                </c:pt>
              </c:numCache>
            </c:numRef>
          </c:yVal>
          <c:smooth val="0"/>
        </c:ser>
        <c:ser>
          <c:idx val="56"/>
          <c:order val="53"/>
          <c:tx>
            <c:v>Landing leg</c:v>
          </c:tx>
          <c:spPr>
            <a:ln w="19050">
              <a:noFill/>
            </a:ln>
          </c:spPr>
          <c:marker>
            <c:symbol val="circle"/>
            <c:size val="5"/>
            <c:spPr>
              <a:solidFill>
                <a:srgbClr val="333333"/>
              </a:solidFill>
              <a:ln>
                <a:solidFill>
                  <a:srgbClr val="333333"/>
                </a:solidFill>
                <a:prstDash val="solid"/>
              </a:ln>
            </c:spPr>
          </c:marker>
          <c:xVal>
            <c:numRef>
              <c:f>Dashboard!$E$91</c:f>
              <c:numCache>
                <c:formatCode>General</c:formatCode>
                <c:ptCount val="1"/>
                <c:pt idx="0">
                  <c:v>71.5</c:v>
                </c:pt>
              </c:numCache>
            </c:numRef>
          </c:xVal>
          <c:yVal>
            <c:numRef>
              <c:f>Dashboard!$E$92</c:f>
              <c:numCache>
                <c:formatCode>General</c:formatCode>
                <c:ptCount val="1"/>
                <c:pt idx="0">
                  <c:v>99.999999999999986</c:v>
                </c:pt>
              </c:numCache>
            </c:numRef>
          </c:yVal>
          <c:smooth val="0"/>
        </c:ser>
        <c:ser>
          <c:idx val="58"/>
          <c:order val="54"/>
          <c:tx>
            <c:v>Lander structure</c:v>
          </c:tx>
          <c:spPr>
            <a:ln w="12700">
              <a:solidFill>
                <a:srgbClr val="0000FF"/>
              </a:solidFill>
              <a:prstDash val="solid"/>
            </a:ln>
          </c:spPr>
          <c:marker>
            <c:symbol val="none"/>
          </c:marker>
          <c:xVal>
            <c:numRef>
              <c:f>(Dashboard!$E$83,Dashboard!$E$89,Dashboard!$F$89,Dashboard!$F$83)</c:f>
              <c:numCache>
                <c:formatCode>General</c:formatCode>
                <c:ptCount val="4"/>
                <c:pt idx="0" formatCode="0.00">
                  <c:v>40</c:v>
                </c:pt>
                <c:pt idx="1">
                  <c:v>29.5</c:v>
                </c:pt>
                <c:pt idx="2">
                  <c:v>29.5</c:v>
                </c:pt>
                <c:pt idx="3" formatCode="0.00">
                  <c:v>40</c:v>
                </c:pt>
              </c:numCache>
            </c:numRef>
          </c:xVal>
          <c:yVal>
            <c:numRef>
              <c:f>(Dashboard!$E$84,Dashboard!$E$90,Dashboard!$F$90,Dashboard!$F$84)</c:f>
              <c:numCache>
                <c:formatCode>General</c:formatCode>
                <c:ptCount val="4"/>
                <c:pt idx="0" formatCode="0.00">
                  <c:v>111.99999999999999</c:v>
                </c:pt>
                <c:pt idx="1">
                  <c:v>105.99999999999999</c:v>
                </c:pt>
                <c:pt idx="2">
                  <c:v>93.999999999999986</c:v>
                </c:pt>
                <c:pt idx="3" formatCode="0.00">
                  <c:v>87.999999999999986</c:v>
                </c:pt>
              </c:numCache>
            </c:numRef>
          </c:yVal>
          <c:smooth val="0"/>
        </c:ser>
        <c:ser>
          <c:idx val="26"/>
          <c:order val="55"/>
          <c:tx>
            <c:v>Descent stage CG</c:v>
          </c:tx>
          <c:spPr>
            <a:ln w="19050">
              <a:noFill/>
            </a:ln>
          </c:spPr>
          <c:marker>
            <c:symbol val="circle"/>
            <c:size val="6"/>
            <c:spPr>
              <a:solidFill>
                <a:srgbClr val="333333"/>
              </a:solidFill>
              <a:ln>
                <a:solidFill>
                  <a:srgbClr val="333333"/>
                </a:solidFill>
                <a:prstDash val="solid"/>
              </a:ln>
            </c:spPr>
          </c:marker>
          <c:xVal>
            <c:numRef>
              <c:f>Dashboard!$G$77</c:f>
              <c:numCache>
                <c:formatCode>0.00</c:formatCode>
                <c:ptCount val="1"/>
                <c:pt idx="0">
                  <c:v>47</c:v>
                </c:pt>
              </c:numCache>
            </c:numRef>
          </c:xVal>
          <c:yVal>
            <c:numRef>
              <c:f>Dashboard!$H$78</c:f>
              <c:numCache>
                <c:formatCode>0.00</c:formatCode>
                <c:ptCount val="1"/>
                <c:pt idx="0">
                  <c:v>99.999999999999986</c:v>
                </c:pt>
              </c:numCache>
            </c:numRef>
          </c:yVal>
          <c:smooth val="0"/>
        </c:ser>
        <c:dLbls>
          <c:showLegendKey val="0"/>
          <c:showVal val="0"/>
          <c:showCatName val="0"/>
          <c:showSerName val="0"/>
          <c:showPercent val="0"/>
          <c:showBubbleSize val="0"/>
        </c:dLbls>
        <c:axId val="253251592"/>
        <c:axId val="253244536"/>
      </c:scatterChart>
      <c:valAx>
        <c:axId val="253251592"/>
        <c:scaling>
          <c:orientation val="minMax"/>
          <c:max val="200"/>
          <c:min val="0"/>
        </c:scaling>
        <c:delete val="0"/>
        <c:axPos val="b"/>
        <c:numFmt formatCode="General" sourceLinked="1"/>
        <c:majorTickMark val="none"/>
        <c:minorTickMark val="none"/>
        <c:tickLblPos val="none"/>
        <c:spPr>
          <a:ln w="3175">
            <a:solidFill>
              <a:srgbClr val="FFFFFF"/>
            </a:solidFill>
            <a:prstDash val="solid"/>
          </a:ln>
        </c:spPr>
        <c:crossAx val="253244536"/>
        <c:crossesAt val="0"/>
        <c:crossBetween val="midCat"/>
        <c:majorUnit val="200"/>
        <c:minorUnit val="200"/>
      </c:valAx>
      <c:valAx>
        <c:axId val="253244536"/>
        <c:scaling>
          <c:orientation val="minMax"/>
          <c:max val="200"/>
          <c:min val="0"/>
        </c:scaling>
        <c:delete val="0"/>
        <c:axPos val="l"/>
        <c:majorGridlines>
          <c:spPr>
            <a:ln w="3175">
              <a:solidFill>
                <a:srgbClr val="000000"/>
              </a:solidFill>
              <a:prstDash val="solid"/>
            </a:ln>
          </c:spPr>
        </c:majorGridlines>
        <c:numFmt formatCode="General" sourceLinked="1"/>
        <c:majorTickMark val="none"/>
        <c:minorTickMark val="none"/>
        <c:tickLblPos val="none"/>
        <c:spPr>
          <a:ln w="3175">
            <a:solidFill>
              <a:srgbClr val="808080"/>
            </a:solidFill>
            <a:prstDash val="solid"/>
          </a:ln>
        </c:spPr>
        <c:crossAx val="253251592"/>
        <c:crossesAt val="0"/>
        <c:crossBetween val="midCat"/>
        <c:majorUnit val="200"/>
        <c:minorUnit val="200"/>
      </c:valAx>
      <c:spPr>
        <a:gradFill rotWithShape="0">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27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GB"/>
              <a:t>Height in kilometres</a:t>
            </a:r>
          </a:p>
        </c:rich>
      </c:tx>
      <c:layout>
        <c:manualLayout>
          <c:xMode val="edge"/>
          <c:yMode val="edge"/>
          <c:x val="0.25000116381136328"/>
          <c:y val="3.0973518246850473E-2"/>
        </c:manualLayout>
      </c:layout>
      <c:overlay val="0"/>
      <c:spPr>
        <a:noFill/>
        <a:ln w="25400">
          <a:noFill/>
        </a:ln>
      </c:spPr>
    </c:title>
    <c:autoTitleDeleted val="0"/>
    <c:plotArea>
      <c:layout>
        <c:manualLayout>
          <c:layoutTarget val="inner"/>
          <c:xMode val="edge"/>
          <c:yMode val="edge"/>
          <c:x val="0.18220423803201047"/>
          <c:y val="0.17256674451816689"/>
          <c:w val="0.73305425998925156"/>
          <c:h val="0.588496846690159"/>
        </c:manualLayout>
      </c:layout>
      <c:scatterChart>
        <c:scatterStyle val="lineMarker"/>
        <c:varyColors val="0"/>
        <c:ser>
          <c:idx val="2"/>
          <c:order val="0"/>
          <c:tx>
            <c:v>Height</c:v>
          </c:tx>
          <c:spPr>
            <a:ln w="25400">
              <a:solidFill>
                <a:srgbClr val="FF0000"/>
              </a:solidFill>
              <a:prstDash val="solid"/>
            </a:ln>
          </c:spPr>
          <c:marker>
            <c:symbol val="none"/>
          </c:marker>
          <c:xVal>
            <c:numRef>
              <c:f>Calcs!$C$1:$IR$1</c:f>
              <c:numCache>
                <c:formatCode>General</c:formatCode>
                <c:ptCount val="2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numCache>
            </c:numRef>
          </c:xVal>
          <c:yVal>
            <c:numRef>
              <c:f>Calcs!$C$24:$IR$24</c:f>
              <c:numCache>
                <c:formatCode>0.00</c:formatCode>
                <c:ptCount val="250"/>
                <c:pt idx="0">
                  <c:v>399.9778734079506</c:v>
                </c:pt>
                <c:pt idx="1">
                  <c:v>399.91118440874095</c:v>
                </c:pt>
                <c:pt idx="2">
                  <c:v>399.79931669268655</c:v>
                </c:pt>
                <c:pt idx="3">
                  <c:v>399.64165447562425</c:v>
                </c:pt>
                <c:pt idx="4">
                  <c:v>399.43758270045987</c:v>
                </c:pt>
                <c:pt idx="5">
                  <c:v>399.18648722271132</c:v>
                </c:pt>
                <c:pt idx="6">
                  <c:v>398.88775116784609</c:v>
                </c:pt>
                <c:pt idx="7">
                  <c:v>398.54076270855654</c:v>
                </c:pt>
                <c:pt idx="8">
                  <c:v>398.14491148186227</c:v>
                </c:pt>
                <c:pt idx="9">
                  <c:v>397.69958499082742</c:v>
                </c:pt>
                <c:pt idx="10">
                  <c:v>397.20417631212348</c:v>
                </c:pt>
                <c:pt idx="11">
                  <c:v>396.65808056027117</c:v>
                </c:pt>
                <c:pt idx="12">
                  <c:v>396.06069143126814</c:v>
                </c:pt>
                <c:pt idx="13">
                  <c:v>395.41140512422203</c:v>
                </c:pt>
                <c:pt idx="14">
                  <c:v>394.70962420177716</c:v>
                </c:pt>
                <c:pt idx="15">
                  <c:v>393.95475061057323</c:v>
                </c:pt>
                <c:pt idx="16">
                  <c:v>393.14618596284322</c:v>
                </c:pt>
                <c:pt idx="17">
                  <c:v>392.28333898333034</c:v>
                </c:pt>
                <c:pt idx="18">
                  <c:v>391.3656222146231</c:v>
                </c:pt>
                <c:pt idx="19">
                  <c:v>390.39244880938838</c:v>
                </c:pt>
                <c:pt idx="20">
                  <c:v>389.36323291451765</c:v>
                </c:pt>
                <c:pt idx="21">
                  <c:v>388.27739349950417</c:v>
                </c:pt>
                <c:pt idx="22">
                  <c:v>387.13435472286687</c:v>
                </c:pt>
                <c:pt idx="23">
                  <c:v>385.9335462651747</c:v>
                </c:pt>
                <c:pt idx="24">
                  <c:v>384.67440037944897</c:v>
                </c:pt>
                <c:pt idx="25">
                  <c:v>383.35635231296754</c:v>
                </c:pt>
                <c:pt idx="26">
                  <c:v>381.97884415308761</c:v>
                </c:pt>
                <c:pt idx="27">
                  <c:v>380.54132523990756</c:v>
                </c:pt>
                <c:pt idx="28">
                  <c:v>379.0432494085307</c:v>
                </c:pt>
                <c:pt idx="29">
                  <c:v>377.48407550297281</c:v>
                </c:pt>
                <c:pt idx="30">
                  <c:v>375.86327121643563</c:v>
                </c:pt>
                <c:pt idx="31">
                  <c:v>374.18031044210096</c:v>
                </c:pt>
                <c:pt idx="32">
                  <c:v>372.43467392810538</c:v>
                </c:pt>
                <c:pt idx="33">
                  <c:v>370.62585307507993</c:v>
                </c:pt>
                <c:pt idx="34">
                  <c:v>368.75334752326529</c:v>
                </c:pt>
                <c:pt idx="35">
                  <c:v>366.81666280597426</c:v>
                </c:pt>
                <c:pt idx="36">
                  <c:v>364.81531731365016</c:v>
                </c:pt>
                <c:pt idx="37">
                  <c:v>362.74884008857663</c:v>
                </c:pt>
                <c:pt idx="38">
                  <c:v>360.61677166038828</c:v>
                </c:pt>
                <c:pt idx="39">
                  <c:v>358.4186650480828</c:v>
                </c:pt>
                <c:pt idx="40">
                  <c:v>356.15408669831226</c:v>
                </c:pt>
                <c:pt idx="41">
                  <c:v>353.82261760021385</c:v>
                </c:pt>
                <c:pt idx="42">
                  <c:v>351.42385149794165</c:v>
                </c:pt>
                <c:pt idx="43">
                  <c:v>348.95739901086802</c:v>
                </c:pt>
                <c:pt idx="44">
                  <c:v>346.4228888900717</c:v>
                </c:pt>
                <c:pt idx="45">
                  <c:v>343.81996935212425</c:v>
                </c:pt>
                <c:pt idx="46">
                  <c:v>341.14830677860806</c:v>
                </c:pt>
                <c:pt idx="47">
                  <c:v>338.40758728824255</c:v>
                </c:pt>
                <c:pt idx="48">
                  <c:v>335.59752112462036</c:v>
                </c:pt>
                <c:pt idx="49">
                  <c:v>332.71784436716183</c:v>
                </c:pt>
                <c:pt idx="50">
                  <c:v>329.76831817140857</c:v>
                </c:pt>
                <c:pt idx="51">
                  <c:v>326.74873078526161</c:v>
                </c:pt>
                <c:pt idx="52">
                  <c:v>323.65889976923239</c:v>
                </c:pt>
                <c:pt idx="53">
                  <c:v>320.49867429532134</c:v>
                </c:pt>
                <c:pt idx="54">
                  <c:v>317.26793767616141</c:v>
                </c:pt>
                <c:pt idx="55">
                  <c:v>313.96660999751145</c:v>
                </c:pt>
                <c:pt idx="56">
                  <c:v>310.59465101260815</c:v>
                </c:pt>
                <c:pt idx="57">
                  <c:v>307.15206317053639</c:v>
                </c:pt>
                <c:pt idx="58">
                  <c:v>303.63889265091018</c:v>
                </c:pt>
                <c:pt idx="59">
                  <c:v>300.05523294201197</c:v>
                </c:pt>
                <c:pt idx="60">
                  <c:v>296.40123327743464</c:v>
                </c:pt>
                <c:pt idx="61">
                  <c:v>292.67709827593075</c:v>
                </c:pt>
                <c:pt idx="62">
                  <c:v>288.88309241803182</c:v>
                </c:pt>
                <c:pt idx="63">
                  <c:v>285.01954713985941</c:v>
                </c:pt>
                <c:pt idx="64">
                  <c:v>281.08686188480431</c:v>
                </c:pt>
                <c:pt idx="65">
                  <c:v>277.08551195841466</c:v>
                </c:pt>
                <c:pt idx="66">
                  <c:v>273.01605683102946</c:v>
                </c:pt>
                <c:pt idx="67">
                  <c:v>268.87914291836427</c:v>
                </c:pt>
                <c:pt idx="68">
                  <c:v>264.67551294497423</c:v>
                </c:pt>
                <c:pt idx="69">
                  <c:v>260.40601410737077</c:v>
                </c:pt>
                <c:pt idx="70">
                  <c:v>256.07160324415639</c:v>
                </c:pt>
                <c:pt idx="71">
                  <c:v>251.67336025660964</c:v>
                </c:pt>
                <c:pt idx="72">
                  <c:v>247.21249882305995</c:v>
                </c:pt>
                <c:pt idx="73">
                  <c:v>242.69037471690621</c:v>
                </c:pt>
                <c:pt idx="74">
                  <c:v>238.10850058516706</c:v>
                </c:pt>
                <c:pt idx="75">
                  <c:v>233.46856041855855</c:v>
                </c:pt>
                <c:pt idx="76">
                  <c:v>228.77242548499004</c:v>
                </c:pt>
                <c:pt idx="77">
                  <c:v>224.02217215500187</c:v>
                </c:pt>
                <c:pt idx="78">
                  <c:v>219.22010030308905</c:v>
                </c:pt>
                <c:pt idx="79">
                  <c:v>214.36875567083402</c:v>
                </c:pt>
                <c:pt idx="80">
                  <c:v>209.47095624629665</c:v>
                </c:pt>
                <c:pt idx="81">
                  <c:v>204.52981927960042</c:v>
                </c:pt>
                <c:pt idx="82">
                  <c:v>199.54879327311406</c:v>
                </c:pt>
                <c:pt idx="83">
                  <c:v>194.53169466735457</c:v>
                </c:pt>
                <c:pt idx="84">
                  <c:v>189.48274961146714</c:v>
                </c:pt>
                <c:pt idx="85">
                  <c:v>184.4066423772959</c:v>
                </c:pt>
                <c:pt idx="86">
                  <c:v>179.30857130978393</c:v>
                </c:pt>
                <c:pt idx="87">
                  <c:v>174.19431460281791</c:v>
                </c:pt>
                <c:pt idx="88">
                  <c:v>169.0703077622955</c:v>
                </c:pt>
                <c:pt idx="89">
                  <c:v>163.94373716794505</c:v>
                </c:pt>
                <c:pt idx="90">
                  <c:v>158.8226521135185</c:v>
                </c:pt>
                <c:pt idx="91">
                  <c:v>153.71610288618686</c:v>
                </c:pt>
                <c:pt idx="92">
                  <c:v>148.63431449845493</c:v>
                </c:pt>
                <c:pt idx="93">
                  <c:v>143.58891025602642</c:v>
                </c:pt>
                <c:pt idx="94">
                  <c:v>138.58155670858804</c:v>
                </c:pt>
                <c:pt idx="95">
                  <c:v>133.5637598221341</c:v>
                </c:pt>
                <c:pt idx="96">
                  <c:v>128.49147465989407</c:v>
                </c:pt>
                <c:pt idx="97">
                  <c:v>123.3645457995992</c:v>
                </c:pt>
                <c:pt idx="98">
                  <c:v>118.22121448582988</c:v>
                </c:pt>
                <c:pt idx="99">
                  <c:v>113.10314300337987</c:v>
                </c:pt>
                <c:pt idx="100">
                  <c:v>108.01739885915745</c:v>
                </c:pt>
                <c:pt idx="101">
                  <c:v>102.97190536351299</c:v>
                </c:pt>
                <c:pt idx="102">
                  <c:v>97.975672324493758</c:v>
                </c:pt>
                <c:pt idx="103">
                  <c:v>93.03917825144454</c:v>
                </c:pt>
                <c:pt idx="104">
                  <c:v>88.17513802702166</c:v>
                </c:pt>
                <c:pt idx="105">
                  <c:v>83.393810788853088</c:v>
                </c:pt>
                <c:pt idx="106">
                  <c:v>78.715020269638799</c:v>
                </c:pt>
                <c:pt idx="107">
                  <c:v>74.156322448355027</c:v>
                </c:pt>
                <c:pt idx="108">
                  <c:v>69.719630147422137</c:v>
                </c:pt>
                <c:pt idx="109">
                  <c:v>65.406908335794867</c:v>
                </c:pt>
                <c:pt idx="110">
                  <c:v>61.220175986961578</c:v>
                </c:pt>
                <c:pt idx="111">
                  <c:v>57.161508023667267</c:v>
                </c:pt>
                <c:pt idx="112">
                  <c:v>53.233037354569937</c:v>
                </c:pt>
                <c:pt idx="113">
                  <c:v>49.436957008426134</c:v>
                </c:pt>
                <c:pt idx="114">
                  <c:v>45.775522371822738</c:v>
                </c:pt>
                <c:pt idx="115">
                  <c:v>42.251053536929014</c:v>
                </c:pt>
                <c:pt idx="116">
                  <c:v>38.865937766243526</c:v>
                </c:pt>
                <c:pt idx="117">
                  <c:v>35.622632081854157</c:v>
                </c:pt>
                <c:pt idx="118">
                  <c:v>32.523665987326645</c:v>
                </c:pt>
                <c:pt idx="119">
                  <c:v>29.571644330987592</c:v>
                </c:pt>
                <c:pt idx="120">
                  <c:v>26.769250320082239</c:v>
                </c:pt>
                <c:pt idx="121">
                  <c:v>24.119248696069988</c:v>
                </c:pt>
                <c:pt idx="122">
                  <c:v>21.624489082179846</c:v>
                </c:pt>
                <c:pt idx="123">
                  <c:v>19.287909515292732</c:v>
                </c:pt>
                <c:pt idx="124">
                  <c:v>17.1125401752583</c:v>
                </c:pt>
                <c:pt idx="125">
                  <c:v>15.101507325898565</c:v>
                </c:pt>
                <c:pt idx="126">
                  <c:v>13.258037483217951</c:v>
                </c:pt>
                <c:pt idx="127">
                  <c:v>11.585461827735823</c:v>
                </c:pt>
                <c:pt idx="128">
                  <c:v>10.087220879406669</c:v>
                </c:pt>
                <c:pt idx="129">
                  <c:v>8.766869455308246</c:v>
                </c:pt>
                <c:pt idx="130">
                  <c:v>7.628081932183763</c:v>
                </c:pt>
                <c:pt idx="131">
                  <c:v>6.6746578380414867</c:v>
                </c:pt>
                <c:pt idx="132">
                  <c:v>5.9105277993755303</c:v>
                </c:pt>
                <c:pt idx="133">
                  <c:v>5.3397598732034677</c:v>
                </c:pt>
                <c:pt idx="134">
                  <c:v>4.9665662960582999</c:v>
                </c:pt>
                <c:pt idx="135">
                  <c:v>4.6974194359803807</c:v>
                </c:pt>
                <c:pt idx="136">
                  <c:v>4.4362238849492277</c:v>
                </c:pt>
                <c:pt idx="137">
                  <c:v>4.182548534292204</c:v>
                </c:pt>
                <c:pt idx="138">
                  <c:v>3.9363826054641393</c:v>
                </c:pt>
                <c:pt idx="139">
                  <c:v>3.6977174117530813</c:v>
                </c:pt>
                <c:pt idx="140">
                  <c:v>3.4665445332356031</c:v>
                </c:pt>
                <c:pt idx="141">
                  <c:v>3.2428558086840202</c:v>
                </c:pt>
                <c:pt idx="142">
                  <c:v>3.0266433354050388</c:v>
                </c:pt>
                <c:pt idx="143">
                  <c:v>2.817899469116528</c:v>
                </c:pt>
                <c:pt idx="144">
                  <c:v>2.6166168238283136</c:v>
                </c:pt>
                <c:pt idx="145">
                  <c:v>2.4227882717266329</c:v>
                </c:pt>
                <c:pt idx="146">
                  <c:v>2.2364069430623204</c:v>
                </c:pt>
                <c:pt idx="147">
                  <c:v>2.0574662260425978</c:v>
                </c:pt>
                <c:pt idx="148">
                  <c:v>1.8859597667268826</c:v>
                </c:pt>
                <c:pt idx="149">
                  <c:v>1.7218814689262072</c:v>
                </c:pt>
                <c:pt idx="150">
                  <c:v>1.5652254941064165</c:v>
                </c:pt>
                <c:pt idx="151">
                  <c:v>1.415986261295213</c:v>
                </c:pt>
                <c:pt idx="152">
                  <c:v>1.2741584469930385</c:v>
                </c:pt>
                <c:pt idx="153">
                  <c:v>1.1397369850875694</c:v>
                </c:pt>
                <c:pt idx="154">
                  <c:v>1.0127170667724568</c:v>
                </c:pt>
                <c:pt idx="155">
                  <c:v>0.89309414046950408</c:v>
                </c:pt>
                <c:pt idx="156">
                  <c:v>0.78086391175491732</c:v>
                </c:pt>
                <c:pt idx="157">
                  <c:v>0.6760223432892235</c:v>
                </c:pt>
                <c:pt idx="158">
                  <c:v>0.57856565475132082</c:v>
                </c:pt>
                <c:pt idx="159">
                  <c:v>0.48849032277631338</c:v>
                </c:pt>
                <c:pt idx="160">
                  <c:v>0.40579308089701227</c:v>
                </c:pt>
                <c:pt idx="161">
                  <c:v>0.33047091948968593</c:v>
                </c:pt>
                <c:pt idx="162">
                  <c:v>0.2625210857234197</c:v>
                </c:pt>
                <c:pt idx="163">
                  <c:v>0.20194108351354953</c:v>
                </c:pt>
                <c:pt idx="164">
                  <c:v>0.1487286734789377</c:v>
                </c:pt>
                <c:pt idx="165">
                  <c:v>0.10288187290314818</c:v>
                </c:pt>
                <c:pt idx="166">
                  <c:v>6.4398955699638466E-2</c:v>
                </c:pt>
                <c:pt idx="167">
                  <c:v>3.3278452380793168E-2</c:v>
                </c:pt>
                <c:pt idx="168">
                  <c:v>9.5191500308574178E-3</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numCache>
            </c:numRef>
          </c:yVal>
          <c:smooth val="0"/>
        </c:ser>
        <c:ser>
          <c:idx val="0"/>
          <c:order val="1"/>
          <c:tx>
            <c:v>Selected period</c:v>
          </c:tx>
          <c:spPr>
            <a:ln w="19050">
              <a:noFill/>
            </a:ln>
          </c:spPr>
          <c:marker>
            <c:symbol val="circle"/>
            <c:size val="7"/>
            <c:spPr>
              <a:solidFill>
                <a:srgbClr val="333333"/>
              </a:solidFill>
              <a:ln>
                <a:solidFill>
                  <a:srgbClr val="333333"/>
                </a:solidFill>
                <a:prstDash val="solid"/>
              </a:ln>
            </c:spPr>
          </c:marker>
          <c:xVal>
            <c:numRef>
              <c:f>Dashboard!$J$35</c:f>
              <c:numCache>
                <c:formatCode>General</c:formatCode>
                <c:ptCount val="1"/>
                <c:pt idx="0">
                  <c:v>0</c:v>
                </c:pt>
              </c:numCache>
            </c:numRef>
          </c:xVal>
          <c:yVal>
            <c:numRef>
              <c:f>Dashboard!$P$21</c:f>
              <c:numCache>
                <c:formatCode>0.000</c:formatCode>
                <c:ptCount val="1"/>
                <c:pt idx="0">
                  <c:v>400</c:v>
                </c:pt>
              </c:numCache>
            </c:numRef>
          </c:yVal>
          <c:smooth val="0"/>
        </c:ser>
        <c:dLbls>
          <c:showLegendKey val="0"/>
          <c:showVal val="0"/>
          <c:showCatName val="0"/>
          <c:showSerName val="0"/>
          <c:showPercent val="0"/>
          <c:showBubbleSize val="0"/>
        </c:dLbls>
        <c:axId val="252814904"/>
        <c:axId val="252820784"/>
      </c:scatterChart>
      <c:valAx>
        <c:axId val="252814904"/>
        <c:scaling>
          <c:orientation val="minMax"/>
          <c:max val="250"/>
          <c:min val="0"/>
        </c:scaling>
        <c:delete val="0"/>
        <c:axPos val="b"/>
        <c:title>
          <c:tx>
            <c:rich>
              <a:bodyPr/>
              <a:lstStyle/>
              <a:p>
                <a:pPr>
                  <a:defRPr sz="825" b="0" i="0" u="none" strike="noStrike" baseline="0">
                    <a:solidFill>
                      <a:srgbClr val="000000"/>
                    </a:solidFill>
                    <a:latin typeface="Arial"/>
                    <a:ea typeface="Arial"/>
                    <a:cs typeface="Arial"/>
                  </a:defRPr>
                </a:pPr>
                <a:r>
                  <a:rPr lang="en-GB"/>
                  <a:t>Period</a:t>
                </a:r>
              </a:p>
            </c:rich>
          </c:tx>
          <c:layout>
            <c:manualLayout>
              <c:xMode val="edge"/>
              <c:yMode val="edge"/>
              <c:x val="0.38135770750885917"/>
              <c:y val="0.858408934269855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252820784"/>
        <c:crosses val="autoZero"/>
        <c:crossBetween val="midCat"/>
      </c:valAx>
      <c:valAx>
        <c:axId val="2528207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252814904"/>
        <c:crosses val="autoZero"/>
        <c:crossBetween val="midCat"/>
      </c:valAx>
      <c:spPr>
        <a:gradFill rotWithShape="0">
          <a:gsLst>
            <a:gs pos="0">
              <a:srgbClr xmlns:mc="http://schemas.openxmlformats.org/markup-compatibility/2006" xmlns:a14="http://schemas.microsoft.com/office/drawing/2010/main" val="595959" mc:Ignorable="a14" a14:legacySpreadsheetColorIndex="22">
                <a:gamma/>
                <a:shade val="46275"/>
                <a:invGamma/>
              </a:srgbClr>
            </a:gs>
            <a:gs pos="100000">
              <a:srgbClr xmlns:mc="http://schemas.openxmlformats.org/markup-compatibility/2006" xmlns:a14="http://schemas.microsoft.com/office/drawing/2010/main" val="C0C0C0" mc:Ignorable="a14" a14:legacySpreadsheetColorIndex="22"/>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GB"/>
              <a:t>Landing Proximity</a:t>
            </a:r>
          </a:p>
        </c:rich>
      </c:tx>
      <c:layout>
        <c:manualLayout>
          <c:xMode val="edge"/>
          <c:yMode val="edge"/>
          <c:x val="0.38095374368183266"/>
          <c:y val="2.6217360314513227E-2"/>
        </c:manualLayout>
      </c:layout>
      <c:overlay val="0"/>
      <c:spPr>
        <a:noFill/>
        <a:ln w="25400">
          <a:noFill/>
        </a:ln>
      </c:spPr>
    </c:title>
    <c:autoTitleDeleted val="0"/>
    <c:plotArea>
      <c:layout>
        <c:manualLayout>
          <c:layoutTarget val="inner"/>
          <c:xMode val="edge"/>
          <c:yMode val="edge"/>
          <c:x val="0.23443307303497393"/>
          <c:y val="0.13483213876035371"/>
          <c:w val="0.71795128616960768"/>
          <c:h val="0.66667001942619353"/>
        </c:manualLayout>
      </c:layout>
      <c:scatterChart>
        <c:scatterStyle val="lineMarker"/>
        <c:varyColors val="0"/>
        <c:ser>
          <c:idx val="0"/>
          <c:order val="0"/>
          <c:tx>
            <c:v>Height</c:v>
          </c:tx>
          <c:spPr>
            <a:ln w="19050">
              <a:noFill/>
            </a:ln>
          </c:spPr>
          <c:marker>
            <c:symbol val="diamond"/>
            <c:size val="10"/>
            <c:spPr>
              <a:solidFill>
                <a:srgbClr val="FF0000"/>
              </a:solidFill>
              <a:ln>
                <a:solidFill>
                  <a:srgbClr val="FF0000"/>
                </a:solidFill>
                <a:prstDash val="solid"/>
              </a:ln>
            </c:spPr>
          </c:marker>
          <c:xVal>
            <c:numRef>
              <c:f>Dashboard!$L$82</c:f>
              <c:numCache>
                <c:formatCode>General</c:formatCode>
                <c:ptCount val="1"/>
                <c:pt idx="0">
                  <c:v>100</c:v>
                </c:pt>
              </c:numCache>
            </c:numRef>
          </c:xVal>
          <c:yVal>
            <c:numRef>
              <c:f>Dashboard!$L$83</c:f>
              <c:numCache>
                <c:formatCode>0.00</c:formatCode>
                <c:ptCount val="1"/>
                <c:pt idx="0">
                  <c:v>180</c:v>
                </c:pt>
              </c:numCache>
            </c:numRef>
          </c:yVal>
          <c:smooth val="0"/>
        </c:ser>
        <c:ser>
          <c:idx val="1"/>
          <c:order val="1"/>
          <c:tx>
            <c:v>Horizontal speed</c:v>
          </c:tx>
          <c:spPr>
            <a:ln w="19050">
              <a:noFill/>
            </a:ln>
          </c:spPr>
          <c:marker>
            <c:symbol val="diamond"/>
            <c:size val="10"/>
            <c:spPr>
              <a:solidFill>
                <a:srgbClr val="008000"/>
              </a:solidFill>
              <a:ln>
                <a:solidFill>
                  <a:srgbClr val="008000"/>
                </a:solidFill>
                <a:prstDash val="solid"/>
              </a:ln>
            </c:spPr>
          </c:marker>
          <c:xVal>
            <c:numRef>
              <c:f>Dashboard!$L$85</c:f>
              <c:numCache>
                <c:formatCode>General</c:formatCode>
                <c:ptCount val="1"/>
                <c:pt idx="0">
                  <c:v>150</c:v>
                </c:pt>
              </c:numCache>
            </c:numRef>
          </c:xVal>
          <c:yVal>
            <c:numRef>
              <c:f>Dashboard!$L$86</c:f>
              <c:numCache>
                <c:formatCode>0.00</c:formatCode>
                <c:ptCount val="1"/>
                <c:pt idx="0">
                  <c:v>180</c:v>
                </c:pt>
              </c:numCache>
            </c:numRef>
          </c:yVal>
          <c:smooth val="0"/>
        </c:ser>
        <c:ser>
          <c:idx val="2"/>
          <c:order val="2"/>
          <c:tx>
            <c:v>Vertical speed</c:v>
          </c:tx>
          <c:spPr>
            <a:ln w="19050">
              <a:noFill/>
            </a:ln>
          </c:spPr>
          <c:marker>
            <c:symbol val="diamond"/>
            <c:size val="10"/>
            <c:spPr>
              <a:solidFill>
                <a:srgbClr val="0000FF"/>
              </a:solidFill>
              <a:ln>
                <a:solidFill>
                  <a:srgbClr val="0000FF"/>
                </a:solidFill>
                <a:prstDash val="solid"/>
              </a:ln>
            </c:spPr>
          </c:marker>
          <c:xVal>
            <c:numRef>
              <c:f>Dashboard!$L$88</c:f>
              <c:numCache>
                <c:formatCode>General</c:formatCode>
                <c:ptCount val="1"/>
                <c:pt idx="0">
                  <c:v>50</c:v>
                </c:pt>
              </c:numCache>
            </c:numRef>
          </c:xVal>
          <c:yVal>
            <c:numRef>
              <c:f>Dashboard!$L$89</c:f>
              <c:numCache>
                <c:formatCode>0.00</c:formatCode>
                <c:ptCount val="1"/>
                <c:pt idx="0">
                  <c:v>20</c:v>
                </c:pt>
              </c:numCache>
            </c:numRef>
          </c:yVal>
          <c:smooth val="0"/>
        </c:ser>
        <c:ser>
          <c:idx val="3"/>
          <c:order val="3"/>
          <c:tx>
            <c:v>Target</c:v>
          </c:tx>
          <c:spPr>
            <a:ln w="25400">
              <a:solidFill>
                <a:srgbClr val="FFCC00"/>
              </a:solidFill>
              <a:prstDash val="solid"/>
            </a:ln>
          </c:spPr>
          <c:marker>
            <c:symbol val="none"/>
          </c:marker>
          <c:xVal>
            <c:numLit>
              <c:formatCode>General</c:formatCode>
              <c:ptCount val="2"/>
              <c:pt idx="0">
                <c:v>0</c:v>
              </c:pt>
              <c:pt idx="1">
                <c:v>200</c:v>
              </c:pt>
            </c:numLit>
          </c:xVal>
          <c:yVal>
            <c:numLit>
              <c:formatCode>General</c:formatCode>
              <c:ptCount val="2"/>
              <c:pt idx="0">
                <c:v>20</c:v>
              </c:pt>
              <c:pt idx="1">
                <c:v>20</c:v>
              </c:pt>
            </c:numLit>
          </c:yVal>
          <c:smooth val="0"/>
        </c:ser>
        <c:dLbls>
          <c:showLegendKey val="0"/>
          <c:showVal val="0"/>
          <c:showCatName val="0"/>
          <c:showSerName val="0"/>
          <c:showPercent val="0"/>
          <c:showBubbleSize val="0"/>
        </c:dLbls>
        <c:axId val="252816864"/>
        <c:axId val="252821568"/>
      </c:scatterChart>
      <c:valAx>
        <c:axId val="252816864"/>
        <c:scaling>
          <c:orientation val="minMax"/>
          <c:max val="200"/>
          <c:min val="0"/>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400" b="0" i="0" u="none" strike="noStrike" baseline="0">
                <a:solidFill>
                  <a:srgbClr val="FFFFFF"/>
                </a:solidFill>
                <a:latin typeface="Arial"/>
                <a:ea typeface="Arial"/>
                <a:cs typeface="Arial"/>
              </a:defRPr>
            </a:pPr>
            <a:endParaRPr lang="en-US"/>
          </a:p>
        </c:txPr>
        <c:crossAx val="252821568"/>
        <c:crosses val="autoZero"/>
        <c:crossBetween val="midCat"/>
        <c:minorUnit val="50"/>
      </c:valAx>
      <c:valAx>
        <c:axId val="252821568"/>
        <c:scaling>
          <c:orientation val="minMax"/>
          <c:max val="200"/>
          <c:min val="0"/>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400" b="0" i="0" u="none" strike="noStrike" baseline="0">
                <a:solidFill>
                  <a:srgbClr val="FFFFFF"/>
                </a:solidFill>
                <a:latin typeface="Arial"/>
                <a:ea typeface="Arial"/>
                <a:cs typeface="Arial"/>
              </a:defRPr>
            </a:pPr>
            <a:endParaRPr lang="en-US"/>
          </a:p>
        </c:txPr>
        <c:crossAx val="252816864"/>
        <c:crossesAt val="0"/>
        <c:crossBetween val="midCat"/>
        <c:majorUnit val="200"/>
        <c:minorUnit val="200"/>
      </c:valAx>
      <c:spPr>
        <a:gradFill rotWithShape="0">
          <a:gsLst>
            <a:gs pos="0">
              <a:srgbClr xmlns:mc="http://schemas.openxmlformats.org/markup-compatibility/2006" xmlns:a14="http://schemas.microsoft.com/office/drawing/2010/main" val="808080" mc:Ignorable="a14" a14:legacySpreadsheetColorIndex="22">
                <a:gamma/>
                <a:shade val="66667"/>
                <a:invGamma/>
              </a:srgbClr>
            </a:gs>
            <a:gs pos="100000">
              <a:srgbClr xmlns:mc="http://schemas.openxmlformats.org/markup-compatibility/2006" xmlns:a14="http://schemas.microsoft.com/office/drawing/2010/main" val="C0C0C0" mc:Ignorable="a14" a14:legacySpreadsheetColorIndex="22"/>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GB"/>
              <a:t>Height in kilometres</a:t>
            </a:r>
          </a:p>
        </c:rich>
      </c:tx>
      <c:layout>
        <c:manualLayout>
          <c:xMode val="edge"/>
          <c:yMode val="edge"/>
          <c:x val="0.34715124712888862"/>
          <c:y val="4.0498657979980368E-2"/>
        </c:manualLayout>
      </c:layout>
      <c:overlay val="0"/>
      <c:spPr>
        <a:noFill/>
        <a:ln w="25400">
          <a:noFill/>
        </a:ln>
      </c:spPr>
    </c:title>
    <c:autoTitleDeleted val="0"/>
    <c:plotArea>
      <c:layout>
        <c:manualLayout>
          <c:layoutTarget val="inner"/>
          <c:xMode val="edge"/>
          <c:yMode val="edge"/>
          <c:x val="0.10362723794892197"/>
          <c:y val="0.14641822500454438"/>
          <c:w val="0.8238365416939295"/>
          <c:h val="0.672900778744289"/>
        </c:manualLayout>
      </c:layout>
      <c:scatterChart>
        <c:scatterStyle val="lineMarker"/>
        <c:varyColors val="0"/>
        <c:ser>
          <c:idx val="0"/>
          <c:order val="0"/>
          <c:tx>
            <c:v>Height</c:v>
          </c:tx>
          <c:spPr>
            <a:ln w="25400">
              <a:solidFill>
                <a:srgbClr val="FF0000"/>
              </a:solidFill>
              <a:prstDash val="solid"/>
            </a:ln>
          </c:spPr>
          <c:marker>
            <c:symbol val="none"/>
          </c:marker>
          <c:xVal>
            <c:numRef>
              <c:f>Calcs!$C$1:$IR$1</c:f>
              <c:numCache>
                <c:formatCode>General</c:formatCode>
                <c:ptCount val="2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numCache>
            </c:numRef>
          </c:xVal>
          <c:yVal>
            <c:numRef>
              <c:f>Calcs!$C$24:$IR$24</c:f>
              <c:numCache>
                <c:formatCode>0.00</c:formatCode>
                <c:ptCount val="250"/>
                <c:pt idx="0">
                  <c:v>399.9778734079506</c:v>
                </c:pt>
                <c:pt idx="1">
                  <c:v>399.91118440874095</c:v>
                </c:pt>
                <c:pt idx="2">
                  <c:v>399.79931669268655</c:v>
                </c:pt>
                <c:pt idx="3">
                  <c:v>399.64165447562425</c:v>
                </c:pt>
                <c:pt idx="4">
                  <c:v>399.43758270045987</c:v>
                </c:pt>
                <c:pt idx="5">
                  <c:v>399.18648722271132</c:v>
                </c:pt>
                <c:pt idx="6">
                  <c:v>398.88775116784609</c:v>
                </c:pt>
                <c:pt idx="7">
                  <c:v>398.54076270855654</c:v>
                </c:pt>
                <c:pt idx="8">
                  <c:v>398.14491148186227</c:v>
                </c:pt>
                <c:pt idx="9">
                  <c:v>397.69958499082742</c:v>
                </c:pt>
                <c:pt idx="10">
                  <c:v>397.20417631212348</c:v>
                </c:pt>
                <c:pt idx="11">
                  <c:v>396.65808056027117</c:v>
                </c:pt>
                <c:pt idx="12">
                  <c:v>396.06069143126814</c:v>
                </c:pt>
                <c:pt idx="13">
                  <c:v>395.41140512422203</c:v>
                </c:pt>
                <c:pt idx="14">
                  <c:v>394.70962420177716</c:v>
                </c:pt>
                <c:pt idx="15">
                  <c:v>393.95475061057323</c:v>
                </c:pt>
                <c:pt idx="16">
                  <c:v>393.14618596284322</c:v>
                </c:pt>
                <c:pt idx="17">
                  <c:v>392.28333898333034</c:v>
                </c:pt>
                <c:pt idx="18">
                  <c:v>391.3656222146231</c:v>
                </c:pt>
                <c:pt idx="19">
                  <c:v>390.39244880938838</c:v>
                </c:pt>
                <c:pt idx="20">
                  <c:v>389.36323291451765</c:v>
                </c:pt>
                <c:pt idx="21">
                  <c:v>388.27739349950417</c:v>
                </c:pt>
                <c:pt idx="22">
                  <c:v>387.13435472286687</c:v>
                </c:pt>
                <c:pt idx="23">
                  <c:v>385.9335462651747</c:v>
                </c:pt>
                <c:pt idx="24">
                  <c:v>384.67440037944897</c:v>
                </c:pt>
                <c:pt idx="25">
                  <c:v>383.35635231296754</c:v>
                </c:pt>
                <c:pt idx="26">
                  <c:v>381.97884415308761</c:v>
                </c:pt>
                <c:pt idx="27">
                  <c:v>380.54132523990756</c:v>
                </c:pt>
                <c:pt idx="28">
                  <c:v>379.0432494085307</c:v>
                </c:pt>
                <c:pt idx="29">
                  <c:v>377.48407550297281</c:v>
                </c:pt>
                <c:pt idx="30">
                  <c:v>375.86327121643563</c:v>
                </c:pt>
                <c:pt idx="31">
                  <c:v>374.18031044210096</c:v>
                </c:pt>
                <c:pt idx="32">
                  <c:v>372.43467392810538</c:v>
                </c:pt>
                <c:pt idx="33">
                  <c:v>370.62585307507993</c:v>
                </c:pt>
                <c:pt idx="34">
                  <c:v>368.75334752326529</c:v>
                </c:pt>
                <c:pt idx="35">
                  <c:v>366.81666280597426</c:v>
                </c:pt>
                <c:pt idx="36">
                  <c:v>364.81531731365016</c:v>
                </c:pt>
                <c:pt idx="37">
                  <c:v>362.74884008857663</c:v>
                </c:pt>
                <c:pt idx="38">
                  <c:v>360.61677166038828</c:v>
                </c:pt>
                <c:pt idx="39">
                  <c:v>358.4186650480828</c:v>
                </c:pt>
                <c:pt idx="40">
                  <c:v>356.15408669831226</c:v>
                </c:pt>
                <c:pt idx="41">
                  <c:v>353.82261760021385</c:v>
                </c:pt>
                <c:pt idx="42">
                  <c:v>351.42385149794165</c:v>
                </c:pt>
                <c:pt idx="43">
                  <c:v>348.95739901086802</c:v>
                </c:pt>
                <c:pt idx="44">
                  <c:v>346.4228888900717</c:v>
                </c:pt>
                <c:pt idx="45">
                  <c:v>343.81996935212425</c:v>
                </c:pt>
                <c:pt idx="46">
                  <c:v>341.14830677860806</c:v>
                </c:pt>
                <c:pt idx="47">
                  <c:v>338.40758728824255</c:v>
                </c:pt>
                <c:pt idx="48">
                  <c:v>335.59752112462036</c:v>
                </c:pt>
                <c:pt idx="49">
                  <c:v>332.71784436716183</c:v>
                </c:pt>
                <c:pt idx="50">
                  <c:v>329.76831817140857</c:v>
                </c:pt>
                <c:pt idx="51">
                  <c:v>326.74873078526161</c:v>
                </c:pt>
                <c:pt idx="52">
                  <c:v>323.65889976923239</c:v>
                </c:pt>
                <c:pt idx="53">
                  <c:v>320.49867429532134</c:v>
                </c:pt>
                <c:pt idx="54">
                  <c:v>317.26793767616141</c:v>
                </c:pt>
                <c:pt idx="55">
                  <c:v>313.96660999751145</c:v>
                </c:pt>
                <c:pt idx="56">
                  <c:v>310.59465101260815</c:v>
                </c:pt>
                <c:pt idx="57">
                  <c:v>307.15206317053639</c:v>
                </c:pt>
                <c:pt idx="58">
                  <c:v>303.63889265091018</c:v>
                </c:pt>
                <c:pt idx="59">
                  <c:v>300.05523294201197</c:v>
                </c:pt>
                <c:pt idx="60">
                  <c:v>296.40123327743464</c:v>
                </c:pt>
                <c:pt idx="61">
                  <c:v>292.67709827593075</c:v>
                </c:pt>
                <c:pt idx="62">
                  <c:v>288.88309241803182</c:v>
                </c:pt>
                <c:pt idx="63">
                  <c:v>285.01954713985941</c:v>
                </c:pt>
                <c:pt idx="64">
                  <c:v>281.08686188480431</c:v>
                </c:pt>
                <c:pt idx="65">
                  <c:v>277.08551195841466</c:v>
                </c:pt>
                <c:pt idx="66">
                  <c:v>273.01605683102946</c:v>
                </c:pt>
                <c:pt idx="67">
                  <c:v>268.87914291836427</c:v>
                </c:pt>
                <c:pt idx="68">
                  <c:v>264.67551294497423</c:v>
                </c:pt>
                <c:pt idx="69">
                  <c:v>260.40601410737077</c:v>
                </c:pt>
                <c:pt idx="70">
                  <c:v>256.07160324415639</c:v>
                </c:pt>
                <c:pt idx="71">
                  <c:v>251.67336025660964</c:v>
                </c:pt>
                <c:pt idx="72">
                  <c:v>247.21249882305995</c:v>
                </c:pt>
                <c:pt idx="73">
                  <c:v>242.69037471690621</c:v>
                </c:pt>
                <c:pt idx="74">
                  <c:v>238.10850058516706</c:v>
                </c:pt>
                <c:pt idx="75">
                  <c:v>233.46856041855855</c:v>
                </c:pt>
                <c:pt idx="76">
                  <c:v>228.77242548499004</c:v>
                </c:pt>
                <c:pt idx="77">
                  <c:v>224.02217215500187</c:v>
                </c:pt>
                <c:pt idx="78">
                  <c:v>219.22010030308905</c:v>
                </c:pt>
                <c:pt idx="79">
                  <c:v>214.36875567083402</c:v>
                </c:pt>
                <c:pt idx="80">
                  <c:v>209.47095624629665</c:v>
                </c:pt>
                <c:pt idx="81">
                  <c:v>204.52981927960042</c:v>
                </c:pt>
                <c:pt idx="82">
                  <c:v>199.54879327311406</c:v>
                </c:pt>
                <c:pt idx="83">
                  <c:v>194.53169466735457</c:v>
                </c:pt>
                <c:pt idx="84">
                  <c:v>189.48274961146714</c:v>
                </c:pt>
                <c:pt idx="85">
                  <c:v>184.4066423772959</c:v>
                </c:pt>
                <c:pt idx="86">
                  <c:v>179.30857130978393</c:v>
                </c:pt>
                <c:pt idx="87">
                  <c:v>174.19431460281791</c:v>
                </c:pt>
                <c:pt idx="88">
                  <c:v>169.0703077622955</c:v>
                </c:pt>
                <c:pt idx="89">
                  <c:v>163.94373716794505</c:v>
                </c:pt>
                <c:pt idx="90">
                  <c:v>158.8226521135185</c:v>
                </c:pt>
                <c:pt idx="91">
                  <c:v>153.71610288618686</c:v>
                </c:pt>
                <c:pt idx="92">
                  <c:v>148.63431449845493</c:v>
                </c:pt>
                <c:pt idx="93">
                  <c:v>143.58891025602642</c:v>
                </c:pt>
                <c:pt idx="94">
                  <c:v>138.58155670858804</c:v>
                </c:pt>
                <c:pt idx="95">
                  <c:v>133.5637598221341</c:v>
                </c:pt>
                <c:pt idx="96">
                  <c:v>128.49147465989407</c:v>
                </c:pt>
                <c:pt idx="97">
                  <c:v>123.3645457995992</c:v>
                </c:pt>
                <c:pt idx="98">
                  <c:v>118.22121448582988</c:v>
                </c:pt>
                <c:pt idx="99">
                  <c:v>113.10314300337987</c:v>
                </c:pt>
                <c:pt idx="100">
                  <c:v>108.01739885915745</c:v>
                </c:pt>
                <c:pt idx="101">
                  <c:v>102.97190536351299</c:v>
                </c:pt>
                <c:pt idx="102">
                  <c:v>97.975672324493758</c:v>
                </c:pt>
                <c:pt idx="103">
                  <c:v>93.03917825144454</c:v>
                </c:pt>
                <c:pt idx="104">
                  <c:v>88.17513802702166</c:v>
                </c:pt>
                <c:pt idx="105">
                  <c:v>83.393810788853088</c:v>
                </c:pt>
                <c:pt idx="106">
                  <c:v>78.715020269638799</c:v>
                </c:pt>
                <c:pt idx="107">
                  <c:v>74.156322448355027</c:v>
                </c:pt>
                <c:pt idx="108">
                  <c:v>69.719630147422137</c:v>
                </c:pt>
                <c:pt idx="109">
                  <c:v>65.406908335794867</c:v>
                </c:pt>
                <c:pt idx="110">
                  <c:v>61.220175986961578</c:v>
                </c:pt>
                <c:pt idx="111">
                  <c:v>57.161508023667267</c:v>
                </c:pt>
                <c:pt idx="112">
                  <c:v>53.233037354569937</c:v>
                </c:pt>
                <c:pt idx="113">
                  <c:v>49.436957008426134</c:v>
                </c:pt>
                <c:pt idx="114">
                  <c:v>45.775522371822738</c:v>
                </c:pt>
                <c:pt idx="115">
                  <c:v>42.251053536929014</c:v>
                </c:pt>
                <c:pt idx="116">
                  <c:v>38.865937766243526</c:v>
                </c:pt>
                <c:pt idx="117">
                  <c:v>35.622632081854157</c:v>
                </c:pt>
                <c:pt idx="118">
                  <c:v>32.523665987326645</c:v>
                </c:pt>
                <c:pt idx="119">
                  <c:v>29.571644330987592</c:v>
                </c:pt>
                <c:pt idx="120">
                  <c:v>26.769250320082239</c:v>
                </c:pt>
                <c:pt idx="121">
                  <c:v>24.119248696069988</c:v>
                </c:pt>
                <c:pt idx="122">
                  <c:v>21.624489082179846</c:v>
                </c:pt>
                <c:pt idx="123">
                  <c:v>19.287909515292732</c:v>
                </c:pt>
                <c:pt idx="124">
                  <c:v>17.1125401752583</c:v>
                </c:pt>
                <c:pt idx="125">
                  <c:v>15.101507325898565</c:v>
                </c:pt>
                <c:pt idx="126">
                  <c:v>13.258037483217951</c:v>
                </c:pt>
                <c:pt idx="127">
                  <c:v>11.585461827735823</c:v>
                </c:pt>
                <c:pt idx="128">
                  <c:v>10.087220879406669</c:v>
                </c:pt>
                <c:pt idx="129">
                  <c:v>8.766869455308246</c:v>
                </c:pt>
                <c:pt idx="130">
                  <c:v>7.628081932183763</c:v>
                </c:pt>
                <c:pt idx="131">
                  <c:v>6.6746578380414867</c:v>
                </c:pt>
                <c:pt idx="132">
                  <c:v>5.9105277993755303</c:v>
                </c:pt>
                <c:pt idx="133">
                  <c:v>5.3397598732034677</c:v>
                </c:pt>
                <c:pt idx="134">
                  <c:v>4.9665662960582999</c:v>
                </c:pt>
                <c:pt idx="135">
                  <c:v>4.6974194359803807</c:v>
                </c:pt>
                <c:pt idx="136">
                  <c:v>4.4362238849492277</c:v>
                </c:pt>
                <c:pt idx="137">
                  <c:v>4.182548534292204</c:v>
                </c:pt>
                <c:pt idx="138">
                  <c:v>3.9363826054641393</c:v>
                </c:pt>
                <c:pt idx="139">
                  <c:v>3.6977174117530813</c:v>
                </c:pt>
                <c:pt idx="140">
                  <c:v>3.4665445332356031</c:v>
                </c:pt>
                <c:pt idx="141">
                  <c:v>3.2428558086840202</c:v>
                </c:pt>
                <c:pt idx="142">
                  <c:v>3.0266433354050388</c:v>
                </c:pt>
                <c:pt idx="143">
                  <c:v>2.817899469116528</c:v>
                </c:pt>
                <c:pt idx="144">
                  <c:v>2.6166168238283136</c:v>
                </c:pt>
                <c:pt idx="145">
                  <c:v>2.4227882717266329</c:v>
                </c:pt>
                <c:pt idx="146">
                  <c:v>2.2364069430623204</c:v>
                </c:pt>
                <c:pt idx="147">
                  <c:v>2.0574662260425978</c:v>
                </c:pt>
                <c:pt idx="148">
                  <c:v>1.8859597667268826</c:v>
                </c:pt>
                <c:pt idx="149">
                  <c:v>1.7218814689262072</c:v>
                </c:pt>
                <c:pt idx="150">
                  <c:v>1.5652254941064165</c:v>
                </c:pt>
                <c:pt idx="151">
                  <c:v>1.415986261295213</c:v>
                </c:pt>
                <c:pt idx="152">
                  <c:v>1.2741584469930385</c:v>
                </c:pt>
                <c:pt idx="153">
                  <c:v>1.1397369850875694</c:v>
                </c:pt>
                <c:pt idx="154">
                  <c:v>1.0127170667724568</c:v>
                </c:pt>
                <c:pt idx="155">
                  <c:v>0.89309414046950408</c:v>
                </c:pt>
                <c:pt idx="156">
                  <c:v>0.78086391175491732</c:v>
                </c:pt>
                <c:pt idx="157">
                  <c:v>0.6760223432892235</c:v>
                </c:pt>
                <c:pt idx="158">
                  <c:v>0.57856565475132082</c:v>
                </c:pt>
                <c:pt idx="159">
                  <c:v>0.48849032277631338</c:v>
                </c:pt>
                <c:pt idx="160">
                  <c:v>0.40579308089701227</c:v>
                </c:pt>
                <c:pt idx="161">
                  <c:v>0.33047091948968593</c:v>
                </c:pt>
                <c:pt idx="162">
                  <c:v>0.2625210857234197</c:v>
                </c:pt>
                <c:pt idx="163">
                  <c:v>0.20194108351354953</c:v>
                </c:pt>
                <c:pt idx="164">
                  <c:v>0.1487286734789377</c:v>
                </c:pt>
                <c:pt idx="165">
                  <c:v>0.10288187290314818</c:v>
                </c:pt>
                <c:pt idx="166">
                  <c:v>6.4398955699638466E-2</c:v>
                </c:pt>
                <c:pt idx="167">
                  <c:v>3.3278452380793168E-2</c:v>
                </c:pt>
                <c:pt idx="168">
                  <c:v>9.5191500308574178E-3</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numCache>
            </c:numRef>
          </c:yVal>
          <c:smooth val="0"/>
        </c:ser>
        <c:ser>
          <c:idx val="1"/>
          <c:order val="1"/>
          <c:tx>
            <c:v>Period selected</c:v>
          </c:tx>
          <c:spPr>
            <a:ln w="19050">
              <a:noFill/>
            </a:ln>
          </c:spPr>
          <c:marker>
            <c:symbol val="circle"/>
            <c:size val="8"/>
            <c:spPr>
              <a:solidFill>
                <a:srgbClr val="333333"/>
              </a:solidFill>
              <a:ln>
                <a:solidFill>
                  <a:srgbClr val="333333"/>
                </a:solidFill>
                <a:prstDash val="solid"/>
              </a:ln>
            </c:spPr>
          </c:marker>
          <c:xVal>
            <c:numRef>
              <c:f>Dashboard!$J$35</c:f>
              <c:numCache>
                <c:formatCode>General</c:formatCode>
                <c:ptCount val="1"/>
                <c:pt idx="0">
                  <c:v>0</c:v>
                </c:pt>
              </c:numCache>
            </c:numRef>
          </c:xVal>
          <c:yVal>
            <c:numRef>
              <c:f>Dashboard!$P$21</c:f>
              <c:numCache>
                <c:formatCode>0.000</c:formatCode>
                <c:ptCount val="1"/>
                <c:pt idx="0">
                  <c:v>400</c:v>
                </c:pt>
              </c:numCache>
            </c:numRef>
          </c:yVal>
          <c:smooth val="0"/>
        </c:ser>
        <c:dLbls>
          <c:showLegendKey val="0"/>
          <c:showVal val="0"/>
          <c:showCatName val="0"/>
          <c:showSerName val="0"/>
          <c:showPercent val="0"/>
          <c:showBubbleSize val="0"/>
        </c:dLbls>
        <c:axId val="252819608"/>
        <c:axId val="252820000"/>
      </c:scatterChart>
      <c:valAx>
        <c:axId val="25281960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GB"/>
                  <a:t>Period</a:t>
                </a:r>
              </a:p>
            </c:rich>
          </c:tx>
          <c:layout>
            <c:manualLayout>
              <c:xMode val="edge"/>
              <c:yMode val="edge"/>
              <c:x val="0.43350740483864386"/>
              <c:y val="0.909661817973688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2820000"/>
        <c:crosses val="autoZero"/>
        <c:crossBetween val="midCat"/>
      </c:valAx>
      <c:valAx>
        <c:axId val="25282000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2819608"/>
        <c:crosses val="autoZero"/>
        <c:crossBetween val="midCat"/>
      </c:valAx>
      <c:spPr>
        <a:solidFill>
          <a:srgbClr val="C0C0C0"/>
        </a:solidFill>
        <a:ln w="254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850393704" l="0.74803149606299213" r="0.74803149606299213" t="0.98425196850393704" header="0.51181102362204722" footer="0.51181102362204722"/>
    <c:pageSetup orientation="landscape"/>
  </c:printSettings>
</c:chartSpace>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 Id="rId9"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0</xdr:col>
      <xdr:colOff>68580</xdr:colOff>
      <xdr:row>0</xdr:row>
      <xdr:rowOff>121920</xdr:rowOff>
    </xdr:from>
    <xdr:to>
      <xdr:col>12</xdr:col>
      <xdr:colOff>541020</xdr:colOff>
      <xdr:row>33</xdr:row>
      <xdr:rowOff>22860</xdr:rowOff>
    </xdr:to>
    <xdr:sp macro="" textlink="">
      <xdr:nvSpPr>
        <xdr:cNvPr id="4101" name="Text Box 5" descr="75%"/>
        <xdr:cNvSpPr txBox="1">
          <a:spLocks noChangeArrowheads="1"/>
        </xdr:cNvSpPr>
      </xdr:nvSpPr>
      <xdr:spPr bwMode="auto">
        <a:xfrm>
          <a:off x="68580" y="121920"/>
          <a:ext cx="7787640" cy="5433060"/>
        </a:xfrm>
        <a:prstGeom prst="rect">
          <a:avLst/>
        </a:prstGeom>
        <a:pattFill prst="pct75">
          <a:fgClr>
            <a:srgbClr xmlns:mc="http://schemas.openxmlformats.org/markup-compatibility/2006" xmlns:a14="http://schemas.microsoft.com/office/drawing/2010/main" val="FFFF99" mc:Ignorable="a14" a14:legacySpreadsheetColorIndex="43"/>
          </a:fgClr>
          <a:bgClr>
            <a:srgbClr val="FFFFFF"/>
          </a:bgClr>
        </a:patt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4</xdr:col>
      <xdr:colOff>213360</xdr:colOff>
      <xdr:row>10</xdr:row>
      <xdr:rowOff>38100</xdr:rowOff>
    </xdr:from>
    <xdr:to>
      <xdr:col>12</xdr:col>
      <xdr:colOff>45720</xdr:colOff>
      <xdr:row>12</xdr:row>
      <xdr:rowOff>99060</xdr:rowOff>
    </xdr:to>
    <xdr:sp macro="" textlink="">
      <xdr:nvSpPr>
        <xdr:cNvPr id="4163" name="Freeform 67"/>
        <xdr:cNvSpPr>
          <a:spLocks/>
        </xdr:cNvSpPr>
      </xdr:nvSpPr>
      <xdr:spPr bwMode="auto">
        <a:xfrm>
          <a:off x="2651760" y="1714500"/>
          <a:ext cx="4709160" cy="396240"/>
        </a:xfrm>
        <a:custGeom>
          <a:avLst/>
          <a:gdLst>
            <a:gd name="T0" fmla="*/ 0 w 495"/>
            <a:gd name="T1" fmla="*/ 72 h 72"/>
            <a:gd name="T2" fmla="*/ 126 w 495"/>
            <a:gd name="T3" fmla="*/ 17 h 72"/>
            <a:gd name="T4" fmla="*/ 236 w 495"/>
            <a:gd name="T5" fmla="*/ 1 h 72"/>
            <a:gd name="T6" fmla="*/ 347 w 495"/>
            <a:gd name="T7" fmla="*/ 12 h 72"/>
            <a:gd name="T8" fmla="*/ 495 w 495"/>
            <a:gd name="T9" fmla="*/ 70 h 72"/>
          </a:gdLst>
          <a:ahLst/>
          <a:cxnLst>
            <a:cxn ang="0">
              <a:pos x="T0" y="T1"/>
            </a:cxn>
            <a:cxn ang="0">
              <a:pos x="T2" y="T3"/>
            </a:cxn>
            <a:cxn ang="0">
              <a:pos x="T4" y="T5"/>
            </a:cxn>
            <a:cxn ang="0">
              <a:pos x="T6" y="T7"/>
            </a:cxn>
            <a:cxn ang="0">
              <a:pos x="T8" y="T9"/>
            </a:cxn>
          </a:cxnLst>
          <a:rect l="0" t="0" r="r" b="b"/>
          <a:pathLst>
            <a:path w="495" h="72">
              <a:moveTo>
                <a:pt x="0" y="72"/>
              </a:moveTo>
              <a:cubicBezTo>
                <a:pt x="43" y="50"/>
                <a:pt x="87" y="29"/>
                <a:pt x="126" y="17"/>
              </a:cubicBezTo>
              <a:cubicBezTo>
                <a:pt x="165" y="5"/>
                <a:pt x="199" y="2"/>
                <a:pt x="236" y="1"/>
              </a:cubicBezTo>
              <a:cubicBezTo>
                <a:pt x="273" y="0"/>
                <a:pt x="304" y="1"/>
                <a:pt x="347" y="12"/>
              </a:cubicBezTo>
              <a:cubicBezTo>
                <a:pt x="390" y="23"/>
                <a:pt x="485" y="61"/>
                <a:pt x="495" y="70"/>
              </a:cubicBezTo>
            </a:path>
          </a:pathLst>
        </a:custGeom>
        <a:gradFill rotWithShape="1">
          <a:gsLst>
            <a:gs pos="0">
              <a:srgbClr xmlns:mc="http://schemas.openxmlformats.org/markup-compatibility/2006" xmlns:a14="http://schemas.microsoft.com/office/drawing/2010/main" val="FFFFFF" mc:Ignorable="a14" a14:legacySpreadsheetColorIndex="65"/>
            </a:gs>
            <a:gs pos="100000">
              <a:srgbClr xmlns:mc="http://schemas.openxmlformats.org/markup-compatibility/2006" xmlns:a14="http://schemas.microsoft.com/office/drawing/2010/main" val="C0C0C0" mc:Ignorable="a14" a14:legacySpreadsheetColorIndex="22"/>
            </a:gs>
          </a:gsLst>
          <a:lin ang="5400000" scaled="1"/>
        </a:gradFill>
        <a:ln w="15875" cap="flat" cmpd="sng">
          <a:solidFill>
            <a:srgbClr xmlns:mc="http://schemas.openxmlformats.org/markup-compatibility/2006" xmlns:a14="http://schemas.microsoft.com/office/drawing/2010/main" val="969696" mc:Ignorable="a14" a14:legacySpreadsheetColorIndex="55"/>
          </a:solidFill>
          <a:prstDash val="solid"/>
          <a:round/>
          <a:headEnd type="none" w="med" len="med"/>
          <a:tailEnd type="none" w="med" len="med"/>
        </a:ln>
      </xdr:spPr>
    </xdr:sp>
    <xdr:clientData/>
  </xdr:twoCellAnchor>
  <xdr:twoCellAnchor>
    <xdr:from>
      <xdr:col>10</xdr:col>
      <xdr:colOff>236220</xdr:colOff>
      <xdr:row>11</xdr:row>
      <xdr:rowOff>99060</xdr:rowOff>
    </xdr:from>
    <xdr:to>
      <xdr:col>10</xdr:col>
      <xdr:colOff>594360</xdr:colOff>
      <xdr:row>12</xdr:row>
      <xdr:rowOff>22860</xdr:rowOff>
    </xdr:to>
    <xdr:sp macro="" textlink="">
      <xdr:nvSpPr>
        <xdr:cNvPr id="4716" name="Oval 620"/>
        <xdr:cNvSpPr>
          <a:spLocks noChangeArrowheads="1"/>
        </xdr:cNvSpPr>
      </xdr:nvSpPr>
      <xdr:spPr bwMode="auto">
        <a:xfrm rot="678596">
          <a:off x="6332220" y="1943100"/>
          <a:ext cx="358140" cy="91440"/>
        </a:xfrm>
        <a:prstGeom prst="ellipse">
          <a:avLst/>
        </a:prstGeom>
        <a:gradFill rotWithShape="1">
          <a:gsLst>
            <a:gs pos="0">
              <a:srgbClr xmlns:mc="http://schemas.openxmlformats.org/markup-compatibility/2006" xmlns:a14="http://schemas.microsoft.com/office/drawing/2010/main" val="969696" mc:Ignorable="a14" a14:legacySpreadsheetColorIndex="55"/>
            </a:gs>
            <a:gs pos="100000">
              <a:srgbClr xmlns:mc="http://schemas.openxmlformats.org/markup-compatibility/2006" xmlns:a14="http://schemas.microsoft.com/office/drawing/2010/main" val="FFFFFF" mc:Ignorable="a14" a14:legacySpreadsheetColorIndex="9"/>
            </a:gs>
          </a:gsLst>
          <a:lin ang="5400000" scaled="1"/>
        </a:gradFill>
        <a:ln w="9525">
          <a:solidFill>
            <a:srgbClr xmlns:mc="http://schemas.openxmlformats.org/markup-compatibility/2006" xmlns:a14="http://schemas.microsoft.com/office/drawing/2010/main" val="808080" mc:Ignorable="a14" a14:legacySpreadsheetColorIndex="23"/>
          </a:solidFill>
          <a:round/>
          <a:headEnd/>
          <a:tailEnd/>
        </a:ln>
      </xdr:spPr>
    </xdr:sp>
    <xdr:clientData/>
  </xdr:twoCellAnchor>
  <xdr:twoCellAnchor>
    <xdr:from>
      <xdr:col>6</xdr:col>
      <xdr:colOff>594360</xdr:colOff>
      <xdr:row>11</xdr:row>
      <xdr:rowOff>137160</xdr:rowOff>
    </xdr:from>
    <xdr:to>
      <xdr:col>7</xdr:col>
      <xdr:colOff>220980</xdr:colOff>
      <xdr:row>12</xdr:row>
      <xdr:rowOff>38100</xdr:rowOff>
    </xdr:to>
    <xdr:sp macro="" textlink="">
      <xdr:nvSpPr>
        <xdr:cNvPr id="4718" name="Oval 622"/>
        <xdr:cNvSpPr>
          <a:spLocks noChangeArrowheads="1"/>
        </xdr:cNvSpPr>
      </xdr:nvSpPr>
      <xdr:spPr bwMode="auto">
        <a:xfrm>
          <a:off x="4251960" y="1981200"/>
          <a:ext cx="236220" cy="68580"/>
        </a:xfrm>
        <a:prstGeom prst="ellipse">
          <a:avLst/>
        </a:prstGeom>
        <a:gradFill rotWithShape="1">
          <a:gsLst>
            <a:gs pos="0">
              <a:srgbClr xmlns:mc="http://schemas.openxmlformats.org/markup-compatibility/2006" xmlns:a14="http://schemas.microsoft.com/office/drawing/2010/main" val="969696" mc:Ignorable="a14" a14:legacySpreadsheetColorIndex="55"/>
            </a:gs>
            <a:gs pos="100000">
              <a:srgbClr xmlns:mc="http://schemas.openxmlformats.org/markup-compatibility/2006" xmlns:a14="http://schemas.microsoft.com/office/drawing/2010/main" val="FFFFFF" mc:Ignorable="a14" a14:legacySpreadsheetColorIndex="9"/>
            </a:gs>
          </a:gsLst>
          <a:lin ang="5400000" scaled="1"/>
        </a:gradFill>
        <a:ln w="9525">
          <a:solidFill>
            <a:srgbClr xmlns:mc="http://schemas.openxmlformats.org/markup-compatibility/2006" xmlns:a14="http://schemas.microsoft.com/office/drawing/2010/main" val="808080" mc:Ignorable="a14" a14:legacySpreadsheetColorIndex="23"/>
          </a:solidFill>
          <a:round/>
          <a:headEnd/>
          <a:tailEnd/>
        </a:ln>
      </xdr:spPr>
    </xdr:sp>
    <xdr:clientData/>
  </xdr:twoCellAnchor>
  <xdr:twoCellAnchor>
    <xdr:from>
      <xdr:col>7</xdr:col>
      <xdr:colOff>350520</xdr:colOff>
      <xdr:row>10</xdr:row>
      <xdr:rowOff>129540</xdr:rowOff>
    </xdr:from>
    <xdr:to>
      <xdr:col>8</xdr:col>
      <xdr:colOff>228600</xdr:colOff>
      <xdr:row>11</xdr:row>
      <xdr:rowOff>68580</xdr:rowOff>
    </xdr:to>
    <xdr:sp macro="" textlink="">
      <xdr:nvSpPr>
        <xdr:cNvPr id="4719" name="Oval 623"/>
        <xdr:cNvSpPr>
          <a:spLocks noChangeArrowheads="1"/>
        </xdr:cNvSpPr>
      </xdr:nvSpPr>
      <xdr:spPr bwMode="auto">
        <a:xfrm>
          <a:off x="4617720" y="1805940"/>
          <a:ext cx="487680" cy="106680"/>
        </a:xfrm>
        <a:prstGeom prst="ellipse">
          <a:avLst/>
        </a:prstGeom>
        <a:gradFill rotWithShape="1">
          <a:gsLst>
            <a:gs pos="0">
              <a:srgbClr xmlns:mc="http://schemas.openxmlformats.org/markup-compatibility/2006" xmlns:a14="http://schemas.microsoft.com/office/drawing/2010/main" val="969696" mc:Ignorable="a14" a14:legacySpreadsheetColorIndex="55"/>
            </a:gs>
            <a:gs pos="100000">
              <a:srgbClr xmlns:mc="http://schemas.openxmlformats.org/markup-compatibility/2006" xmlns:a14="http://schemas.microsoft.com/office/drawing/2010/main" val="FFFFFF" mc:Ignorable="a14" a14:legacySpreadsheetColorIndex="9"/>
            </a:gs>
          </a:gsLst>
          <a:lin ang="5400000" scaled="1"/>
        </a:gradFill>
        <a:ln w="9525">
          <a:solidFill>
            <a:srgbClr xmlns:mc="http://schemas.openxmlformats.org/markup-compatibility/2006" xmlns:a14="http://schemas.microsoft.com/office/drawing/2010/main" val="808080" mc:Ignorable="a14" a14:legacySpreadsheetColorIndex="23"/>
          </a:solidFill>
          <a:round/>
          <a:headEnd/>
          <a:tailEnd/>
        </a:ln>
      </xdr:spPr>
    </xdr:sp>
    <xdr:clientData/>
  </xdr:twoCellAnchor>
  <xdr:twoCellAnchor>
    <xdr:from>
      <xdr:col>5</xdr:col>
      <xdr:colOff>426720</xdr:colOff>
      <xdr:row>11</xdr:row>
      <xdr:rowOff>76200</xdr:rowOff>
    </xdr:from>
    <xdr:to>
      <xdr:col>6</xdr:col>
      <xdr:colOff>160020</xdr:colOff>
      <xdr:row>12</xdr:row>
      <xdr:rowOff>0</xdr:rowOff>
    </xdr:to>
    <xdr:sp macro="" textlink="">
      <xdr:nvSpPr>
        <xdr:cNvPr id="4720" name="Oval 624"/>
        <xdr:cNvSpPr>
          <a:spLocks noChangeArrowheads="1"/>
        </xdr:cNvSpPr>
      </xdr:nvSpPr>
      <xdr:spPr bwMode="auto">
        <a:xfrm rot="-678596">
          <a:off x="3474720" y="1920240"/>
          <a:ext cx="342900" cy="91440"/>
        </a:xfrm>
        <a:prstGeom prst="ellipse">
          <a:avLst/>
        </a:prstGeom>
        <a:gradFill rotWithShape="1">
          <a:gsLst>
            <a:gs pos="0">
              <a:srgbClr xmlns:mc="http://schemas.openxmlformats.org/markup-compatibility/2006" xmlns:a14="http://schemas.microsoft.com/office/drawing/2010/main" val="969696" mc:Ignorable="a14" a14:legacySpreadsheetColorIndex="55"/>
            </a:gs>
            <a:gs pos="100000">
              <a:srgbClr xmlns:mc="http://schemas.openxmlformats.org/markup-compatibility/2006" xmlns:a14="http://schemas.microsoft.com/office/drawing/2010/main" val="FFFFFF" mc:Ignorable="a14" a14:legacySpreadsheetColorIndex="9"/>
            </a:gs>
          </a:gsLst>
          <a:lin ang="5400000" scaled="1"/>
        </a:gradFill>
        <a:ln w="9525">
          <a:solidFill>
            <a:srgbClr xmlns:mc="http://schemas.openxmlformats.org/markup-compatibility/2006" xmlns:a14="http://schemas.microsoft.com/office/drawing/2010/main" val="808080" mc:Ignorable="a14" a14:legacySpreadsheetColorIndex="23"/>
          </a:solidFill>
          <a:round/>
          <a:headEnd/>
          <a:tailEnd/>
        </a:ln>
      </xdr:spPr>
    </xdr:sp>
    <xdr:clientData/>
  </xdr:twoCellAnchor>
  <xdr:twoCellAnchor>
    <xdr:from>
      <xdr:col>8</xdr:col>
      <xdr:colOff>518160</xdr:colOff>
      <xdr:row>11</xdr:row>
      <xdr:rowOff>60960</xdr:rowOff>
    </xdr:from>
    <xdr:to>
      <xdr:col>9</xdr:col>
      <xdr:colOff>213360</xdr:colOff>
      <xdr:row>12</xdr:row>
      <xdr:rowOff>0</xdr:rowOff>
    </xdr:to>
    <xdr:sp macro="" textlink="">
      <xdr:nvSpPr>
        <xdr:cNvPr id="4721" name="Oval 625"/>
        <xdr:cNvSpPr>
          <a:spLocks noChangeArrowheads="1"/>
        </xdr:cNvSpPr>
      </xdr:nvSpPr>
      <xdr:spPr bwMode="auto">
        <a:xfrm>
          <a:off x="5394960" y="1905000"/>
          <a:ext cx="304800" cy="106680"/>
        </a:xfrm>
        <a:prstGeom prst="ellipse">
          <a:avLst/>
        </a:prstGeom>
        <a:gradFill rotWithShape="1">
          <a:gsLst>
            <a:gs pos="0">
              <a:srgbClr xmlns:mc="http://schemas.openxmlformats.org/markup-compatibility/2006" xmlns:a14="http://schemas.microsoft.com/office/drawing/2010/main" val="969696" mc:Ignorable="a14" a14:legacySpreadsheetColorIndex="55"/>
            </a:gs>
            <a:gs pos="100000">
              <a:srgbClr xmlns:mc="http://schemas.openxmlformats.org/markup-compatibility/2006" xmlns:a14="http://schemas.microsoft.com/office/drawing/2010/main" val="FFFFFF" mc:Ignorable="a14" a14:legacySpreadsheetColorIndex="9"/>
            </a:gs>
          </a:gsLst>
          <a:lin ang="5400000" scaled="1"/>
        </a:gradFill>
        <a:ln w="9525">
          <a:solidFill>
            <a:srgbClr xmlns:mc="http://schemas.openxmlformats.org/markup-compatibility/2006" xmlns:a14="http://schemas.microsoft.com/office/drawing/2010/main" val="808080" mc:Ignorable="a14" a14:legacySpreadsheetColorIndex="23"/>
          </a:solidFill>
          <a:round/>
          <a:headEnd/>
          <a:tailEnd/>
        </a:ln>
      </xdr:spPr>
    </xdr:sp>
    <xdr:clientData/>
  </xdr:twoCellAnchor>
  <xdr:twoCellAnchor>
    <xdr:from>
      <xdr:col>1</xdr:col>
      <xdr:colOff>312420</xdr:colOff>
      <xdr:row>4</xdr:row>
      <xdr:rowOff>38100</xdr:rowOff>
    </xdr:from>
    <xdr:to>
      <xdr:col>5</xdr:col>
      <xdr:colOff>327660</xdr:colOff>
      <xdr:row>7</xdr:row>
      <xdr:rowOff>99060</xdr:rowOff>
    </xdr:to>
    <xdr:sp macro="" textlink="">
      <xdr:nvSpPr>
        <xdr:cNvPr id="4724" name="WordArt 628"/>
        <xdr:cNvSpPr>
          <a:spLocks noChangeArrowheads="1" noChangeShapeType="1" noTextEdit="1"/>
        </xdr:cNvSpPr>
      </xdr:nvSpPr>
      <xdr:spPr bwMode="auto">
        <a:xfrm>
          <a:off x="922020" y="708660"/>
          <a:ext cx="2453640" cy="563880"/>
        </a:xfrm>
        <a:prstGeom prst="rect">
          <a:avLst/>
        </a:prstGeom>
      </xdr:spPr>
      <xdr:txBody>
        <a:bodyPr wrap="none" fromWordArt="1">
          <a:prstTxWarp prst="textWave1">
            <a:avLst>
              <a:gd name="adj1" fmla="val 13005"/>
              <a:gd name="adj2" fmla="val 0"/>
            </a:avLst>
          </a:prstTxWarp>
        </a:bodyPr>
        <a:lstStyle/>
        <a:p>
          <a:pPr algn="ctr" rtl="0">
            <a:buNone/>
          </a:pPr>
          <a:r>
            <a:rPr lang="en-GB" sz="3600" kern="10" spc="0">
              <a:ln w="19050">
                <a:solidFill>
                  <a:srgbClr xmlns:mc="http://schemas.openxmlformats.org/markup-compatibility/2006" xmlns:a14="http://schemas.microsoft.com/office/drawing/2010/main" val="333333" mc:Ignorable="a14" a14:legacySpreadsheetColorIndex="63"/>
                </a:solidFill>
                <a:round/>
                <a:headEnd/>
                <a:tailEnd/>
              </a:ln>
              <a:solidFill>
                <a:srgbClr xmlns:mc="http://schemas.openxmlformats.org/markup-compatibility/2006" xmlns:a14="http://schemas.microsoft.com/office/drawing/2010/main" val="969696" mc:Ignorable="a14" a14:legacySpreadsheetColorIndex="55"/>
              </a:solidFill>
              <a:effectLst>
                <a:outerShdw dist="53882" dir="2700000" algn="ctr" rotWithShape="0">
                  <a:srgbClr val="C0C0C0">
                    <a:alpha val="80000"/>
                  </a:srgbClr>
                </a:outerShdw>
              </a:effectLst>
              <a:latin typeface="Times New Roman" panose="02020603050405020304" pitchFamily="18" charset="0"/>
              <a:cs typeface="Times New Roman" panose="02020603050405020304" pitchFamily="18" charset="0"/>
            </a:rPr>
            <a:t>Lander</a:t>
          </a:r>
        </a:p>
      </xdr:txBody>
    </xdr:sp>
    <xdr:clientData/>
  </xdr:twoCellAnchor>
  <xdr:twoCellAnchor>
    <xdr:from>
      <xdr:col>8</xdr:col>
      <xdr:colOff>22860</xdr:colOff>
      <xdr:row>0</xdr:row>
      <xdr:rowOff>160020</xdr:rowOff>
    </xdr:from>
    <xdr:to>
      <xdr:col>10</xdr:col>
      <xdr:colOff>449580</xdr:colOff>
      <xdr:row>9</xdr:row>
      <xdr:rowOff>129540</xdr:rowOff>
    </xdr:to>
    <xdr:sp macro="" textlink="">
      <xdr:nvSpPr>
        <xdr:cNvPr id="4853" name="Rectangle 757"/>
        <xdr:cNvSpPr>
          <a:spLocks noChangeArrowheads="1"/>
        </xdr:cNvSpPr>
      </xdr:nvSpPr>
      <xdr:spPr bwMode="auto">
        <a:xfrm>
          <a:off x="4899660" y="160020"/>
          <a:ext cx="1645920" cy="1478280"/>
        </a:xfrm>
        <a:prstGeom prst="rect">
          <a:avLst/>
        </a:prstGeom>
        <a:gradFill rotWithShape="1">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FFFF99" mc:Ignorable="a14" a14:legacySpreadsheetColorIndex="43"/>
            </a:gs>
          </a:gsLst>
          <a:path path="shape">
            <a:fillToRect l="50000" t="50000" r="50000" b="50000"/>
          </a:path>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327660</xdr:colOff>
      <xdr:row>6</xdr:row>
      <xdr:rowOff>137160</xdr:rowOff>
    </xdr:from>
    <xdr:to>
      <xdr:col>9</xdr:col>
      <xdr:colOff>464820</xdr:colOff>
      <xdr:row>11</xdr:row>
      <xdr:rowOff>160020</xdr:rowOff>
    </xdr:to>
    <xdr:grpSp>
      <xdr:nvGrpSpPr>
        <xdr:cNvPr id="4852" name="Group 756"/>
        <xdr:cNvGrpSpPr>
          <a:grpSpLocks/>
        </xdr:cNvGrpSpPr>
      </xdr:nvGrpSpPr>
      <xdr:grpSpPr bwMode="auto">
        <a:xfrm>
          <a:off x="5814060" y="1143000"/>
          <a:ext cx="137160" cy="861060"/>
          <a:chOff x="584" y="116"/>
          <a:chExt cx="15" cy="87"/>
        </a:xfrm>
      </xdr:grpSpPr>
      <xdr:sp macro="" textlink="">
        <xdr:nvSpPr>
          <xdr:cNvPr id="4770" name="Line 674"/>
          <xdr:cNvSpPr>
            <a:spLocks noChangeShapeType="1"/>
          </xdr:cNvSpPr>
        </xdr:nvSpPr>
        <xdr:spPr bwMode="auto">
          <a:xfrm rot="-893609">
            <a:off x="594" y="118"/>
            <a:ext cx="0" cy="85"/>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4771" name="Line 675"/>
          <xdr:cNvSpPr>
            <a:spLocks noChangeShapeType="1"/>
          </xdr:cNvSpPr>
        </xdr:nvSpPr>
        <xdr:spPr bwMode="auto">
          <a:xfrm rot="20706391" flipH="1">
            <a:off x="584" y="119"/>
            <a:ext cx="4" cy="74"/>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4772" name="Line 676"/>
          <xdr:cNvSpPr>
            <a:spLocks noChangeShapeType="1"/>
          </xdr:cNvSpPr>
        </xdr:nvSpPr>
        <xdr:spPr bwMode="auto">
          <a:xfrm rot="-893609">
            <a:off x="595" y="116"/>
            <a:ext cx="4" cy="75"/>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4773" name="Line 677"/>
          <xdr:cNvSpPr>
            <a:spLocks noChangeShapeType="1"/>
          </xdr:cNvSpPr>
        </xdr:nvSpPr>
        <xdr:spPr bwMode="auto">
          <a:xfrm rot="20706391" flipH="1">
            <a:off x="588" y="118"/>
            <a:ext cx="3" cy="83"/>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4774" name="Line 678"/>
          <xdr:cNvSpPr>
            <a:spLocks noChangeShapeType="1"/>
          </xdr:cNvSpPr>
        </xdr:nvSpPr>
        <xdr:spPr bwMode="auto">
          <a:xfrm rot="-893609">
            <a:off x="594" y="117"/>
            <a:ext cx="3" cy="84"/>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4775" name="Line 679"/>
          <xdr:cNvSpPr>
            <a:spLocks noChangeShapeType="1"/>
          </xdr:cNvSpPr>
        </xdr:nvSpPr>
        <xdr:spPr bwMode="auto">
          <a:xfrm rot="20706391" flipH="1">
            <a:off x="591" y="118"/>
            <a:ext cx="1" cy="83"/>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4776" name="Line 680"/>
          <xdr:cNvSpPr>
            <a:spLocks noChangeShapeType="1"/>
          </xdr:cNvSpPr>
        </xdr:nvSpPr>
        <xdr:spPr bwMode="auto">
          <a:xfrm rot="-893609">
            <a:off x="594" y="119"/>
            <a:ext cx="2" cy="83"/>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4777" name="Line 681"/>
          <xdr:cNvSpPr>
            <a:spLocks noChangeShapeType="1"/>
          </xdr:cNvSpPr>
        </xdr:nvSpPr>
        <xdr:spPr bwMode="auto">
          <a:xfrm rot="20706391" flipH="1">
            <a:off x="586" y="120"/>
            <a:ext cx="4" cy="78"/>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4778" name="Line 682"/>
          <xdr:cNvSpPr>
            <a:spLocks noChangeShapeType="1"/>
          </xdr:cNvSpPr>
        </xdr:nvSpPr>
        <xdr:spPr bwMode="auto">
          <a:xfrm rot="-893609">
            <a:off x="595" y="118"/>
            <a:ext cx="4" cy="7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144780</xdr:colOff>
      <xdr:row>1</xdr:row>
      <xdr:rowOff>0</xdr:rowOff>
    </xdr:from>
    <xdr:to>
      <xdr:col>10</xdr:col>
      <xdr:colOff>312420</xdr:colOff>
      <xdr:row>9</xdr:row>
      <xdr:rowOff>22860</xdr:rowOff>
    </xdr:to>
    <xdr:grpSp>
      <xdr:nvGrpSpPr>
        <xdr:cNvPr id="4801" name="Group 705"/>
        <xdr:cNvGrpSpPr>
          <a:grpSpLocks/>
        </xdr:cNvGrpSpPr>
      </xdr:nvGrpSpPr>
      <xdr:grpSpPr bwMode="auto">
        <a:xfrm rot="-893609">
          <a:off x="5021580" y="167640"/>
          <a:ext cx="1386840" cy="1363980"/>
          <a:chOff x="73" y="118"/>
          <a:chExt cx="146" cy="138"/>
        </a:xfrm>
      </xdr:grpSpPr>
      <xdr:grpSp>
        <xdr:nvGrpSpPr>
          <xdr:cNvPr id="4802" name="Group 706"/>
          <xdr:cNvGrpSpPr>
            <a:grpSpLocks/>
          </xdr:cNvGrpSpPr>
        </xdr:nvGrpSpPr>
        <xdr:grpSpPr bwMode="auto">
          <a:xfrm>
            <a:off x="73" y="118"/>
            <a:ext cx="146" cy="138"/>
            <a:chOff x="73" y="118"/>
            <a:chExt cx="146" cy="138"/>
          </a:xfrm>
        </xdr:grpSpPr>
        <xdr:grpSp>
          <xdr:nvGrpSpPr>
            <xdr:cNvPr id="4803" name="Group 707"/>
            <xdr:cNvGrpSpPr>
              <a:grpSpLocks/>
            </xdr:cNvGrpSpPr>
          </xdr:nvGrpSpPr>
          <xdr:grpSpPr bwMode="auto">
            <a:xfrm>
              <a:off x="128" y="118"/>
              <a:ext cx="32" cy="129"/>
              <a:chOff x="128" y="118"/>
              <a:chExt cx="32" cy="129"/>
            </a:xfrm>
          </xdr:grpSpPr>
          <xdr:sp macro="" textlink="">
            <xdr:nvSpPr>
              <xdr:cNvPr id="4804" name="Rectangle 708"/>
              <xdr:cNvSpPr>
                <a:spLocks noChangeArrowheads="1"/>
              </xdr:cNvSpPr>
            </xdr:nvSpPr>
            <xdr:spPr bwMode="auto">
              <a:xfrm>
                <a:off x="132" y="137"/>
                <a:ext cx="28" cy="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805" name="Oval 709"/>
              <xdr:cNvSpPr>
                <a:spLocks noChangeArrowheads="1"/>
              </xdr:cNvSpPr>
            </xdr:nvSpPr>
            <xdr:spPr bwMode="auto">
              <a:xfrm>
                <a:off x="128" y="118"/>
                <a:ext cx="17" cy="13"/>
              </a:xfrm>
              <a:prstGeom prst="ellipse">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806" name="Line 710"/>
              <xdr:cNvSpPr>
                <a:spLocks noChangeShapeType="1"/>
              </xdr:cNvSpPr>
            </xdr:nvSpPr>
            <xdr:spPr bwMode="auto">
              <a:xfrm>
                <a:off x="137" y="130"/>
                <a:ext cx="0" cy="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807" name="Line 711"/>
              <xdr:cNvSpPr>
                <a:spLocks noChangeShapeType="1"/>
              </xdr:cNvSpPr>
            </xdr:nvSpPr>
            <xdr:spPr bwMode="auto">
              <a:xfrm flipV="1">
                <a:off x="142" y="235"/>
                <a:ext cx="4"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808" name="Line 712"/>
              <xdr:cNvSpPr>
                <a:spLocks noChangeShapeType="1"/>
              </xdr:cNvSpPr>
            </xdr:nvSpPr>
            <xdr:spPr bwMode="auto">
              <a:xfrm flipH="1" flipV="1">
                <a:off x="147" y="235"/>
                <a:ext cx="4" cy="12"/>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nvGrpSpPr>
            <xdr:cNvPr id="4809" name="Group 713"/>
            <xdr:cNvGrpSpPr>
              <a:grpSpLocks/>
            </xdr:cNvGrpSpPr>
          </xdr:nvGrpSpPr>
          <xdr:grpSpPr bwMode="auto">
            <a:xfrm>
              <a:off x="73" y="129"/>
              <a:ext cx="146" cy="127"/>
              <a:chOff x="73" y="129"/>
              <a:chExt cx="146" cy="127"/>
            </a:xfrm>
          </xdr:grpSpPr>
          <xdr:grpSp>
            <xdr:nvGrpSpPr>
              <xdr:cNvPr id="4810" name="Group 714"/>
              <xdr:cNvGrpSpPr>
                <a:grpSpLocks/>
              </xdr:cNvGrpSpPr>
            </xdr:nvGrpSpPr>
            <xdr:grpSpPr bwMode="auto">
              <a:xfrm>
                <a:off x="73" y="129"/>
                <a:ext cx="146" cy="127"/>
                <a:chOff x="73" y="129"/>
                <a:chExt cx="146" cy="127"/>
              </a:xfrm>
            </xdr:grpSpPr>
            <xdr:grpSp>
              <xdr:nvGrpSpPr>
                <xdr:cNvPr id="4811" name="Group 715"/>
                <xdr:cNvGrpSpPr>
                  <a:grpSpLocks/>
                </xdr:cNvGrpSpPr>
              </xdr:nvGrpSpPr>
              <xdr:grpSpPr bwMode="auto">
                <a:xfrm>
                  <a:off x="73" y="140"/>
                  <a:ext cx="146" cy="116"/>
                  <a:chOff x="73" y="140"/>
                  <a:chExt cx="146" cy="116"/>
                </a:xfrm>
              </xdr:grpSpPr>
              <xdr:sp macro="" textlink="">
                <xdr:nvSpPr>
                  <xdr:cNvPr id="4812" name="Rectangle 716"/>
                  <xdr:cNvSpPr>
                    <a:spLocks noChangeArrowheads="1"/>
                  </xdr:cNvSpPr>
                </xdr:nvSpPr>
                <xdr:spPr bwMode="auto">
                  <a:xfrm>
                    <a:off x="126" y="173"/>
                    <a:ext cx="38" cy="9"/>
                  </a:xfrm>
                  <a:prstGeom prst="rect">
                    <a:avLst/>
                  </a:prstGeom>
                  <a:solidFill>
                    <a:srgbClr xmlns:mc="http://schemas.openxmlformats.org/markup-compatibility/2006" xmlns:a14="http://schemas.microsoft.com/office/drawing/2010/main" val="FFCC99" mc:Ignorable="a14" a14:legacySpreadsheetColorIndex="47"/>
                  </a:solidFill>
                  <a:ln w="9525">
                    <a:solidFill>
                      <a:schemeClr val="tx1">
                        <a:lumMod val="95000"/>
                        <a:lumOff val="5000"/>
                      </a:schemeClr>
                    </a:solidFill>
                    <a:miter lim="800000"/>
                    <a:headEnd/>
                    <a:tailEnd/>
                  </a:ln>
                </xdr:spPr>
              </xdr:sp>
              <xdr:sp macro="" textlink="">
                <xdr:nvSpPr>
                  <xdr:cNvPr id="4813" name="Line 717"/>
                  <xdr:cNvSpPr>
                    <a:spLocks noChangeShapeType="1"/>
                  </xdr:cNvSpPr>
                </xdr:nvSpPr>
                <xdr:spPr bwMode="auto">
                  <a:xfrm flipV="1">
                    <a:off x="89" y="210"/>
                    <a:ext cx="39" cy="38"/>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4814" name="Line 718"/>
                  <xdr:cNvSpPr>
                    <a:spLocks noChangeShapeType="1"/>
                  </xdr:cNvSpPr>
                </xdr:nvSpPr>
                <xdr:spPr bwMode="auto">
                  <a:xfrm flipH="1">
                    <a:off x="83" y="193"/>
                    <a:ext cx="13" cy="53"/>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4815" name="Line 719"/>
                  <xdr:cNvSpPr>
                    <a:spLocks noChangeShapeType="1"/>
                  </xdr:cNvSpPr>
                </xdr:nvSpPr>
                <xdr:spPr bwMode="auto">
                  <a:xfrm flipH="1" flipV="1">
                    <a:off x="164" y="210"/>
                    <a:ext cx="39" cy="38"/>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4816" name="Oval 720"/>
                  <xdr:cNvSpPr>
                    <a:spLocks noChangeArrowheads="1"/>
                  </xdr:cNvSpPr>
                </xdr:nvSpPr>
                <xdr:spPr bwMode="auto">
                  <a:xfrm>
                    <a:off x="73" y="250"/>
                    <a:ext cx="28" cy="5"/>
                  </a:xfrm>
                  <a:prstGeom prst="ellipse">
                    <a:avLst/>
                  </a:prstGeom>
                  <a:solidFill>
                    <a:srgbClr xmlns:mc="http://schemas.openxmlformats.org/markup-compatibility/2006" xmlns:a14="http://schemas.microsoft.com/office/drawing/2010/main" val="969696" mc:Ignorable="a14" a14:legacySpreadsheetColorIndex="55"/>
                  </a:soli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817" name="Rectangle 721"/>
                  <xdr:cNvSpPr>
                    <a:spLocks noChangeArrowheads="1"/>
                  </xdr:cNvSpPr>
                </xdr:nvSpPr>
                <xdr:spPr bwMode="auto">
                  <a:xfrm>
                    <a:off x="81" y="246"/>
                    <a:ext cx="12" cy="5"/>
                  </a:xfrm>
                  <a:prstGeom prst="rect">
                    <a:avLst/>
                  </a:prstGeom>
                  <a:solidFill>
                    <a:srgbClr xmlns:mc="http://schemas.openxmlformats.org/markup-compatibility/2006" xmlns:a14="http://schemas.microsoft.com/office/drawing/2010/main" val="969696" mc:Ignorable="a14" a14:legacySpreadsheetColorIndex="55"/>
                  </a:solidFill>
                  <a:ln w="12700">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4818" name="Line 722"/>
                  <xdr:cNvSpPr>
                    <a:spLocks noChangeShapeType="1"/>
                  </xdr:cNvSpPr>
                </xdr:nvSpPr>
                <xdr:spPr bwMode="auto">
                  <a:xfrm>
                    <a:off x="196" y="194"/>
                    <a:ext cx="13" cy="52"/>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4819" name="Line 723"/>
                  <xdr:cNvSpPr>
                    <a:spLocks noChangeShapeType="1"/>
                  </xdr:cNvSpPr>
                </xdr:nvSpPr>
                <xdr:spPr bwMode="auto">
                  <a:xfrm>
                    <a:off x="164" y="174"/>
                    <a:ext cx="33" cy="20"/>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4820" name="Oval 724"/>
                  <xdr:cNvSpPr>
                    <a:spLocks noChangeArrowheads="1"/>
                  </xdr:cNvSpPr>
                </xdr:nvSpPr>
                <xdr:spPr bwMode="auto">
                  <a:xfrm flipH="1">
                    <a:off x="192" y="250"/>
                    <a:ext cx="27" cy="5"/>
                  </a:xfrm>
                  <a:prstGeom prst="ellipse">
                    <a:avLst/>
                  </a:prstGeom>
                  <a:solidFill>
                    <a:srgbClr xmlns:mc="http://schemas.openxmlformats.org/markup-compatibility/2006" xmlns:a14="http://schemas.microsoft.com/office/drawing/2010/main" val="969696" mc:Ignorable="a14" a14:legacySpreadsheetColorIndex="5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821" name="Rectangle 725"/>
                  <xdr:cNvSpPr>
                    <a:spLocks noChangeArrowheads="1"/>
                  </xdr:cNvSpPr>
                </xdr:nvSpPr>
                <xdr:spPr bwMode="auto">
                  <a:xfrm flipH="1">
                    <a:off x="199" y="246"/>
                    <a:ext cx="12" cy="5"/>
                  </a:xfrm>
                  <a:prstGeom prst="rect">
                    <a:avLst/>
                  </a:prstGeom>
                  <a:solidFill>
                    <a:srgbClr xmlns:mc="http://schemas.openxmlformats.org/markup-compatibility/2006" xmlns:a14="http://schemas.microsoft.com/office/drawing/2010/main" val="969696" mc:Ignorable="a14" a14:legacySpreadsheetColorIndex="55"/>
                  </a:solidFill>
                  <a:ln w="9525">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4822" name="Oval 726"/>
                  <xdr:cNvSpPr>
                    <a:spLocks noChangeArrowheads="1"/>
                  </xdr:cNvSpPr>
                </xdr:nvSpPr>
                <xdr:spPr bwMode="auto">
                  <a:xfrm flipH="1">
                    <a:off x="133" y="251"/>
                    <a:ext cx="26" cy="5"/>
                  </a:xfrm>
                  <a:prstGeom prst="ellipse">
                    <a:avLst/>
                  </a:prstGeom>
                  <a:solidFill>
                    <a:srgbClr xmlns:mc="http://schemas.openxmlformats.org/markup-compatibility/2006" xmlns:a14="http://schemas.microsoft.com/office/drawing/2010/main" val="969696" mc:Ignorable="a14" a14:legacySpreadsheetColorIndex="5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823" name="Rectangle 727"/>
                  <xdr:cNvSpPr>
                    <a:spLocks noChangeArrowheads="1"/>
                  </xdr:cNvSpPr>
                </xdr:nvSpPr>
                <xdr:spPr bwMode="auto">
                  <a:xfrm flipH="1">
                    <a:off x="140" y="247"/>
                    <a:ext cx="11" cy="4"/>
                  </a:xfrm>
                  <a:prstGeom prst="rect">
                    <a:avLst/>
                  </a:prstGeom>
                  <a:solidFill>
                    <a:srgbClr xmlns:mc="http://schemas.openxmlformats.org/markup-compatibility/2006" xmlns:a14="http://schemas.microsoft.com/office/drawing/2010/main" val="969696" mc:Ignorable="a14" a14:legacySpreadsheetColorIndex="55"/>
                  </a:solidFill>
                  <a:ln w="9525">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4824" name="Rectangle 728"/>
                  <xdr:cNvSpPr>
                    <a:spLocks noChangeArrowheads="1"/>
                  </xdr:cNvSpPr>
                </xdr:nvSpPr>
                <xdr:spPr bwMode="auto">
                  <a:xfrm>
                    <a:off x="128" y="183"/>
                    <a:ext cx="36" cy="38"/>
                  </a:xfrm>
                  <a:prstGeom prst="rect">
                    <a:avLst/>
                  </a:prstGeom>
                  <a:gradFill rotWithShape="1">
                    <a:gsLst>
                      <a:gs pos="0">
                        <a:srgbClr xmlns:mc="http://schemas.openxmlformats.org/markup-compatibility/2006" xmlns:a14="http://schemas.microsoft.com/office/drawing/2010/main" val="AA8866" mc:Ignorable="a14" a14:legacySpreadsheetColorIndex="47">
                          <a:gamma/>
                          <a:shade val="66667"/>
                          <a:invGamma/>
                        </a:srgbClr>
                      </a:gs>
                      <a:gs pos="50000">
                        <a:srgbClr xmlns:mc="http://schemas.openxmlformats.org/markup-compatibility/2006" xmlns:a14="http://schemas.microsoft.com/office/drawing/2010/main" val="FFCC99" mc:Ignorable="a14" a14:legacySpreadsheetColorIndex="47"/>
                      </a:gs>
                      <a:gs pos="100000">
                        <a:srgbClr xmlns:mc="http://schemas.openxmlformats.org/markup-compatibility/2006" xmlns:a14="http://schemas.microsoft.com/office/drawing/2010/main" val="AA8866" mc:Ignorable="a14" a14:legacySpreadsheetColorIndex="47">
                          <a:gamma/>
                          <a:shade val="66667"/>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825" name="Line 729"/>
                  <xdr:cNvSpPr>
                    <a:spLocks noChangeShapeType="1"/>
                  </xdr:cNvSpPr>
                </xdr:nvSpPr>
                <xdr:spPr bwMode="auto">
                  <a:xfrm flipH="1">
                    <a:off x="95" y="173"/>
                    <a:ext cx="33" cy="20"/>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grpSp>
                <xdr:nvGrpSpPr>
                  <xdr:cNvPr id="4826" name="Group 730"/>
                  <xdr:cNvGrpSpPr>
                    <a:grpSpLocks/>
                  </xdr:cNvGrpSpPr>
                </xdr:nvGrpSpPr>
                <xdr:grpSpPr bwMode="auto">
                  <a:xfrm>
                    <a:off x="120" y="178"/>
                    <a:ext cx="14" cy="28"/>
                    <a:chOff x="1074" y="304"/>
                    <a:chExt cx="19" cy="42"/>
                  </a:xfrm>
                </xdr:grpSpPr>
                <xdr:sp macro="" textlink="">
                  <xdr:nvSpPr>
                    <xdr:cNvPr id="4827" name="Oval 731"/>
                    <xdr:cNvSpPr>
                      <a:spLocks noChangeArrowheads="1"/>
                    </xdr:cNvSpPr>
                  </xdr:nvSpPr>
                  <xdr:spPr bwMode="auto">
                    <a:xfrm>
                      <a:off x="1074" y="337"/>
                      <a:ext cx="19" cy="9"/>
                    </a:xfrm>
                    <a:prstGeom prst="ellipse">
                      <a:avLst/>
                    </a:prstGeom>
                    <a:gradFill rotWithShape="1">
                      <a:gsLst>
                        <a:gs pos="0">
                          <a:srgbClr xmlns:mc="http://schemas.openxmlformats.org/markup-compatibility/2006" xmlns:a14="http://schemas.microsoft.com/office/drawing/2010/main" val="3E3E3E" mc:Ignorable="a14" a14:legacySpreadsheetColorIndex="22">
                            <a:gamma/>
                            <a:shade val="32157"/>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3E3E3E" mc:Ignorable="a14" a14:legacySpreadsheetColorIndex="22">
                            <a:gamma/>
                            <a:shade val="32157"/>
                            <a:invGamma/>
                          </a:srgbClr>
                        </a:gs>
                      </a:gsLst>
                      <a:lin ang="0" scaled="1"/>
                    </a:gradFill>
                    <a:ln w="9525">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4828" name="Oval 732"/>
                    <xdr:cNvSpPr>
                      <a:spLocks noChangeArrowheads="1"/>
                    </xdr:cNvSpPr>
                  </xdr:nvSpPr>
                  <xdr:spPr bwMode="auto">
                    <a:xfrm>
                      <a:off x="1074" y="304"/>
                      <a:ext cx="19" cy="9"/>
                    </a:xfrm>
                    <a:prstGeom prst="ellipse">
                      <a:avLst/>
                    </a:prstGeom>
                    <a:gradFill rotWithShape="1">
                      <a:gsLst>
                        <a:gs pos="0">
                          <a:srgbClr xmlns:mc="http://schemas.openxmlformats.org/markup-compatibility/2006" xmlns:a14="http://schemas.microsoft.com/office/drawing/2010/main" val="3E3E3E" mc:Ignorable="a14" a14:legacySpreadsheetColorIndex="22">
                            <a:gamma/>
                            <a:shade val="32157"/>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3E3E3E" mc:Ignorable="a14" a14:legacySpreadsheetColorIndex="22">
                            <a:gamma/>
                            <a:shade val="32157"/>
                            <a:invGamma/>
                          </a:srgbClr>
                        </a:gs>
                      </a:gsLst>
                      <a:lin ang="0" scaled="1"/>
                    </a:gradFill>
                    <a:ln w="9525">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4829" name="Rectangle 733"/>
                    <xdr:cNvSpPr>
                      <a:spLocks noChangeArrowheads="1"/>
                    </xdr:cNvSpPr>
                  </xdr:nvSpPr>
                  <xdr:spPr bwMode="auto">
                    <a:xfrm>
                      <a:off x="1074" y="309"/>
                      <a:ext cx="19" cy="32"/>
                    </a:xfrm>
                    <a:prstGeom prst="rect">
                      <a:avLst/>
                    </a:prstGeom>
                    <a:gradFill rotWithShape="1">
                      <a:gsLst>
                        <a:gs pos="0">
                          <a:srgbClr xmlns:mc="http://schemas.openxmlformats.org/markup-compatibility/2006" xmlns:a14="http://schemas.microsoft.com/office/drawing/2010/main" val="3E3E3E" mc:Ignorable="a14" a14:legacySpreadsheetColorIndex="22">
                            <a:gamma/>
                            <a:shade val="32157"/>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3E3E3E" mc:Ignorable="a14" a14:legacySpreadsheetColorIndex="22">
                            <a:gamma/>
                            <a:shade val="32157"/>
                            <a:invGamma/>
                          </a:srgbClr>
                        </a:gs>
                      </a:gsLst>
                      <a:lin ang="0" scaled="1"/>
                    </a:gradFill>
                    <a:ln w="9525">
                      <a:solidFill>
                        <a:srgbClr xmlns:mc="http://schemas.openxmlformats.org/markup-compatibility/2006" xmlns:a14="http://schemas.microsoft.com/office/drawing/2010/main" val="333333" mc:Ignorable="a14" a14:legacySpreadsheetColorIndex="63"/>
                      </a:solidFill>
                      <a:miter lim="800000"/>
                      <a:headEnd/>
                      <a:tailEnd/>
                    </a:ln>
                  </xdr:spPr>
                </xdr:sp>
              </xdr:grpSp>
              <xdr:grpSp>
                <xdr:nvGrpSpPr>
                  <xdr:cNvPr id="4830" name="Group 734"/>
                  <xdr:cNvGrpSpPr>
                    <a:grpSpLocks/>
                  </xdr:cNvGrpSpPr>
                </xdr:nvGrpSpPr>
                <xdr:grpSpPr bwMode="auto">
                  <a:xfrm>
                    <a:off x="139" y="178"/>
                    <a:ext cx="14" cy="28"/>
                    <a:chOff x="1159" y="348"/>
                    <a:chExt cx="15" cy="69"/>
                  </a:xfrm>
                </xdr:grpSpPr>
                <xdr:sp macro="" textlink="">
                  <xdr:nvSpPr>
                    <xdr:cNvPr id="4831" name="Oval 735"/>
                    <xdr:cNvSpPr>
                      <a:spLocks noChangeArrowheads="1"/>
                    </xdr:cNvSpPr>
                  </xdr:nvSpPr>
                  <xdr:spPr bwMode="auto">
                    <a:xfrm>
                      <a:off x="1159" y="403"/>
                      <a:ext cx="15" cy="14"/>
                    </a:xfrm>
                    <a:prstGeom prst="ellipse">
                      <a:avLst/>
                    </a:prstGeom>
                    <a:gradFill rotWithShape="1">
                      <a:gsLst>
                        <a:gs pos="0">
                          <a:srgbClr xmlns:mc="http://schemas.openxmlformats.org/markup-compatibility/2006" xmlns:a14="http://schemas.microsoft.com/office/drawing/2010/main" val="3E3E3E" mc:Ignorable="a14" a14:legacySpreadsheetColorIndex="22">
                            <a:gamma/>
                            <a:shade val="32157"/>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3E3E3E" mc:Ignorable="a14" a14:legacySpreadsheetColorIndex="22">
                            <a:gamma/>
                            <a:shade val="32157"/>
                            <a:invGamma/>
                          </a:srgbClr>
                        </a:gs>
                      </a:gsLst>
                      <a:lin ang="0" scaled="1"/>
                    </a:gradFill>
                    <a:ln w="9525">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4832" name="Oval 736"/>
                    <xdr:cNvSpPr>
                      <a:spLocks noChangeArrowheads="1"/>
                    </xdr:cNvSpPr>
                  </xdr:nvSpPr>
                  <xdr:spPr bwMode="auto">
                    <a:xfrm>
                      <a:off x="1159" y="348"/>
                      <a:ext cx="15" cy="14"/>
                    </a:xfrm>
                    <a:prstGeom prst="ellipse">
                      <a:avLst/>
                    </a:prstGeom>
                    <a:gradFill rotWithShape="1">
                      <a:gsLst>
                        <a:gs pos="0">
                          <a:srgbClr xmlns:mc="http://schemas.openxmlformats.org/markup-compatibility/2006" xmlns:a14="http://schemas.microsoft.com/office/drawing/2010/main" val="3E3E3E" mc:Ignorable="a14" a14:legacySpreadsheetColorIndex="22">
                            <a:gamma/>
                            <a:shade val="32157"/>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3E3E3E" mc:Ignorable="a14" a14:legacySpreadsheetColorIndex="22">
                            <a:gamma/>
                            <a:shade val="32157"/>
                            <a:invGamma/>
                          </a:srgbClr>
                        </a:gs>
                      </a:gsLst>
                      <a:lin ang="0" scaled="1"/>
                    </a:gradFill>
                    <a:ln w="9525">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4833" name="Rectangle 737"/>
                    <xdr:cNvSpPr>
                      <a:spLocks noChangeArrowheads="1"/>
                    </xdr:cNvSpPr>
                  </xdr:nvSpPr>
                  <xdr:spPr bwMode="auto">
                    <a:xfrm>
                      <a:off x="1159" y="356"/>
                      <a:ext cx="15" cy="52"/>
                    </a:xfrm>
                    <a:prstGeom prst="rect">
                      <a:avLst/>
                    </a:prstGeom>
                    <a:gradFill rotWithShape="1">
                      <a:gsLst>
                        <a:gs pos="0">
                          <a:srgbClr xmlns:mc="http://schemas.openxmlformats.org/markup-compatibility/2006" xmlns:a14="http://schemas.microsoft.com/office/drawing/2010/main" val="3E3E3E" mc:Ignorable="a14" a14:legacySpreadsheetColorIndex="22">
                            <a:gamma/>
                            <a:shade val="32157"/>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3E3E3E" mc:Ignorable="a14" a14:legacySpreadsheetColorIndex="22">
                            <a:gamma/>
                            <a:shade val="32157"/>
                            <a:invGamma/>
                          </a:srgbClr>
                        </a:gs>
                      </a:gsLst>
                      <a:lin ang="0" scaled="1"/>
                    </a:gradFill>
                    <a:ln w="9525">
                      <a:solidFill>
                        <a:srgbClr xmlns:mc="http://schemas.openxmlformats.org/markup-compatibility/2006" xmlns:a14="http://schemas.microsoft.com/office/drawing/2010/main" val="333333" mc:Ignorable="a14" a14:legacySpreadsheetColorIndex="63"/>
                      </a:solidFill>
                      <a:miter lim="800000"/>
                      <a:headEnd/>
                      <a:tailEnd/>
                    </a:ln>
                  </xdr:spPr>
                </xdr:sp>
              </xdr:grpSp>
              <xdr:grpSp>
                <xdr:nvGrpSpPr>
                  <xdr:cNvPr id="4834" name="Group 738"/>
                  <xdr:cNvGrpSpPr>
                    <a:grpSpLocks/>
                  </xdr:cNvGrpSpPr>
                </xdr:nvGrpSpPr>
                <xdr:grpSpPr bwMode="auto">
                  <a:xfrm>
                    <a:off x="157" y="178"/>
                    <a:ext cx="14" cy="28"/>
                    <a:chOff x="1125" y="304"/>
                    <a:chExt cx="19" cy="42"/>
                  </a:xfrm>
                </xdr:grpSpPr>
                <xdr:sp macro="" textlink="">
                  <xdr:nvSpPr>
                    <xdr:cNvPr id="4835" name="Oval 739"/>
                    <xdr:cNvSpPr>
                      <a:spLocks noChangeArrowheads="1"/>
                    </xdr:cNvSpPr>
                  </xdr:nvSpPr>
                  <xdr:spPr bwMode="auto">
                    <a:xfrm>
                      <a:off x="1125" y="337"/>
                      <a:ext cx="19" cy="9"/>
                    </a:xfrm>
                    <a:prstGeom prst="ellipse">
                      <a:avLst/>
                    </a:prstGeom>
                    <a:gradFill rotWithShape="1">
                      <a:gsLst>
                        <a:gs pos="0">
                          <a:srgbClr xmlns:mc="http://schemas.openxmlformats.org/markup-compatibility/2006" xmlns:a14="http://schemas.microsoft.com/office/drawing/2010/main" val="3E3E3E" mc:Ignorable="a14" a14:legacySpreadsheetColorIndex="22">
                            <a:gamma/>
                            <a:shade val="32157"/>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3E3E3E" mc:Ignorable="a14" a14:legacySpreadsheetColorIndex="22">
                            <a:gamma/>
                            <a:shade val="32157"/>
                            <a:invGamma/>
                          </a:srgbClr>
                        </a:gs>
                      </a:gsLst>
                      <a:lin ang="0" scaled="1"/>
                    </a:gradFill>
                    <a:ln w="9525">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4836" name="Oval 740"/>
                    <xdr:cNvSpPr>
                      <a:spLocks noChangeArrowheads="1"/>
                    </xdr:cNvSpPr>
                  </xdr:nvSpPr>
                  <xdr:spPr bwMode="auto">
                    <a:xfrm>
                      <a:off x="1125" y="304"/>
                      <a:ext cx="19" cy="9"/>
                    </a:xfrm>
                    <a:prstGeom prst="ellipse">
                      <a:avLst/>
                    </a:prstGeom>
                    <a:gradFill rotWithShape="1">
                      <a:gsLst>
                        <a:gs pos="0">
                          <a:srgbClr xmlns:mc="http://schemas.openxmlformats.org/markup-compatibility/2006" xmlns:a14="http://schemas.microsoft.com/office/drawing/2010/main" val="3E3E3E" mc:Ignorable="a14" a14:legacySpreadsheetColorIndex="22">
                            <a:gamma/>
                            <a:shade val="32157"/>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3E3E3E" mc:Ignorable="a14" a14:legacySpreadsheetColorIndex="22">
                            <a:gamma/>
                            <a:shade val="32157"/>
                            <a:invGamma/>
                          </a:srgbClr>
                        </a:gs>
                      </a:gsLst>
                      <a:lin ang="0" scaled="1"/>
                    </a:gradFill>
                    <a:ln w="9525">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4837" name="Rectangle 741"/>
                    <xdr:cNvSpPr>
                      <a:spLocks noChangeArrowheads="1"/>
                    </xdr:cNvSpPr>
                  </xdr:nvSpPr>
                  <xdr:spPr bwMode="auto">
                    <a:xfrm>
                      <a:off x="1125" y="309"/>
                      <a:ext cx="19" cy="32"/>
                    </a:xfrm>
                    <a:prstGeom prst="rect">
                      <a:avLst/>
                    </a:prstGeom>
                    <a:gradFill rotWithShape="1">
                      <a:gsLst>
                        <a:gs pos="0">
                          <a:srgbClr xmlns:mc="http://schemas.openxmlformats.org/markup-compatibility/2006" xmlns:a14="http://schemas.microsoft.com/office/drawing/2010/main" val="3E3E3E" mc:Ignorable="a14" a14:legacySpreadsheetColorIndex="22">
                            <a:gamma/>
                            <a:shade val="32157"/>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3E3E3E" mc:Ignorable="a14" a14:legacySpreadsheetColorIndex="22">
                            <a:gamma/>
                            <a:shade val="32157"/>
                            <a:invGamma/>
                          </a:srgbClr>
                        </a:gs>
                      </a:gsLst>
                      <a:lin ang="0" scaled="1"/>
                    </a:gradFill>
                    <a:ln w="9525">
                      <a:solidFill>
                        <a:srgbClr xmlns:mc="http://schemas.openxmlformats.org/markup-compatibility/2006" xmlns:a14="http://schemas.microsoft.com/office/drawing/2010/main" val="333333" mc:Ignorable="a14" a14:legacySpreadsheetColorIndex="63"/>
                      </a:solidFill>
                      <a:miter lim="800000"/>
                      <a:headEnd/>
                      <a:tailEnd/>
                    </a:ln>
                  </xdr:spPr>
                </xdr:sp>
              </xdr:grpSp>
              <xdr:sp macro="" textlink="">
                <xdr:nvSpPr>
                  <xdr:cNvPr id="4838" name="Oval 742"/>
                  <xdr:cNvSpPr>
                    <a:spLocks noChangeArrowheads="1"/>
                  </xdr:cNvSpPr>
                </xdr:nvSpPr>
                <xdr:spPr bwMode="auto">
                  <a:xfrm>
                    <a:off x="122" y="140"/>
                    <a:ext cx="49" cy="36"/>
                  </a:xfrm>
                  <a:prstGeom prst="ellipse">
                    <a:avLst/>
                  </a:prstGeom>
                  <a:gradFill rotWithShape="1">
                    <a:gsLst>
                      <a:gs pos="0">
                        <a:srgbClr xmlns:mc="http://schemas.openxmlformats.org/markup-compatibility/2006" xmlns:a14="http://schemas.microsoft.com/office/drawing/2010/main" val="AA8866" mc:Ignorable="a14" a14:legacySpreadsheetColorIndex="47">
                          <a:gamma/>
                          <a:shade val="66667"/>
                          <a:invGamma/>
                        </a:srgbClr>
                      </a:gs>
                      <a:gs pos="50000">
                        <a:srgbClr xmlns:mc="http://schemas.openxmlformats.org/markup-compatibility/2006" xmlns:a14="http://schemas.microsoft.com/office/drawing/2010/main" val="FFCC99" mc:Ignorable="a14" a14:legacySpreadsheetColorIndex="47"/>
                      </a:gs>
                      <a:gs pos="100000">
                        <a:srgbClr xmlns:mc="http://schemas.openxmlformats.org/markup-compatibility/2006" xmlns:a14="http://schemas.microsoft.com/office/drawing/2010/main" val="AA8866" mc:Ignorable="a14" a14:legacySpreadsheetColorIndex="47">
                          <a:gamma/>
                          <a:shade val="66667"/>
                          <a:invGamma/>
                        </a:srgbClr>
                      </a:gs>
                    </a:gsLst>
                    <a:lin ang="0" scaled="1"/>
                  </a:gra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839" name="Line 743"/>
                  <xdr:cNvSpPr>
                    <a:spLocks noChangeShapeType="1"/>
                  </xdr:cNvSpPr>
                </xdr:nvSpPr>
                <xdr:spPr bwMode="auto">
                  <a:xfrm flipH="1" flipV="1">
                    <a:off x="95" y="194"/>
                    <a:ext cx="33" cy="17"/>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4840" name="Line 744"/>
                  <xdr:cNvSpPr>
                    <a:spLocks noChangeShapeType="1"/>
                  </xdr:cNvSpPr>
                </xdr:nvSpPr>
                <xdr:spPr bwMode="auto">
                  <a:xfrm flipV="1">
                    <a:off x="164" y="194"/>
                    <a:ext cx="33" cy="17"/>
                  </a:xfrm>
                  <a:prstGeom prst="line">
                    <a:avLst/>
                  </a:prstGeom>
                  <a:noFill/>
                  <a:ln w="19050">
                    <a:solidFill>
                      <a:schemeClr val="tx1">
                        <a:lumMod val="75000"/>
                        <a:lumOff val="25000"/>
                      </a:schemeClr>
                    </a:solidFill>
                    <a:round/>
                    <a:headEnd/>
                    <a:tailEnd/>
                  </a:ln>
                  <a:extLst>
                    <a:ext uri="{909E8E84-426E-40DD-AFC4-6F175D3DCCD1}">
                      <a14:hiddenFill xmlns:a14="http://schemas.microsoft.com/office/drawing/2010/main">
                        <a:noFill/>
                      </a14:hiddenFill>
                    </a:ext>
                  </a:extLst>
                </xdr:spPr>
              </xdr:sp>
            </xdr:grpSp>
            <xdr:sp macro="" textlink="">
              <xdr:nvSpPr>
                <xdr:cNvPr id="4841" name="Rectangle 745"/>
                <xdr:cNvSpPr>
                  <a:spLocks noChangeArrowheads="1"/>
                </xdr:cNvSpPr>
              </xdr:nvSpPr>
              <xdr:spPr bwMode="auto">
                <a:xfrm>
                  <a:off x="147" y="129"/>
                  <a:ext cx="10" cy="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842" name="Rectangle 746"/>
                <xdr:cNvSpPr>
                  <a:spLocks noChangeArrowheads="1"/>
                </xdr:cNvSpPr>
              </xdr:nvSpPr>
              <xdr:spPr bwMode="auto">
                <a:xfrm>
                  <a:off x="127" y="154"/>
                  <a:ext cx="10" cy="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843" name="Rectangle 747"/>
                <xdr:cNvSpPr>
                  <a:spLocks noChangeArrowheads="1"/>
                </xdr:cNvSpPr>
              </xdr:nvSpPr>
              <xdr:spPr bwMode="auto">
                <a:xfrm>
                  <a:off x="141" y="154"/>
                  <a:ext cx="10" cy="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844" name="Rectangle 748"/>
                <xdr:cNvSpPr>
                  <a:spLocks noChangeArrowheads="1"/>
                </xdr:cNvSpPr>
              </xdr:nvSpPr>
              <xdr:spPr bwMode="auto">
                <a:xfrm>
                  <a:off x="155" y="154"/>
                  <a:ext cx="10" cy="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4845" name="Group 749"/>
              <xdr:cNvGrpSpPr>
                <a:grpSpLocks/>
              </xdr:cNvGrpSpPr>
            </xdr:nvGrpSpPr>
            <xdr:grpSpPr bwMode="auto">
              <a:xfrm>
                <a:off x="128" y="178"/>
                <a:ext cx="36" cy="69"/>
                <a:chOff x="128" y="178"/>
                <a:chExt cx="36" cy="69"/>
              </a:xfrm>
            </xdr:grpSpPr>
            <xdr:sp macro="" textlink="">
              <xdr:nvSpPr>
                <xdr:cNvPr id="4846" name="Line 750"/>
                <xdr:cNvSpPr>
                  <a:spLocks noChangeShapeType="1"/>
                </xdr:cNvSpPr>
              </xdr:nvSpPr>
              <xdr:spPr bwMode="auto">
                <a:xfrm>
                  <a:off x="128" y="216"/>
                  <a:ext cx="3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847" name="Line 751"/>
                <xdr:cNvSpPr>
                  <a:spLocks noChangeShapeType="1"/>
                </xdr:cNvSpPr>
              </xdr:nvSpPr>
              <xdr:spPr bwMode="auto">
                <a:xfrm flipH="1" flipV="1">
                  <a:off x="146" y="178"/>
                  <a:ext cx="0" cy="69"/>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grpSp>
        </xdr:grpSp>
      </xdr:grpSp>
      <xdr:sp macro="" textlink="">
        <xdr:nvSpPr>
          <xdr:cNvPr id="4848" name="Rectangle 752"/>
          <xdr:cNvSpPr>
            <a:spLocks noChangeArrowheads="1"/>
          </xdr:cNvSpPr>
        </xdr:nvSpPr>
        <xdr:spPr bwMode="auto">
          <a:xfrm>
            <a:off x="141" y="162"/>
            <a:ext cx="10" cy="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0</xdr:col>
      <xdr:colOff>373380</xdr:colOff>
      <xdr:row>11</xdr:row>
      <xdr:rowOff>38100</xdr:rowOff>
    </xdr:from>
    <xdr:to>
      <xdr:col>3</xdr:col>
      <xdr:colOff>525780</xdr:colOff>
      <xdr:row>12</xdr:row>
      <xdr:rowOff>53340</xdr:rowOff>
    </xdr:to>
    <xdr:sp macro="" textlink="">
      <xdr:nvSpPr>
        <xdr:cNvPr id="4854" name="Text Box 758"/>
        <xdr:cNvSpPr txBox="1">
          <a:spLocks noChangeArrowheads="1"/>
        </xdr:cNvSpPr>
      </xdr:nvSpPr>
      <xdr:spPr bwMode="auto">
        <a:xfrm>
          <a:off x="373380" y="1882140"/>
          <a:ext cx="1981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2700">
              <a:solidFill>
                <a:srgbClr xmlns:mc="http://schemas.openxmlformats.org/markup-compatibility/2006" val="000080" mc:Ignorable="a14" a14:legacySpreadsheetColorIndex="18"/>
              </a:solidFill>
              <a:miter lim="800000"/>
              <a:headEnd/>
              <a:tailEnd/>
            </a14:hiddenLine>
          </a:ext>
        </a:extLst>
      </xdr:spPr>
      <xdr:txBody>
        <a:bodyPr vertOverflow="clip" wrap="square" lIns="27432" tIns="22860" rIns="0" bIns="0" anchor="t" upright="1"/>
        <a:lstStyle/>
        <a:p>
          <a:pPr algn="l" rtl="0">
            <a:defRPr sz="1000"/>
          </a:pPr>
          <a:r>
            <a:rPr lang="en-GB" sz="900" b="0" i="0" u="none" strike="noStrike" baseline="0">
              <a:solidFill>
                <a:srgbClr val="000000"/>
              </a:solidFill>
              <a:latin typeface="Arial"/>
              <a:cs typeface="Arial"/>
            </a:rPr>
            <a:t>©</a:t>
          </a:r>
          <a:r>
            <a:rPr lang="en-GB" sz="800" b="0" i="0" u="none" strike="noStrike" baseline="0">
              <a:solidFill>
                <a:srgbClr val="000000"/>
              </a:solidFill>
              <a:latin typeface="Arial"/>
              <a:cs typeface="Arial"/>
            </a:rPr>
            <a:t>  Copyright  2019    JD Palmer</a:t>
          </a:r>
        </a:p>
      </xdr:txBody>
    </xdr:sp>
    <xdr:clientData/>
  </xdr:twoCellAnchor>
  <xdr:twoCellAnchor>
    <xdr:from>
      <xdr:col>0</xdr:col>
      <xdr:colOff>403860</xdr:colOff>
      <xdr:row>12</xdr:row>
      <xdr:rowOff>99060</xdr:rowOff>
    </xdr:from>
    <xdr:to>
      <xdr:col>12</xdr:col>
      <xdr:colOff>22860</xdr:colOff>
      <xdr:row>28</xdr:row>
      <xdr:rowOff>114300</xdr:rowOff>
    </xdr:to>
    <xdr:sp macro="" textlink="">
      <xdr:nvSpPr>
        <xdr:cNvPr id="72" name="Text Box 6" descr="75%"/>
        <xdr:cNvSpPr txBox="1">
          <a:spLocks noChangeArrowheads="1"/>
        </xdr:cNvSpPr>
      </xdr:nvSpPr>
      <xdr:spPr bwMode="auto">
        <a:xfrm>
          <a:off x="403860" y="2110740"/>
          <a:ext cx="6934200" cy="2697480"/>
        </a:xfrm>
        <a:prstGeom prst="rect">
          <a:avLst/>
        </a:prstGeom>
        <a:pattFill prst="pct75">
          <a:fgClr>
            <a:srgbClr xmlns:mc="http://schemas.openxmlformats.org/markup-compatibility/2006" xmlns:a14="http://schemas.microsoft.com/office/drawing/2010/main" val="FFCC99" mc:Ignorable="a14" a14:legacySpreadsheetColorIndex="47"/>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27432" anchor="ctr"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2400" b="0" i="0" u="none" strike="noStrike" baseline="0">
              <a:solidFill>
                <a:srgbClr val="000000"/>
              </a:solidFill>
              <a:latin typeface="Arial"/>
              <a:cs typeface="Arial"/>
            </a:rPr>
            <a:t>THE SOFT LANDING CHALLENGE</a:t>
          </a:r>
        </a:p>
        <a:p>
          <a:pPr algn="ctr" rtl="0">
            <a:defRPr sz="1000"/>
          </a:pPr>
          <a:endParaRPr lang="en-GB" sz="10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Modelling a Rocket's soft landing from orbit in a spreadsheet</a:t>
          </a:r>
        </a:p>
        <a:p>
          <a:pPr algn="ctr" rtl="0">
            <a:defRPr sz="1000"/>
          </a:pPr>
          <a:endParaRPr lang="en-GB" sz="1400" b="0" i="0" u="none" strike="noStrike" baseline="0">
            <a:solidFill>
              <a:srgbClr val="000000"/>
            </a:solidFill>
            <a:latin typeface="Arial"/>
            <a:cs typeface="Arial"/>
          </a:endParaRPr>
        </a:p>
      </xdr:txBody>
    </xdr:sp>
    <xdr:clientData/>
  </xdr:twoCellAnchor>
  <xdr:twoCellAnchor>
    <xdr:from>
      <xdr:col>2</xdr:col>
      <xdr:colOff>99060</xdr:colOff>
      <xdr:row>8</xdr:row>
      <xdr:rowOff>22860</xdr:rowOff>
    </xdr:from>
    <xdr:to>
      <xdr:col>4</xdr:col>
      <xdr:colOff>304800</xdr:colOff>
      <xdr:row>9</xdr:row>
      <xdr:rowOff>114300</xdr:rowOff>
    </xdr:to>
    <xdr:sp macro="" textlink="">
      <xdr:nvSpPr>
        <xdr:cNvPr id="73" name="Text Box 33"/>
        <xdr:cNvSpPr txBox="1">
          <a:spLocks noChangeArrowheads="1"/>
        </xdr:cNvSpPr>
      </xdr:nvSpPr>
      <xdr:spPr bwMode="auto">
        <a:xfrm>
          <a:off x="1318260" y="1363980"/>
          <a:ext cx="142494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2700">
              <a:solidFill>
                <a:srgbClr xmlns:mc="http://schemas.openxmlformats.org/markup-compatibility/2006" val="000080" mc:Ignorable="a14" a14:legacySpreadsheetColorIndex="18"/>
              </a:solidFill>
              <a:miter lim="800000"/>
              <a:headEnd/>
              <a:tailEnd/>
            </a14:hiddenLine>
          </a:ext>
        </a:extLst>
      </xdr:spPr>
      <xdr:txBody>
        <a:bodyPr vertOverflow="clip" wrap="square" lIns="27432" tIns="22860" rIns="0" bIns="0" anchor="t" upright="1"/>
        <a:lstStyle/>
        <a:p>
          <a:pPr algn="l" rtl="0">
            <a:defRPr sz="1000"/>
          </a:pPr>
          <a:r>
            <a:rPr lang="en-GB" sz="1400" b="0" i="0" u="none" strike="noStrike" baseline="0">
              <a:solidFill>
                <a:schemeClr val="tx1"/>
              </a:solidFill>
              <a:latin typeface="Arial"/>
              <a:cs typeface="Arial"/>
            </a:rPr>
            <a:t>SPREADSHEET</a:t>
          </a:r>
        </a:p>
      </xdr:txBody>
    </xdr:sp>
    <xdr:clientData/>
  </xdr:twoCellAnchor>
  <xdr:twoCellAnchor>
    <xdr:from>
      <xdr:col>1</xdr:col>
      <xdr:colOff>91440</xdr:colOff>
      <xdr:row>15</xdr:row>
      <xdr:rowOff>114300</xdr:rowOff>
    </xdr:from>
    <xdr:to>
      <xdr:col>11</xdr:col>
      <xdr:colOff>373380</xdr:colOff>
      <xdr:row>19</xdr:row>
      <xdr:rowOff>144780</xdr:rowOff>
    </xdr:to>
    <xdr:sp macro="" textlink="">
      <xdr:nvSpPr>
        <xdr:cNvPr id="74" name="Text Box 33"/>
        <xdr:cNvSpPr txBox="1">
          <a:spLocks noChangeArrowheads="1"/>
        </xdr:cNvSpPr>
      </xdr:nvSpPr>
      <xdr:spPr bwMode="auto">
        <a:xfrm>
          <a:off x="701040" y="2628900"/>
          <a:ext cx="6377940" cy="701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2700">
              <a:solidFill>
                <a:srgbClr xmlns:mc="http://schemas.openxmlformats.org/markup-compatibility/2006" val="000080" mc:Ignorable="a14" a14:legacySpreadsheetColorIndex="18"/>
              </a:solidFill>
              <a:miter lim="800000"/>
              <a:headEnd/>
              <a:tailEnd/>
            </a14:hiddenLine>
          </a:ext>
        </a:extLst>
      </xdr:spPr>
      <xdr:txBody>
        <a:bodyPr vertOverflow="clip" wrap="square" lIns="27432" tIns="22860" rIns="0" bIns="0" anchor="t" upright="1"/>
        <a:lstStyle/>
        <a:p>
          <a:pPr algn="ctr" rtl="0"/>
          <a:r>
            <a:rPr lang="en-GB" sz="1000" b="0" i="0" baseline="0">
              <a:effectLst/>
              <a:latin typeface="Arial" panose="020B0604020202020204" pitchFamily="34" charset="0"/>
              <a:ea typeface="+mn-ea"/>
              <a:cs typeface="Arial" panose="020B0604020202020204" pitchFamily="34" charset="0"/>
            </a:rPr>
            <a:t>This spreadsheet has been downloaded from rocketsandrelativity.co.uk</a:t>
          </a:r>
        </a:p>
        <a:p>
          <a:pPr algn="ctr" rtl="0"/>
          <a:r>
            <a:rPr lang="en-GB" sz="1000" b="0" i="0" baseline="0">
              <a:effectLst/>
              <a:latin typeface="Arial" panose="020B0604020202020204" pitchFamily="34" charset="0"/>
              <a:ea typeface="+mn-ea"/>
              <a:cs typeface="Arial" panose="020B0604020202020204" pitchFamily="34" charset="0"/>
            </a:rPr>
            <a:t> and will function as intended if opened in Excel.</a:t>
          </a:r>
        </a:p>
        <a:p>
          <a:pPr algn="ctr" rtl="0"/>
          <a:endParaRPr lang="en-GB" sz="1000" b="0" i="0" baseline="0">
            <a:effectLst/>
            <a:latin typeface="Arial" panose="020B0604020202020204" pitchFamily="34" charset="0"/>
            <a:ea typeface="+mn-ea"/>
            <a:cs typeface="Arial" panose="020B0604020202020204" pitchFamily="34" charset="0"/>
          </a:endParaRPr>
        </a:p>
        <a:p>
          <a:pPr algn="ctr" rtl="0"/>
          <a:r>
            <a:rPr lang="en-GB" sz="1000" b="0" i="0" baseline="0">
              <a:effectLst/>
              <a:latin typeface="Arial" panose="020B0604020202020204" pitchFamily="34" charset="0"/>
              <a:ea typeface="+mn-ea"/>
              <a:cs typeface="Arial" panose="020B0604020202020204" pitchFamily="34" charset="0"/>
            </a:rPr>
            <a:t>The design and operation of the spreadsheet are described in the book published on Amazon entitled:</a:t>
          </a:r>
          <a:endParaRPr lang="en-GB" sz="100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9</xdr:row>
      <xdr:rowOff>83820</xdr:rowOff>
    </xdr:from>
    <xdr:ext cx="76200" cy="198120"/>
    <xdr:sp macro="" textlink="">
      <xdr:nvSpPr>
        <xdr:cNvPr id="3163" name="Text Box 91"/>
        <xdr:cNvSpPr txBox="1">
          <a:spLocks noChangeArrowheads="1"/>
        </xdr:cNvSpPr>
      </xdr:nvSpPr>
      <xdr:spPr bwMode="auto">
        <a:xfrm>
          <a:off x="4030980" y="12039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8</xdr:col>
      <xdr:colOff>453390</xdr:colOff>
      <xdr:row>7</xdr:row>
      <xdr:rowOff>124837</xdr:rowOff>
    </xdr:from>
    <xdr:to>
      <xdr:col>9</xdr:col>
      <xdr:colOff>0</xdr:colOff>
      <xdr:row>10</xdr:row>
      <xdr:rowOff>113460</xdr:rowOff>
    </xdr:to>
    <xdr:sp macro="" textlink="">
      <xdr:nvSpPr>
        <xdr:cNvPr id="3093" name="Text Box 21"/>
        <xdr:cNvSpPr txBox="1">
          <a:spLocks noChangeArrowheads="1"/>
        </xdr:cNvSpPr>
      </xdr:nvSpPr>
      <xdr:spPr bwMode="auto">
        <a:xfrm>
          <a:off x="5238750" y="955417"/>
          <a:ext cx="666750" cy="445823"/>
        </a:xfrm>
        <a:prstGeom prst="rect">
          <a:avLst/>
        </a:prstGeom>
        <a:noFill/>
        <a:ln>
          <a:noFill/>
        </a:ln>
        <a:extLst>
          <a:ext uri="{909E8E84-426E-40DD-AFC4-6F175D3DCCD1}">
            <a14:hiddenFill xmlns:a14="http://schemas.microsoft.com/office/drawing/2010/main">
              <a:solidFill>
                <a:srgbClr xmlns:mc="http://schemas.openxmlformats.org/markup-compatibility/2006" val="FFCC99" mc:Ignorable="a14" a14:legacySpreadsheetColorIndex="47"/>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GB" sz="800" b="0" i="0" u="none" strike="noStrike" baseline="0">
              <a:solidFill>
                <a:srgbClr val="000000"/>
              </a:solidFill>
              <a:latin typeface="Arial"/>
              <a:cs typeface="Arial"/>
            </a:rPr>
            <a:t>Crew and Payload compartment</a:t>
          </a:r>
        </a:p>
      </xdr:txBody>
    </xdr:sp>
    <xdr:clientData/>
  </xdr:twoCellAnchor>
  <xdr:twoCellAnchor>
    <xdr:from>
      <xdr:col>8</xdr:col>
      <xdr:colOff>609600</xdr:colOff>
      <xdr:row>21</xdr:row>
      <xdr:rowOff>69552</xdr:rowOff>
    </xdr:from>
    <xdr:to>
      <xdr:col>8</xdr:col>
      <xdr:colOff>1095375</xdr:colOff>
      <xdr:row>23</xdr:row>
      <xdr:rowOff>58805</xdr:rowOff>
    </xdr:to>
    <xdr:sp macro="" textlink="">
      <xdr:nvSpPr>
        <xdr:cNvPr id="3097" name="Text Box 25"/>
        <xdr:cNvSpPr txBox="1">
          <a:spLocks noChangeArrowheads="1"/>
        </xdr:cNvSpPr>
      </xdr:nvSpPr>
      <xdr:spPr bwMode="auto">
        <a:xfrm>
          <a:off x="5394960" y="3033732"/>
          <a:ext cx="485775" cy="294053"/>
        </a:xfrm>
        <a:prstGeom prst="rect">
          <a:avLst/>
        </a:prstGeom>
        <a:noFill/>
        <a:ln>
          <a:noFill/>
        </a:ln>
        <a:extLst>
          <a:ext uri="{909E8E84-426E-40DD-AFC4-6F175D3DCCD1}">
            <a14:hiddenFill xmlns:a14="http://schemas.microsoft.com/office/drawing/2010/main">
              <a:solidFill>
                <a:srgbClr xmlns:mc="http://schemas.openxmlformats.org/markup-compatibility/2006" val="FFCC99" mc:Ignorable="a14" a14:legacySpreadsheetColorIndex="47"/>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GB" sz="800" b="0" i="0" u="none" strike="noStrike" baseline="0">
              <a:solidFill>
                <a:srgbClr val="000000"/>
              </a:solidFill>
              <a:latin typeface="Arial"/>
              <a:cs typeface="Arial"/>
            </a:rPr>
            <a:t>Braking stage</a:t>
          </a:r>
        </a:p>
      </xdr:txBody>
    </xdr:sp>
    <xdr:clientData/>
  </xdr:twoCellAnchor>
  <xdr:twoCellAnchor>
    <xdr:from>
      <xdr:col>9</xdr:col>
      <xdr:colOff>19050</xdr:colOff>
      <xdr:row>22</xdr:row>
      <xdr:rowOff>73440</xdr:rowOff>
    </xdr:from>
    <xdr:to>
      <xdr:col>9</xdr:col>
      <xdr:colOff>617220</xdr:colOff>
      <xdr:row>22</xdr:row>
      <xdr:rowOff>76199</xdr:rowOff>
    </xdr:to>
    <xdr:sp macro="" textlink="">
      <xdr:nvSpPr>
        <xdr:cNvPr id="3108" name="Line 36"/>
        <xdr:cNvSpPr>
          <a:spLocks noChangeShapeType="1"/>
        </xdr:cNvSpPr>
      </xdr:nvSpPr>
      <xdr:spPr bwMode="auto">
        <a:xfrm>
          <a:off x="5924550" y="3190020"/>
          <a:ext cx="598170" cy="27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575310</xdr:colOff>
      <xdr:row>13</xdr:row>
      <xdr:rowOff>97930</xdr:rowOff>
    </xdr:from>
    <xdr:to>
      <xdr:col>8</xdr:col>
      <xdr:colOff>1042035</xdr:colOff>
      <xdr:row>15</xdr:row>
      <xdr:rowOff>125126</xdr:rowOff>
    </xdr:to>
    <xdr:sp macro="" textlink="">
      <xdr:nvSpPr>
        <xdr:cNvPr id="25993" name="Text Box 4489"/>
        <xdr:cNvSpPr txBox="1">
          <a:spLocks noChangeArrowheads="1"/>
        </xdr:cNvSpPr>
      </xdr:nvSpPr>
      <xdr:spPr bwMode="auto">
        <a:xfrm>
          <a:off x="5360670" y="1842910"/>
          <a:ext cx="466725" cy="331996"/>
        </a:xfrm>
        <a:prstGeom prst="rect">
          <a:avLst/>
        </a:prstGeom>
        <a:noFill/>
        <a:ln>
          <a:noFill/>
        </a:ln>
        <a:extLst>
          <a:ext uri="{909E8E84-426E-40DD-AFC4-6F175D3DCCD1}">
            <a14:hiddenFill xmlns:a14="http://schemas.microsoft.com/office/drawing/2010/main">
              <a:solidFill>
                <a:srgbClr xmlns:mc="http://schemas.openxmlformats.org/markup-compatibility/2006" val="FFCC99" mc:Ignorable="a14" a14:legacySpreadsheetColorIndex="47"/>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GB" sz="800" b="0" i="0" u="none" strike="noStrike" baseline="0">
              <a:solidFill>
                <a:srgbClr val="000000"/>
              </a:solidFill>
              <a:latin typeface="Arial"/>
              <a:cs typeface="Arial"/>
            </a:rPr>
            <a:t>Descent stage</a:t>
          </a:r>
        </a:p>
      </xdr:txBody>
    </xdr:sp>
    <xdr:clientData/>
  </xdr:twoCellAnchor>
  <xdr:twoCellAnchor>
    <xdr:from>
      <xdr:col>9</xdr:col>
      <xdr:colOff>15240</xdr:colOff>
      <xdr:row>13</xdr:row>
      <xdr:rowOff>99060</xdr:rowOff>
    </xdr:from>
    <xdr:to>
      <xdr:col>9</xdr:col>
      <xdr:colOff>487680</xdr:colOff>
      <xdr:row>14</xdr:row>
      <xdr:rowOff>68580</xdr:rowOff>
    </xdr:to>
    <xdr:sp macro="" textlink="">
      <xdr:nvSpPr>
        <xdr:cNvPr id="3101" name="Line 29"/>
        <xdr:cNvSpPr>
          <a:spLocks noChangeShapeType="1"/>
        </xdr:cNvSpPr>
      </xdr:nvSpPr>
      <xdr:spPr bwMode="auto">
        <a:xfrm flipV="1">
          <a:off x="5920740" y="1844040"/>
          <a:ext cx="472440" cy="1219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15240</xdr:colOff>
      <xdr:row>9</xdr:row>
      <xdr:rowOff>20758</xdr:rowOff>
    </xdr:from>
    <xdr:to>
      <xdr:col>9</xdr:col>
      <xdr:colOff>754380</xdr:colOff>
      <xdr:row>10</xdr:row>
      <xdr:rowOff>53340</xdr:rowOff>
    </xdr:to>
    <xdr:sp macro="" textlink="">
      <xdr:nvSpPr>
        <xdr:cNvPr id="3100" name="Line 28"/>
        <xdr:cNvSpPr>
          <a:spLocks noChangeShapeType="1"/>
        </xdr:cNvSpPr>
      </xdr:nvSpPr>
      <xdr:spPr bwMode="auto">
        <a:xfrm>
          <a:off x="5920740" y="1156138"/>
          <a:ext cx="739140" cy="18498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789412</xdr:colOff>
      <xdr:row>16</xdr:row>
      <xdr:rowOff>137160</xdr:rowOff>
    </xdr:from>
    <xdr:to>
      <xdr:col>9</xdr:col>
      <xdr:colOff>1577340</xdr:colOff>
      <xdr:row>28</xdr:row>
      <xdr:rowOff>76199</xdr:rowOff>
    </xdr:to>
    <xdr:grpSp>
      <xdr:nvGrpSpPr>
        <xdr:cNvPr id="154" name="Group 153"/>
        <xdr:cNvGrpSpPr/>
      </xdr:nvGrpSpPr>
      <xdr:grpSpPr>
        <a:xfrm>
          <a:off x="6694912" y="2339340"/>
          <a:ext cx="787928" cy="1767839"/>
          <a:chOff x="10195560" y="2173040"/>
          <a:chExt cx="638175" cy="1435627"/>
        </a:xfrm>
      </xdr:grpSpPr>
      <xdr:grpSp>
        <xdr:nvGrpSpPr>
          <xdr:cNvPr id="155" name="Group 154"/>
          <xdr:cNvGrpSpPr/>
        </xdr:nvGrpSpPr>
        <xdr:grpSpPr>
          <a:xfrm>
            <a:off x="10226040" y="2173040"/>
            <a:ext cx="554627" cy="1243897"/>
            <a:chOff x="10226040" y="2173040"/>
            <a:chExt cx="554627" cy="1243897"/>
          </a:xfrm>
        </xdr:grpSpPr>
        <xdr:sp macro="" textlink="">
          <xdr:nvSpPr>
            <xdr:cNvPr id="164" name="Oval 4535"/>
            <xdr:cNvSpPr>
              <a:spLocks noChangeArrowheads="1"/>
            </xdr:cNvSpPr>
          </xdr:nvSpPr>
          <xdr:spPr bwMode="auto">
            <a:xfrm>
              <a:off x="10233660" y="2985700"/>
              <a:ext cx="547007" cy="431237"/>
            </a:xfrm>
            <a:prstGeom prst="ellipse">
              <a:avLst/>
            </a:prstGeom>
            <a:solidFill>
              <a:schemeClr val="accent2">
                <a:lumMod val="60000"/>
                <a:lumOff val="40000"/>
              </a:schemeClr>
            </a:solidFill>
            <a:ln w="12700">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165" name="Oval 4538"/>
            <xdr:cNvSpPr>
              <a:spLocks noChangeArrowheads="1"/>
            </xdr:cNvSpPr>
          </xdr:nvSpPr>
          <xdr:spPr bwMode="auto">
            <a:xfrm>
              <a:off x="10233637" y="2173040"/>
              <a:ext cx="547007" cy="431237"/>
            </a:xfrm>
            <a:prstGeom prst="ellipse">
              <a:avLst/>
            </a:prstGeom>
            <a:solidFill>
              <a:schemeClr val="accent2">
                <a:lumMod val="60000"/>
                <a:lumOff val="40000"/>
              </a:schemeClr>
            </a:solidFill>
            <a:ln w="12700">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166" name="Rectangle 4539"/>
            <xdr:cNvSpPr>
              <a:spLocks noChangeArrowheads="1"/>
            </xdr:cNvSpPr>
          </xdr:nvSpPr>
          <xdr:spPr bwMode="auto">
            <a:xfrm>
              <a:off x="10226040" y="2400300"/>
              <a:ext cx="554604" cy="800869"/>
            </a:xfrm>
            <a:prstGeom prst="rect">
              <a:avLst/>
            </a:prstGeom>
            <a:solidFill>
              <a:schemeClr val="accent2">
                <a:lumMod val="60000"/>
                <a:lumOff val="40000"/>
              </a:schemeClr>
            </a:solidFill>
            <a:ln w="12700">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167" name="Rectangle 4552"/>
            <xdr:cNvSpPr>
              <a:spLocks noChangeArrowheads="1"/>
            </xdr:cNvSpPr>
          </xdr:nvSpPr>
          <xdr:spPr bwMode="auto">
            <a:xfrm>
              <a:off x="10424154" y="2396307"/>
              <a:ext cx="151946" cy="800869"/>
            </a:xfrm>
            <a:prstGeom prst="rect">
              <a:avLst/>
            </a:prstGeom>
            <a:solidFill>
              <a:schemeClr val="bg1">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8" name="Rectangle 4553"/>
            <xdr:cNvSpPr>
              <a:spLocks noChangeArrowheads="1"/>
            </xdr:cNvSpPr>
          </xdr:nvSpPr>
          <xdr:spPr bwMode="auto">
            <a:xfrm>
              <a:off x="10226040" y="2396307"/>
              <a:ext cx="121557" cy="800869"/>
            </a:xfrm>
            <a:prstGeom prst="rect">
              <a:avLst/>
            </a:prstGeom>
            <a:solidFill>
              <a:schemeClr val="bg1">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9" name="Rectangle 4554"/>
            <xdr:cNvSpPr>
              <a:spLocks noChangeArrowheads="1"/>
            </xdr:cNvSpPr>
          </xdr:nvSpPr>
          <xdr:spPr bwMode="auto">
            <a:xfrm>
              <a:off x="10652915" y="2396307"/>
              <a:ext cx="121557" cy="800869"/>
            </a:xfrm>
            <a:prstGeom prst="rect">
              <a:avLst/>
            </a:prstGeom>
            <a:solidFill>
              <a:schemeClr val="bg1">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156" name="AutoShape 4541"/>
          <xdr:cNvSpPr>
            <a:spLocks noChangeArrowheads="1"/>
          </xdr:cNvSpPr>
        </xdr:nvSpPr>
        <xdr:spPr bwMode="auto">
          <a:xfrm>
            <a:off x="10228619" y="3291840"/>
            <a:ext cx="108621" cy="316827"/>
          </a:xfrm>
          <a:prstGeom prst="triangle">
            <a:avLst>
              <a:gd name="adj" fmla="val 50000"/>
            </a:avLst>
          </a:prstGeom>
          <a:solidFill>
            <a:schemeClr val="bg1">
              <a:lumMod val="75000"/>
            </a:schemeClr>
          </a:solidFill>
          <a:ln w="12700">
            <a:solidFill>
              <a:schemeClr val="tx1">
                <a:lumMod val="75000"/>
                <a:lumOff val="25000"/>
              </a:schemeClr>
            </a:solidFill>
            <a:miter lim="800000"/>
            <a:headEnd/>
            <a:tailEnd/>
          </a:ln>
        </xdr:spPr>
      </xdr:sp>
      <xdr:sp macro="" textlink="">
        <xdr:nvSpPr>
          <xdr:cNvPr id="157" name="Oval 4542"/>
          <xdr:cNvSpPr>
            <a:spLocks noChangeArrowheads="1"/>
          </xdr:cNvSpPr>
        </xdr:nvSpPr>
        <xdr:spPr bwMode="auto">
          <a:xfrm>
            <a:off x="10195560" y="3291840"/>
            <a:ext cx="174738" cy="155817"/>
          </a:xfrm>
          <a:prstGeom prst="ellipse">
            <a:avLst/>
          </a:prstGeom>
          <a:solidFill>
            <a:schemeClr val="bg1">
              <a:lumMod val="75000"/>
            </a:schemeClr>
          </a:solidFill>
          <a:ln w="12700">
            <a:solidFill>
              <a:schemeClr val="tx1">
                <a:lumMod val="75000"/>
                <a:lumOff val="25000"/>
              </a:schemeClr>
            </a:solidFill>
            <a:round/>
            <a:headEnd/>
            <a:tailEnd/>
          </a:ln>
        </xdr:spPr>
      </xdr:sp>
      <xdr:sp macro="" textlink="">
        <xdr:nvSpPr>
          <xdr:cNvPr id="158" name="AutoShape 4544"/>
          <xdr:cNvSpPr>
            <a:spLocks noChangeArrowheads="1"/>
          </xdr:cNvSpPr>
        </xdr:nvSpPr>
        <xdr:spPr bwMode="auto">
          <a:xfrm>
            <a:off x="10692056" y="3291840"/>
            <a:ext cx="108621" cy="316827"/>
          </a:xfrm>
          <a:prstGeom prst="triangle">
            <a:avLst>
              <a:gd name="adj" fmla="val 50000"/>
            </a:avLst>
          </a:prstGeom>
          <a:solidFill>
            <a:schemeClr val="bg1">
              <a:lumMod val="75000"/>
            </a:schemeClr>
          </a:solidFill>
          <a:ln w="12700">
            <a:solidFill>
              <a:schemeClr val="tx1">
                <a:lumMod val="75000"/>
                <a:lumOff val="25000"/>
              </a:schemeClr>
            </a:solidFill>
            <a:miter lim="800000"/>
            <a:headEnd/>
            <a:tailEnd/>
          </a:ln>
        </xdr:spPr>
      </xdr:sp>
      <xdr:sp macro="" textlink="">
        <xdr:nvSpPr>
          <xdr:cNvPr id="159" name="Oval 4545"/>
          <xdr:cNvSpPr>
            <a:spLocks noChangeArrowheads="1"/>
          </xdr:cNvSpPr>
        </xdr:nvSpPr>
        <xdr:spPr bwMode="auto">
          <a:xfrm>
            <a:off x="10658997" y="3291840"/>
            <a:ext cx="174738" cy="155817"/>
          </a:xfrm>
          <a:prstGeom prst="ellipse">
            <a:avLst/>
          </a:prstGeom>
          <a:solidFill>
            <a:schemeClr val="bg1">
              <a:lumMod val="75000"/>
            </a:schemeClr>
          </a:solidFill>
          <a:ln w="12700">
            <a:solidFill>
              <a:schemeClr val="tx1">
                <a:lumMod val="75000"/>
                <a:lumOff val="25000"/>
              </a:schemeClr>
            </a:solidFill>
            <a:round/>
            <a:headEnd/>
            <a:tailEnd/>
          </a:ln>
        </xdr:spPr>
      </xdr:sp>
      <xdr:sp macro="" textlink="">
        <xdr:nvSpPr>
          <xdr:cNvPr id="160" name="AutoShape 4547"/>
          <xdr:cNvSpPr>
            <a:spLocks noChangeArrowheads="1"/>
          </xdr:cNvSpPr>
        </xdr:nvSpPr>
        <xdr:spPr bwMode="auto">
          <a:xfrm>
            <a:off x="10553866" y="3291840"/>
            <a:ext cx="103898" cy="316827"/>
          </a:xfrm>
          <a:prstGeom prst="triangle">
            <a:avLst>
              <a:gd name="adj" fmla="val 50000"/>
            </a:avLst>
          </a:prstGeom>
          <a:solidFill>
            <a:schemeClr val="bg1">
              <a:lumMod val="75000"/>
            </a:schemeClr>
          </a:solidFill>
          <a:ln w="12700">
            <a:solidFill>
              <a:schemeClr val="tx1">
                <a:lumMod val="75000"/>
                <a:lumOff val="25000"/>
              </a:schemeClr>
            </a:solidFill>
            <a:miter lim="800000"/>
            <a:headEnd/>
            <a:tailEnd/>
          </a:ln>
        </xdr:spPr>
      </xdr:sp>
      <xdr:sp macro="" textlink="">
        <xdr:nvSpPr>
          <xdr:cNvPr id="161" name="Oval 4548"/>
          <xdr:cNvSpPr>
            <a:spLocks noChangeArrowheads="1"/>
          </xdr:cNvSpPr>
        </xdr:nvSpPr>
        <xdr:spPr bwMode="auto">
          <a:xfrm>
            <a:off x="10522245" y="3291840"/>
            <a:ext cx="167141" cy="155817"/>
          </a:xfrm>
          <a:prstGeom prst="ellipse">
            <a:avLst/>
          </a:prstGeom>
          <a:solidFill>
            <a:schemeClr val="bg1">
              <a:lumMod val="75000"/>
            </a:schemeClr>
          </a:solidFill>
          <a:ln w="12700">
            <a:solidFill>
              <a:schemeClr val="tx1">
                <a:lumMod val="75000"/>
                <a:lumOff val="25000"/>
              </a:schemeClr>
            </a:solidFill>
            <a:round/>
            <a:headEnd/>
            <a:tailEnd/>
          </a:ln>
        </xdr:spPr>
      </xdr:sp>
      <xdr:sp macro="" textlink="">
        <xdr:nvSpPr>
          <xdr:cNvPr id="162" name="AutoShape 4550"/>
          <xdr:cNvSpPr>
            <a:spLocks noChangeArrowheads="1"/>
          </xdr:cNvSpPr>
        </xdr:nvSpPr>
        <xdr:spPr bwMode="auto">
          <a:xfrm>
            <a:off x="10372968" y="3291840"/>
            <a:ext cx="108621" cy="316827"/>
          </a:xfrm>
          <a:prstGeom prst="triangle">
            <a:avLst>
              <a:gd name="adj" fmla="val 50000"/>
            </a:avLst>
          </a:prstGeom>
          <a:solidFill>
            <a:schemeClr val="bg1">
              <a:lumMod val="75000"/>
            </a:schemeClr>
          </a:solidFill>
          <a:ln w="12700">
            <a:solidFill>
              <a:schemeClr val="tx1">
                <a:lumMod val="75000"/>
                <a:lumOff val="25000"/>
              </a:schemeClr>
            </a:solidFill>
            <a:miter lim="800000"/>
            <a:headEnd/>
            <a:tailEnd/>
          </a:ln>
        </xdr:spPr>
      </xdr:sp>
      <xdr:sp macro="" textlink="">
        <xdr:nvSpPr>
          <xdr:cNvPr id="163" name="Oval 4551"/>
          <xdr:cNvSpPr>
            <a:spLocks noChangeArrowheads="1"/>
          </xdr:cNvSpPr>
        </xdr:nvSpPr>
        <xdr:spPr bwMode="auto">
          <a:xfrm>
            <a:off x="10339909" y="3291840"/>
            <a:ext cx="174738" cy="155817"/>
          </a:xfrm>
          <a:prstGeom prst="ellipse">
            <a:avLst/>
          </a:prstGeom>
          <a:solidFill>
            <a:schemeClr val="bg1">
              <a:lumMod val="75000"/>
            </a:schemeClr>
          </a:solidFill>
          <a:ln w="12700">
            <a:solidFill>
              <a:schemeClr val="tx1">
                <a:lumMod val="75000"/>
                <a:lumOff val="25000"/>
              </a:schemeClr>
            </a:solidFill>
            <a:round/>
            <a:headEnd/>
            <a:tailEnd/>
          </a:ln>
        </xdr:spPr>
      </xdr:sp>
    </xdr:grpSp>
    <xdr:clientData/>
  </xdr:twoCellAnchor>
  <xdr:twoCellAnchor>
    <xdr:from>
      <xdr:col>9</xdr:col>
      <xdr:colOff>571500</xdr:colOff>
      <xdr:row>7</xdr:row>
      <xdr:rowOff>114300</xdr:rowOff>
    </xdr:from>
    <xdr:to>
      <xdr:col>9</xdr:col>
      <xdr:colOff>1737360</xdr:colOff>
      <xdr:row>15</xdr:row>
      <xdr:rowOff>90336</xdr:rowOff>
    </xdr:to>
    <xdr:grpSp>
      <xdr:nvGrpSpPr>
        <xdr:cNvPr id="170" name="Group 169"/>
        <xdr:cNvGrpSpPr/>
      </xdr:nvGrpSpPr>
      <xdr:grpSpPr>
        <a:xfrm>
          <a:off x="6477000" y="944880"/>
          <a:ext cx="1165860" cy="1195236"/>
          <a:chOff x="14980920" y="1569719"/>
          <a:chExt cx="1386839" cy="1354096"/>
        </a:xfrm>
      </xdr:grpSpPr>
      <xdr:grpSp>
        <xdr:nvGrpSpPr>
          <xdr:cNvPr id="171" name="Group 170"/>
          <xdr:cNvGrpSpPr/>
        </xdr:nvGrpSpPr>
        <xdr:grpSpPr>
          <a:xfrm>
            <a:off x="14980920" y="1569719"/>
            <a:ext cx="1386839" cy="1354096"/>
            <a:chOff x="14691360" y="1958339"/>
            <a:chExt cx="1386839" cy="1354096"/>
          </a:xfrm>
        </xdr:grpSpPr>
        <xdr:grpSp>
          <xdr:nvGrpSpPr>
            <xdr:cNvPr id="173" name="Group 705"/>
            <xdr:cNvGrpSpPr>
              <a:grpSpLocks/>
            </xdr:cNvGrpSpPr>
          </xdr:nvGrpSpPr>
          <xdr:grpSpPr bwMode="auto">
            <a:xfrm>
              <a:off x="14691360" y="1958339"/>
              <a:ext cx="1386839" cy="1354096"/>
              <a:chOff x="73" y="118"/>
              <a:chExt cx="146" cy="137"/>
            </a:xfrm>
          </xdr:grpSpPr>
          <xdr:grpSp>
            <xdr:nvGrpSpPr>
              <xdr:cNvPr id="186" name="Group 706"/>
              <xdr:cNvGrpSpPr>
                <a:grpSpLocks/>
              </xdr:cNvGrpSpPr>
            </xdr:nvGrpSpPr>
            <xdr:grpSpPr bwMode="auto">
              <a:xfrm>
                <a:off x="73" y="118"/>
                <a:ext cx="146" cy="137"/>
                <a:chOff x="73" y="118"/>
                <a:chExt cx="146" cy="137"/>
              </a:xfrm>
            </xdr:grpSpPr>
            <xdr:grpSp>
              <xdr:nvGrpSpPr>
                <xdr:cNvPr id="188" name="Group 707"/>
                <xdr:cNvGrpSpPr>
                  <a:grpSpLocks/>
                </xdr:cNvGrpSpPr>
              </xdr:nvGrpSpPr>
              <xdr:grpSpPr bwMode="auto">
                <a:xfrm>
                  <a:off x="128" y="118"/>
                  <a:ext cx="32" cy="129"/>
                  <a:chOff x="128" y="118"/>
                  <a:chExt cx="32" cy="129"/>
                </a:xfrm>
              </xdr:grpSpPr>
              <xdr:sp macro="" textlink="">
                <xdr:nvSpPr>
                  <xdr:cNvPr id="214" name="Rectangle 708"/>
                  <xdr:cNvSpPr>
                    <a:spLocks noChangeArrowheads="1"/>
                  </xdr:cNvSpPr>
                </xdr:nvSpPr>
                <xdr:spPr bwMode="auto">
                  <a:xfrm>
                    <a:off x="132" y="137"/>
                    <a:ext cx="28" cy="5"/>
                  </a:xfrm>
                  <a:prstGeom prst="rect">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15" name="Oval 709"/>
                  <xdr:cNvSpPr>
                    <a:spLocks noChangeArrowheads="1"/>
                  </xdr:cNvSpPr>
                </xdr:nvSpPr>
                <xdr:spPr bwMode="auto">
                  <a:xfrm>
                    <a:off x="128" y="118"/>
                    <a:ext cx="17" cy="13"/>
                  </a:xfrm>
                  <a:prstGeom prst="ellipse">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16" name="Line 710"/>
                  <xdr:cNvSpPr>
                    <a:spLocks noChangeShapeType="1"/>
                  </xdr:cNvSpPr>
                </xdr:nvSpPr>
                <xdr:spPr bwMode="auto">
                  <a:xfrm>
                    <a:off x="137" y="130"/>
                    <a:ext cx="0" cy="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7" name="Line 711"/>
                  <xdr:cNvSpPr>
                    <a:spLocks noChangeShapeType="1"/>
                  </xdr:cNvSpPr>
                </xdr:nvSpPr>
                <xdr:spPr bwMode="auto">
                  <a:xfrm flipV="1">
                    <a:off x="142" y="235"/>
                    <a:ext cx="4" cy="12"/>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8" name="Line 712"/>
                  <xdr:cNvSpPr>
                    <a:spLocks noChangeShapeType="1"/>
                  </xdr:cNvSpPr>
                </xdr:nvSpPr>
                <xdr:spPr bwMode="auto">
                  <a:xfrm flipH="1" flipV="1">
                    <a:off x="147" y="235"/>
                    <a:ext cx="4" cy="12"/>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nvGrpSpPr>
                <xdr:cNvPr id="189" name="Group 713"/>
                <xdr:cNvGrpSpPr>
                  <a:grpSpLocks/>
                </xdr:cNvGrpSpPr>
              </xdr:nvGrpSpPr>
              <xdr:grpSpPr bwMode="auto">
                <a:xfrm>
                  <a:off x="73" y="129"/>
                  <a:ext cx="146" cy="126"/>
                  <a:chOff x="73" y="129"/>
                  <a:chExt cx="146" cy="126"/>
                </a:xfrm>
              </xdr:grpSpPr>
              <xdr:grpSp>
                <xdr:nvGrpSpPr>
                  <xdr:cNvPr id="190" name="Group 714"/>
                  <xdr:cNvGrpSpPr>
                    <a:grpSpLocks/>
                  </xdr:cNvGrpSpPr>
                </xdr:nvGrpSpPr>
                <xdr:grpSpPr bwMode="auto">
                  <a:xfrm>
                    <a:off x="73" y="129"/>
                    <a:ext cx="146" cy="126"/>
                    <a:chOff x="73" y="129"/>
                    <a:chExt cx="146" cy="126"/>
                  </a:xfrm>
                </xdr:grpSpPr>
                <xdr:grpSp>
                  <xdr:nvGrpSpPr>
                    <xdr:cNvPr id="192" name="Group 715"/>
                    <xdr:cNvGrpSpPr>
                      <a:grpSpLocks/>
                    </xdr:cNvGrpSpPr>
                  </xdr:nvGrpSpPr>
                  <xdr:grpSpPr bwMode="auto">
                    <a:xfrm>
                      <a:off x="73" y="140"/>
                      <a:ext cx="146" cy="115"/>
                      <a:chOff x="73" y="140"/>
                      <a:chExt cx="146" cy="115"/>
                    </a:xfrm>
                  </xdr:grpSpPr>
                  <xdr:sp macro="" textlink="">
                    <xdr:nvSpPr>
                      <xdr:cNvPr id="197" name="Rectangle 716"/>
                      <xdr:cNvSpPr>
                        <a:spLocks noChangeArrowheads="1"/>
                      </xdr:cNvSpPr>
                    </xdr:nvSpPr>
                    <xdr:spPr bwMode="auto">
                      <a:xfrm>
                        <a:off x="127" y="174"/>
                        <a:ext cx="38" cy="9"/>
                      </a:xfrm>
                      <a:prstGeom prst="rect">
                        <a:avLst/>
                      </a:prstGeom>
                      <a:solidFill>
                        <a:schemeClr val="bg1">
                          <a:lumMod val="65000"/>
                        </a:schemeClr>
                      </a:solidFill>
                      <a:ln w="9525">
                        <a:solidFill>
                          <a:schemeClr val="tx1"/>
                        </a:solidFill>
                        <a:miter lim="800000"/>
                        <a:headEnd/>
                        <a:tailEnd/>
                      </a:ln>
                    </xdr:spPr>
                  </xdr:sp>
                  <xdr:sp macro="" textlink="">
                    <xdr:nvSpPr>
                      <xdr:cNvPr id="198" name="Line 717"/>
                      <xdr:cNvSpPr>
                        <a:spLocks noChangeShapeType="1"/>
                      </xdr:cNvSpPr>
                    </xdr:nvSpPr>
                    <xdr:spPr bwMode="auto">
                      <a:xfrm flipV="1">
                        <a:off x="89" y="210"/>
                        <a:ext cx="39" cy="38"/>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199" name="Line 718"/>
                      <xdr:cNvSpPr>
                        <a:spLocks noChangeShapeType="1"/>
                      </xdr:cNvSpPr>
                    </xdr:nvSpPr>
                    <xdr:spPr bwMode="auto">
                      <a:xfrm flipH="1">
                        <a:off x="83" y="194"/>
                        <a:ext cx="13" cy="53"/>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200" name="Line 719"/>
                      <xdr:cNvSpPr>
                        <a:spLocks noChangeShapeType="1"/>
                      </xdr:cNvSpPr>
                    </xdr:nvSpPr>
                    <xdr:spPr bwMode="auto">
                      <a:xfrm flipH="1" flipV="1">
                        <a:off x="164" y="210"/>
                        <a:ext cx="39" cy="38"/>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201" name="Oval 720"/>
                      <xdr:cNvSpPr>
                        <a:spLocks noChangeArrowheads="1"/>
                      </xdr:cNvSpPr>
                    </xdr:nvSpPr>
                    <xdr:spPr bwMode="auto">
                      <a:xfrm>
                        <a:off x="73" y="250"/>
                        <a:ext cx="28" cy="5"/>
                      </a:xfrm>
                      <a:prstGeom prst="ellipse">
                        <a:avLst/>
                      </a:prstGeom>
                      <a:solidFill>
                        <a:schemeClr val="bg1">
                          <a:lumMod val="65000"/>
                        </a:schemeClr>
                      </a:soli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03" name="Line 722"/>
                      <xdr:cNvSpPr>
                        <a:spLocks noChangeShapeType="1"/>
                      </xdr:cNvSpPr>
                    </xdr:nvSpPr>
                    <xdr:spPr bwMode="auto">
                      <a:xfrm>
                        <a:off x="196" y="194"/>
                        <a:ext cx="13" cy="52"/>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204" name="Line 723"/>
                      <xdr:cNvSpPr>
                        <a:spLocks noChangeShapeType="1"/>
                      </xdr:cNvSpPr>
                    </xdr:nvSpPr>
                    <xdr:spPr bwMode="auto">
                      <a:xfrm>
                        <a:off x="164" y="174"/>
                        <a:ext cx="33" cy="20"/>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205" name="Oval 724"/>
                      <xdr:cNvSpPr>
                        <a:spLocks noChangeArrowheads="1"/>
                      </xdr:cNvSpPr>
                    </xdr:nvSpPr>
                    <xdr:spPr bwMode="auto">
                      <a:xfrm flipH="1">
                        <a:off x="192" y="250"/>
                        <a:ext cx="27" cy="5"/>
                      </a:xfrm>
                      <a:prstGeom prst="ellipse">
                        <a:avLst/>
                      </a:prstGeom>
                      <a:solidFill>
                        <a:schemeClr val="bg1">
                          <a:lumMod val="65000"/>
                        </a:schemeClr>
                      </a:soli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06" name="Rectangle 725"/>
                      <xdr:cNvSpPr>
                        <a:spLocks noChangeArrowheads="1"/>
                      </xdr:cNvSpPr>
                    </xdr:nvSpPr>
                    <xdr:spPr bwMode="auto">
                      <a:xfrm flipH="1">
                        <a:off x="199" y="246"/>
                        <a:ext cx="12" cy="5"/>
                      </a:xfrm>
                      <a:prstGeom prst="rect">
                        <a:avLst/>
                      </a:prstGeom>
                      <a:solidFill>
                        <a:schemeClr val="bg1">
                          <a:lumMod val="65000"/>
                        </a:schemeClr>
                      </a:solidFill>
                      <a:ln w="12700">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209" name="Rectangle 728"/>
                      <xdr:cNvSpPr>
                        <a:spLocks noChangeArrowheads="1"/>
                      </xdr:cNvSpPr>
                    </xdr:nvSpPr>
                    <xdr:spPr bwMode="auto">
                      <a:xfrm>
                        <a:off x="128" y="183"/>
                        <a:ext cx="36" cy="38"/>
                      </a:xfrm>
                      <a:prstGeom prst="rect">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10" name="Line 729"/>
                      <xdr:cNvSpPr>
                        <a:spLocks noChangeShapeType="1"/>
                      </xdr:cNvSpPr>
                    </xdr:nvSpPr>
                    <xdr:spPr bwMode="auto">
                      <a:xfrm flipH="1">
                        <a:off x="95" y="174"/>
                        <a:ext cx="33" cy="20"/>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211" name="Oval 742"/>
                      <xdr:cNvSpPr>
                        <a:spLocks noChangeArrowheads="1"/>
                      </xdr:cNvSpPr>
                    </xdr:nvSpPr>
                    <xdr:spPr bwMode="auto">
                      <a:xfrm>
                        <a:off x="122" y="140"/>
                        <a:ext cx="49" cy="36"/>
                      </a:xfrm>
                      <a:prstGeom prst="ellipse">
                        <a:avLst/>
                      </a:prstGeom>
                      <a:solidFill>
                        <a:schemeClr val="bg1">
                          <a:lumMod val="65000"/>
                        </a:schemeClr>
                      </a:solidFill>
                      <a:ln w="9525">
                        <a:solidFill>
                          <a:schemeClr val="tx1"/>
                        </a:solidFill>
                        <a:round/>
                        <a:headEnd/>
                        <a:tailEnd/>
                      </a:ln>
                    </xdr:spPr>
                  </xdr:sp>
                  <xdr:sp macro="" textlink="">
                    <xdr:nvSpPr>
                      <xdr:cNvPr id="212" name="Line 743"/>
                      <xdr:cNvSpPr>
                        <a:spLocks noChangeShapeType="1"/>
                      </xdr:cNvSpPr>
                    </xdr:nvSpPr>
                    <xdr:spPr bwMode="auto">
                      <a:xfrm flipH="1" flipV="1">
                        <a:off x="95" y="194"/>
                        <a:ext cx="33" cy="17"/>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213" name="Line 744"/>
                      <xdr:cNvSpPr>
                        <a:spLocks noChangeShapeType="1"/>
                      </xdr:cNvSpPr>
                    </xdr:nvSpPr>
                    <xdr:spPr bwMode="auto">
                      <a:xfrm flipV="1">
                        <a:off x="164" y="194"/>
                        <a:ext cx="33" cy="17"/>
                      </a:xfrm>
                      <a:prstGeom prst="line">
                        <a:avLst/>
                      </a:prstGeom>
                      <a:noFill/>
                      <a:ln w="19050">
                        <a:solidFill>
                          <a:schemeClr val="tx1">
                            <a:lumMod val="75000"/>
                            <a:lumOff val="25000"/>
                          </a:schemeClr>
                        </a:solidFill>
                        <a:round/>
                        <a:headEnd/>
                        <a:tailEnd/>
                      </a:ln>
                      <a:extLst>
                        <a:ext uri="{909E8E84-426E-40DD-AFC4-6F175D3DCCD1}">
                          <a14:hiddenFill xmlns:a14="http://schemas.microsoft.com/office/drawing/2010/main">
                            <a:noFill/>
                          </a14:hiddenFill>
                        </a:ext>
                      </a:extLst>
                    </xdr:spPr>
                  </xdr:sp>
                  <xdr:sp macro="" textlink="">
                    <xdr:nvSpPr>
                      <xdr:cNvPr id="202" name="Rectangle 721"/>
                      <xdr:cNvSpPr>
                        <a:spLocks noChangeArrowheads="1"/>
                      </xdr:cNvSpPr>
                    </xdr:nvSpPr>
                    <xdr:spPr bwMode="auto">
                      <a:xfrm>
                        <a:off x="81" y="246"/>
                        <a:ext cx="12" cy="5"/>
                      </a:xfrm>
                      <a:prstGeom prst="rect">
                        <a:avLst/>
                      </a:prstGeom>
                      <a:solidFill>
                        <a:schemeClr val="bg1">
                          <a:lumMod val="65000"/>
                        </a:schemeClr>
                      </a:solidFill>
                      <a:ln w="12700">
                        <a:solidFill>
                          <a:srgbClr xmlns:mc="http://schemas.openxmlformats.org/markup-compatibility/2006" xmlns:a14="http://schemas.microsoft.com/office/drawing/2010/main" val="333333" mc:Ignorable="a14" a14:legacySpreadsheetColorIndex="63"/>
                        </a:solidFill>
                        <a:miter lim="800000"/>
                        <a:headEnd/>
                        <a:tailEnd/>
                      </a:ln>
                    </xdr:spPr>
                  </xdr:sp>
                </xdr:grpSp>
                <xdr:sp macro="" textlink="">
                  <xdr:nvSpPr>
                    <xdr:cNvPr id="193" name="Rectangle 745"/>
                    <xdr:cNvSpPr>
                      <a:spLocks noChangeArrowheads="1"/>
                    </xdr:cNvSpPr>
                  </xdr:nvSpPr>
                  <xdr:spPr bwMode="auto">
                    <a:xfrm>
                      <a:off x="147" y="129"/>
                      <a:ext cx="10" cy="8"/>
                    </a:xfrm>
                    <a:prstGeom prst="rect">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4" name="Rectangle 746"/>
                    <xdr:cNvSpPr>
                      <a:spLocks noChangeArrowheads="1"/>
                    </xdr:cNvSpPr>
                  </xdr:nvSpPr>
                  <xdr:spPr bwMode="auto">
                    <a:xfrm>
                      <a:off x="127" y="154"/>
                      <a:ext cx="10" cy="8"/>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5" name="Rectangle 747"/>
                    <xdr:cNvSpPr>
                      <a:spLocks noChangeArrowheads="1"/>
                    </xdr:cNvSpPr>
                  </xdr:nvSpPr>
                  <xdr:spPr bwMode="auto">
                    <a:xfrm>
                      <a:off x="141" y="154"/>
                      <a:ext cx="10" cy="8"/>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6" name="Rectangle 748"/>
                    <xdr:cNvSpPr>
                      <a:spLocks noChangeArrowheads="1"/>
                    </xdr:cNvSpPr>
                  </xdr:nvSpPr>
                  <xdr:spPr bwMode="auto">
                    <a:xfrm>
                      <a:off x="155" y="154"/>
                      <a:ext cx="10" cy="8"/>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191" name="Line 750"/>
                  <xdr:cNvSpPr>
                    <a:spLocks noChangeShapeType="1"/>
                  </xdr:cNvSpPr>
                </xdr:nvSpPr>
                <xdr:spPr bwMode="auto">
                  <a:xfrm>
                    <a:off x="128" y="215"/>
                    <a:ext cx="3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sp macro="" textlink="">
            <xdr:nvSpPr>
              <xdr:cNvPr id="187" name="Rectangle 752"/>
              <xdr:cNvSpPr>
                <a:spLocks noChangeArrowheads="1"/>
              </xdr:cNvSpPr>
            </xdr:nvSpPr>
            <xdr:spPr bwMode="auto">
              <a:xfrm>
                <a:off x="141" y="162"/>
                <a:ext cx="10" cy="8"/>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174" name="Group 173"/>
            <xdr:cNvGrpSpPr/>
          </xdr:nvGrpSpPr>
          <xdr:grpSpPr>
            <a:xfrm>
              <a:off x="15323820" y="2560320"/>
              <a:ext cx="133140" cy="276950"/>
              <a:chOff x="13997940" y="929640"/>
              <a:chExt cx="133140" cy="276950"/>
            </a:xfrm>
            <a:solidFill>
              <a:schemeClr val="bg1">
                <a:lumMod val="50000"/>
              </a:schemeClr>
            </a:solidFill>
          </xdr:grpSpPr>
          <xdr:sp macro="" textlink="">
            <xdr:nvSpPr>
              <xdr:cNvPr id="183" name="Oval 735"/>
              <xdr:cNvSpPr>
                <a:spLocks noChangeArrowheads="1"/>
              </xdr:cNvSpPr>
            </xdr:nvSpPr>
            <xdr:spPr bwMode="auto">
              <a:xfrm>
                <a:off x="13997940" y="1150397"/>
                <a:ext cx="133140" cy="56193"/>
              </a:xfrm>
              <a:prstGeom prst="ellipse">
                <a:avLst/>
              </a:prstGeom>
              <a:grpFill/>
              <a:ln w="9525">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184" name="Oval 736"/>
              <xdr:cNvSpPr>
                <a:spLocks noChangeArrowheads="1"/>
              </xdr:cNvSpPr>
            </xdr:nvSpPr>
            <xdr:spPr bwMode="auto">
              <a:xfrm>
                <a:off x="13997940" y="929640"/>
                <a:ext cx="133140" cy="56193"/>
              </a:xfrm>
              <a:prstGeom prst="ellipse">
                <a:avLst/>
              </a:prstGeom>
              <a:grpFill/>
              <a:ln w="9525">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185" name="Rectangle 733"/>
              <xdr:cNvSpPr>
                <a:spLocks noChangeArrowheads="1"/>
              </xdr:cNvSpPr>
            </xdr:nvSpPr>
            <xdr:spPr bwMode="auto">
              <a:xfrm>
                <a:off x="13997940" y="960120"/>
                <a:ext cx="130847" cy="210857"/>
              </a:xfrm>
              <a:prstGeom prst="rect">
                <a:avLst/>
              </a:prstGeom>
              <a:grpFill/>
              <a:ln w="9525">
                <a:solidFill>
                  <a:srgbClr xmlns:mc="http://schemas.openxmlformats.org/markup-compatibility/2006" xmlns:a14="http://schemas.microsoft.com/office/drawing/2010/main" val="333333" mc:Ignorable="a14" a14:legacySpreadsheetColorIndex="63"/>
                </a:solidFill>
                <a:miter lim="800000"/>
                <a:headEnd/>
                <a:tailEnd/>
              </a:ln>
            </xdr:spPr>
          </xdr:sp>
        </xdr:grpSp>
        <xdr:grpSp>
          <xdr:nvGrpSpPr>
            <xdr:cNvPr id="175" name="Group 174"/>
            <xdr:cNvGrpSpPr/>
          </xdr:nvGrpSpPr>
          <xdr:grpSpPr>
            <a:xfrm>
              <a:off x="15499080" y="2560320"/>
              <a:ext cx="133140" cy="276950"/>
              <a:chOff x="13997940" y="929640"/>
              <a:chExt cx="133140" cy="276950"/>
            </a:xfrm>
            <a:solidFill>
              <a:schemeClr val="bg1">
                <a:lumMod val="50000"/>
              </a:schemeClr>
            </a:solidFill>
          </xdr:grpSpPr>
          <xdr:sp macro="" textlink="">
            <xdr:nvSpPr>
              <xdr:cNvPr id="180" name="Oval 735"/>
              <xdr:cNvSpPr>
                <a:spLocks noChangeArrowheads="1"/>
              </xdr:cNvSpPr>
            </xdr:nvSpPr>
            <xdr:spPr bwMode="auto">
              <a:xfrm>
                <a:off x="13997940" y="1150397"/>
                <a:ext cx="133140" cy="56193"/>
              </a:xfrm>
              <a:prstGeom prst="ellipse">
                <a:avLst/>
              </a:prstGeom>
              <a:grpFill/>
              <a:ln w="9525">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181" name="Oval 736"/>
              <xdr:cNvSpPr>
                <a:spLocks noChangeArrowheads="1"/>
              </xdr:cNvSpPr>
            </xdr:nvSpPr>
            <xdr:spPr bwMode="auto">
              <a:xfrm>
                <a:off x="13997940" y="929640"/>
                <a:ext cx="133140" cy="56193"/>
              </a:xfrm>
              <a:prstGeom prst="ellipse">
                <a:avLst/>
              </a:prstGeom>
              <a:grpFill/>
              <a:ln w="9525">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182" name="Rectangle 733"/>
              <xdr:cNvSpPr>
                <a:spLocks noChangeArrowheads="1"/>
              </xdr:cNvSpPr>
            </xdr:nvSpPr>
            <xdr:spPr bwMode="auto">
              <a:xfrm>
                <a:off x="13997940" y="960120"/>
                <a:ext cx="130847" cy="210857"/>
              </a:xfrm>
              <a:prstGeom prst="rect">
                <a:avLst/>
              </a:prstGeom>
              <a:grpFill/>
              <a:ln w="9525">
                <a:solidFill>
                  <a:srgbClr xmlns:mc="http://schemas.openxmlformats.org/markup-compatibility/2006" xmlns:a14="http://schemas.microsoft.com/office/drawing/2010/main" val="333333" mc:Ignorable="a14" a14:legacySpreadsheetColorIndex="63"/>
                </a:solidFill>
                <a:miter lim="800000"/>
                <a:headEnd/>
                <a:tailEnd/>
              </a:ln>
            </xdr:spPr>
          </xdr:sp>
        </xdr:grpSp>
        <xdr:grpSp>
          <xdr:nvGrpSpPr>
            <xdr:cNvPr id="176" name="Group 175"/>
            <xdr:cNvGrpSpPr/>
          </xdr:nvGrpSpPr>
          <xdr:grpSpPr>
            <a:xfrm>
              <a:off x="15148560" y="2560320"/>
              <a:ext cx="133140" cy="276950"/>
              <a:chOff x="13997940" y="929640"/>
              <a:chExt cx="133140" cy="276950"/>
            </a:xfrm>
            <a:solidFill>
              <a:schemeClr val="bg1">
                <a:lumMod val="50000"/>
              </a:schemeClr>
            </a:solidFill>
          </xdr:grpSpPr>
          <xdr:sp macro="" textlink="">
            <xdr:nvSpPr>
              <xdr:cNvPr id="177" name="Oval 735"/>
              <xdr:cNvSpPr>
                <a:spLocks noChangeArrowheads="1"/>
              </xdr:cNvSpPr>
            </xdr:nvSpPr>
            <xdr:spPr bwMode="auto">
              <a:xfrm>
                <a:off x="13997940" y="1150397"/>
                <a:ext cx="133140" cy="56193"/>
              </a:xfrm>
              <a:prstGeom prst="ellipse">
                <a:avLst/>
              </a:prstGeom>
              <a:grpFill/>
              <a:ln w="9525">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178" name="Oval 736"/>
              <xdr:cNvSpPr>
                <a:spLocks noChangeArrowheads="1"/>
              </xdr:cNvSpPr>
            </xdr:nvSpPr>
            <xdr:spPr bwMode="auto">
              <a:xfrm>
                <a:off x="13997940" y="929640"/>
                <a:ext cx="133140" cy="56193"/>
              </a:xfrm>
              <a:prstGeom prst="ellipse">
                <a:avLst/>
              </a:prstGeom>
              <a:grpFill/>
              <a:ln w="9525">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179" name="Rectangle 733"/>
              <xdr:cNvSpPr>
                <a:spLocks noChangeArrowheads="1"/>
              </xdr:cNvSpPr>
            </xdr:nvSpPr>
            <xdr:spPr bwMode="auto">
              <a:xfrm>
                <a:off x="13997940" y="960120"/>
                <a:ext cx="130847" cy="210857"/>
              </a:xfrm>
              <a:prstGeom prst="rect">
                <a:avLst/>
              </a:prstGeom>
              <a:grpFill/>
              <a:ln w="9525">
                <a:solidFill>
                  <a:srgbClr xmlns:mc="http://schemas.openxmlformats.org/markup-compatibility/2006" xmlns:a14="http://schemas.microsoft.com/office/drawing/2010/main" val="333333" mc:Ignorable="a14" a14:legacySpreadsheetColorIndex="63"/>
                </a:solidFill>
                <a:miter lim="800000"/>
                <a:headEnd/>
                <a:tailEnd/>
              </a:ln>
            </xdr:spPr>
          </xdr:sp>
        </xdr:grpSp>
      </xdr:grpSp>
      <xdr:sp macro="" textlink="">
        <xdr:nvSpPr>
          <xdr:cNvPr id="172" name="Line 751"/>
          <xdr:cNvSpPr>
            <a:spLocks noChangeShapeType="1"/>
          </xdr:cNvSpPr>
        </xdr:nvSpPr>
        <xdr:spPr bwMode="auto">
          <a:xfrm flipH="1" flipV="1">
            <a:off x="15674340" y="2133600"/>
            <a:ext cx="0" cy="711642"/>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grpSp>
    <xdr:clientData/>
  </xdr:twoCellAnchor>
  <xdr:twoCellAnchor>
    <xdr:from>
      <xdr:col>9</xdr:col>
      <xdr:colOff>1059180</xdr:colOff>
      <xdr:row>15</xdr:row>
      <xdr:rowOff>57757</xdr:rowOff>
    </xdr:from>
    <xdr:to>
      <xdr:col>9</xdr:col>
      <xdr:colOff>1274784</xdr:colOff>
      <xdr:row>15</xdr:row>
      <xdr:rowOff>101379</xdr:rowOff>
    </xdr:to>
    <xdr:sp macro="" textlink="">
      <xdr:nvSpPr>
        <xdr:cNvPr id="222" name="Oval 724"/>
        <xdr:cNvSpPr>
          <a:spLocks noChangeArrowheads="1"/>
        </xdr:cNvSpPr>
      </xdr:nvSpPr>
      <xdr:spPr bwMode="auto">
        <a:xfrm flipH="1">
          <a:off x="6964680" y="2107537"/>
          <a:ext cx="215604" cy="43622"/>
        </a:xfrm>
        <a:prstGeom prst="ellipse">
          <a:avLst/>
        </a:prstGeom>
        <a:solidFill>
          <a:schemeClr val="bg1">
            <a:lumMod val="65000"/>
          </a:schemeClr>
        </a:solidFill>
        <a:ln w="1270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9</xdr:col>
      <xdr:colOff>1115077</xdr:colOff>
      <xdr:row>15</xdr:row>
      <xdr:rowOff>22860</xdr:rowOff>
    </xdr:from>
    <xdr:to>
      <xdr:col>9</xdr:col>
      <xdr:colOff>1210901</xdr:colOff>
      <xdr:row>15</xdr:row>
      <xdr:rowOff>66482</xdr:rowOff>
    </xdr:to>
    <xdr:sp macro="" textlink="">
      <xdr:nvSpPr>
        <xdr:cNvPr id="223" name="Rectangle 725"/>
        <xdr:cNvSpPr>
          <a:spLocks noChangeArrowheads="1"/>
        </xdr:cNvSpPr>
      </xdr:nvSpPr>
      <xdr:spPr bwMode="auto">
        <a:xfrm flipH="1">
          <a:off x="7020577" y="2072640"/>
          <a:ext cx="95824" cy="43622"/>
        </a:xfrm>
        <a:prstGeom prst="rect">
          <a:avLst/>
        </a:prstGeom>
        <a:solidFill>
          <a:schemeClr val="bg1">
            <a:lumMod val="65000"/>
          </a:schemeClr>
        </a:solidFill>
        <a:ln w="12700">
          <a:solidFill>
            <a:srgbClr xmlns:mc="http://schemas.openxmlformats.org/markup-compatibility/2006" xmlns:a14="http://schemas.microsoft.com/office/drawing/2010/main" val="333333" mc:Ignorable="a14" a14:legacySpreadsheetColorIndex="63"/>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152400</xdr:colOff>
      <xdr:row>21</xdr:row>
      <xdr:rowOff>60960</xdr:rowOff>
    </xdr:from>
    <xdr:to>
      <xdr:col>1</xdr:col>
      <xdr:colOff>152400</xdr:colOff>
      <xdr:row>21</xdr:row>
      <xdr:rowOff>60960</xdr:rowOff>
    </xdr:to>
    <xdr:sp macro="" textlink="">
      <xdr:nvSpPr>
        <xdr:cNvPr id="18456" name="Line 24"/>
        <xdr:cNvSpPr>
          <a:spLocks noChangeShapeType="1"/>
        </xdr:cNvSpPr>
      </xdr:nvSpPr>
      <xdr:spPr bwMode="auto">
        <a:xfrm>
          <a:off x="670560" y="3398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xdr:row>
      <xdr:rowOff>0</xdr:rowOff>
    </xdr:from>
    <xdr:to>
      <xdr:col>15</xdr:col>
      <xdr:colOff>0</xdr:colOff>
      <xdr:row>29</xdr:row>
      <xdr:rowOff>121920</xdr:rowOff>
    </xdr:to>
    <xdr:graphicFrame macro="">
      <xdr:nvGraphicFramePr>
        <xdr:cNvPr id="18517" name="Chart 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487680</xdr:colOff>
      <xdr:row>22</xdr:row>
      <xdr:rowOff>121920</xdr:rowOff>
    </xdr:from>
    <xdr:to>
      <xdr:col>1</xdr:col>
      <xdr:colOff>45720</xdr:colOff>
      <xdr:row>23</xdr:row>
      <xdr:rowOff>30480</xdr:rowOff>
    </xdr:to>
    <xdr:sp macro="" textlink="">
      <xdr:nvSpPr>
        <xdr:cNvPr id="18776" name="Oval 344"/>
        <xdr:cNvSpPr>
          <a:spLocks noChangeArrowheads="1"/>
        </xdr:cNvSpPr>
      </xdr:nvSpPr>
      <xdr:spPr bwMode="auto">
        <a:xfrm>
          <a:off x="487680" y="3627120"/>
          <a:ext cx="76200" cy="762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144780</xdr:colOff>
      <xdr:row>23</xdr:row>
      <xdr:rowOff>45720</xdr:rowOff>
    </xdr:from>
    <xdr:to>
      <xdr:col>3</xdr:col>
      <xdr:colOff>220980</xdr:colOff>
      <xdr:row>23</xdr:row>
      <xdr:rowOff>121920</xdr:rowOff>
    </xdr:to>
    <xdr:sp macro="" textlink="">
      <xdr:nvSpPr>
        <xdr:cNvPr id="18828" name="Oval 396"/>
        <xdr:cNvSpPr>
          <a:spLocks noChangeArrowheads="1"/>
        </xdr:cNvSpPr>
      </xdr:nvSpPr>
      <xdr:spPr bwMode="auto">
        <a:xfrm>
          <a:off x="1882140" y="3718560"/>
          <a:ext cx="76200" cy="762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129540</xdr:colOff>
      <xdr:row>19</xdr:row>
      <xdr:rowOff>76200</xdr:rowOff>
    </xdr:from>
    <xdr:to>
      <xdr:col>4</xdr:col>
      <xdr:colOff>106680</xdr:colOff>
      <xdr:row>24</xdr:row>
      <xdr:rowOff>7620</xdr:rowOff>
    </xdr:to>
    <xdr:graphicFrame macro="">
      <xdr:nvGraphicFramePr>
        <xdr:cNvPr id="18830" name="Chart 3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129540</xdr:colOff>
      <xdr:row>24</xdr:row>
      <xdr:rowOff>68580</xdr:rowOff>
    </xdr:from>
    <xdr:to>
      <xdr:col>4</xdr:col>
      <xdr:colOff>114300</xdr:colOff>
      <xdr:row>29</xdr:row>
      <xdr:rowOff>0</xdr:rowOff>
    </xdr:to>
    <xdr:graphicFrame macro="">
      <xdr:nvGraphicFramePr>
        <xdr:cNvPr id="18831" name="Chart 3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129540</xdr:colOff>
      <xdr:row>29</xdr:row>
      <xdr:rowOff>60960</xdr:rowOff>
    </xdr:from>
    <xdr:to>
      <xdr:col>4</xdr:col>
      <xdr:colOff>114300</xdr:colOff>
      <xdr:row>34</xdr:row>
      <xdr:rowOff>0</xdr:rowOff>
    </xdr:to>
    <xdr:graphicFrame macro="">
      <xdr:nvGraphicFramePr>
        <xdr:cNvPr id="18833" name="Chart 4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137160</xdr:colOff>
      <xdr:row>1</xdr:row>
      <xdr:rowOff>0</xdr:rowOff>
    </xdr:from>
    <xdr:to>
      <xdr:col>4</xdr:col>
      <xdr:colOff>106680</xdr:colOff>
      <xdr:row>19</xdr:row>
      <xdr:rowOff>22860</xdr:rowOff>
    </xdr:to>
    <xdr:grpSp>
      <xdr:nvGrpSpPr>
        <xdr:cNvPr id="19157" name="Group 725"/>
        <xdr:cNvGrpSpPr>
          <a:grpSpLocks/>
        </xdr:cNvGrpSpPr>
      </xdr:nvGrpSpPr>
      <xdr:grpSpPr bwMode="auto">
        <a:xfrm>
          <a:off x="137160" y="99060"/>
          <a:ext cx="2316480" cy="2926080"/>
          <a:chOff x="14" y="11"/>
          <a:chExt cx="242" cy="299"/>
        </a:xfrm>
      </xdr:grpSpPr>
      <xdr:grpSp>
        <xdr:nvGrpSpPr>
          <xdr:cNvPr id="19156" name="Group 724"/>
          <xdr:cNvGrpSpPr>
            <a:grpSpLocks/>
          </xdr:cNvGrpSpPr>
        </xdr:nvGrpSpPr>
        <xdr:grpSpPr bwMode="auto">
          <a:xfrm>
            <a:off x="14" y="11"/>
            <a:ext cx="242" cy="299"/>
            <a:chOff x="14" y="11"/>
            <a:chExt cx="242" cy="299"/>
          </a:xfrm>
        </xdr:grpSpPr>
        <xdr:sp macro="" textlink="">
          <xdr:nvSpPr>
            <xdr:cNvPr id="18433" name="Text Box 1"/>
            <xdr:cNvSpPr txBox="1">
              <a:spLocks noChangeArrowheads="1"/>
            </xdr:cNvSpPr>
          </xdr:nvSpPr>
          <xdr:spPr bwMode="auto">
            <a:xfrm>
              <a:off x="14" y="11"/>
              <a:ext cx="242" cy="299"/>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27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8771" name="Freeform 339"/>
            <xdr:cNvSpPr>
              <a:spLocks/>
            </xdr:cNvSpPr>
          </xdr:nvSpPr>
          <xdr:spPr bwMode="auto">
            <a:xfrm>
              <a:off x="16" y="270"/>
              <a:ext cx="239" cy="17"/>
            </a:xfrm>
            <a:custGeom>
              <a:avLst/>
              <a:gdLst>
                <a:gd name="T0" fmla="*/ 0 w 226"/>
                <a:gd name="T1" fmla="*/ 17 h 17"/>
                <a:gd name="T2" fmla="*/ 56 w 226"/>
                <a:gd name="T3" fmla="*/ 5 h 17"/>
                <a:gd name="T4" fmla="*/ 148 w 226"/>
                <a:gd name="T5" fmla="*/ 1 h 17"/>
                <a:gd name="T6" fmla="*/ 226 w 226"/>
                <a:gd name="T7" fmla="*/ 12 h 17"/>
              </a:gdLst>
              <a:ahLst/>
              <a:cxnLst>
                <a:cxn ang="0">
                  <a:pos x="T0" y="T1"/>
                </a:cxn>
                <a:cxn ang="0">
                  <a:pos x="T2" y="T3"/>
                </a:cxn>
                <a:cxn ang="0">
                  <a:pos x="T4" y="T5"/>
                </a:cxn>
                <a:cxn ang="0">
                  <a:pos x="T6" y="T7"/>
                </a:cxn>
              </a:cxnLst>
              <a:rect l="0" t="0" r="r" b="b"/>
              <a:pathLst>
                <a:path w="226" h="17">
                  <a:moveTo>
                    <a:pt x="0" y="17"/>
                  </a:moveTo>
                  <a:cubicBezTo>
                    <a:pt x="15" y="12"/>
                    <a:pt x="31" y="8"/>
                    <a:pt x="56" y="5"/>
                  </a:cubicBezTo>
                  <a:cubicBezTo>
                    <a:pt x="81" y="2"/>
                    <a:pt x="120" y="0"/>
                    <a:pt x="148" y="1"/>
                  </a:cubicBezTo>
                  <a:cubicBezTo>
                    <a:pt x="176" y="2"/>
                    <a:pt x="214" y="9"/>
                    <a:pt x="226" y="12"/>
                  </a:cubicBezTo>
                </a:path>
              </a:pathLst>
            </a:custGeom>
            <a:noFill/>
            <a:ln w="9525">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nvGrpSpPr>
            <xdr:cNvPr id="19154" name="Group 722"/>
            <xdr:cNvGrpSpPr>
              <a:grpSpLocks/>
            </xdr:cNvGrpSpPr>
          </xdr:nvGrpSpPr>
          <xdr:grpSpPr bwMode="auto">
            <a:xfrm>
              <a:off x="41" y="281"/>
              <a:ext cx="181" cy="22"/>
              <a:chOff x="41" y="281"/>
              <a:chExt cx="181" cy="22"/>
            </a:xfrm>
          </xdr:grpSpPr>
          <xdr:sp macro="" textlink="">
            <xdr:nvSpPr>
              <xdr:cNvPr id="19040" name="Oval 608"/>
              <xdr:cNvSpPr>
                <a:spLocks noChangeArrowheads="1"/>
              </xdr:cNvSpPr>
            </xdr:nvSpPr>
            <xdr:spPr bwMode="auto">
              <a:xfrm>
                <a:off x="180" y="286"/>
                <a:ext cx="42" cy="9"/>
              </a:xfrm>
              <a:prstGeom prst="ellipse">
                <a:avLst/>
              </a:prstGeom>
              <a:gradFill rotWithShape="1">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333333" mc:Ignorable="a14" a14:legacySpreadsheetColorIndex="63"/>
                  </a:gs>
                </a:gsLst>
                <a:lin ang="5400000" scaled="1"/>
              </a:gradFill>
              <a:ln w="9525">
                <a:solidFill>
                  <a:srgbClr xmlns:mc="http://schemas.openxmlformats.org/markup-compatibility/2006" xmlns:a14="http://schemas.microsoft.com/office/drawing/2010/main" val="808080" mc:Ignorable="a14" a14:legacySpreadsheetColorIndex="23"/>
                </a:solidFill>
                <a:round/>
                <a:headEnd/>
                <a:tailEnd/>
              </a:ln>
            </xdr:spPr>
          </xdr:sp>
          <xdr:sp macro="" textlink="">
            <xdr:nvSpPr>
              <xdr:cNvPr id="19041" name="Oval 609"/>
              <xdr:cNvSpPr>
                <a:spLocks noChangeArrowheads="1"/>
              </xdr:cNvSpPr>
            </xdr:nvSpPr>
            <xdr:spPr bwMode="auto">
              <a:xfrm>
                <a:off x="95" y="281"/>
                <a:ext cx="26" cy="7"/>
              </a:xfrm>
              <a:prstGeom prst="ellipse">
                <a:avLst/>
              </a:prstGeom>
              <a:gradFill rotWithShape="1">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333333" mc:Ignorable="a14" a14:legacySpreadsheetColorIndex="63"/>
                  </a:gs>
                </a:gsLst>
                <a:lin ang="5400000" scaled="1"/>
              </a:gradFill>
              <a:ln w="9525">
                <a:solidFill>
                  <a:srgbClr xmlns:mc="http://schemas.openxmlformats.org/markup-compatibility/2006" xmlns:a14="http://schemas.microsoft.com/office/drawing/2010/main" val="808080" mc:Ignorable="a14" a14:legacySpreadsheetColorIndex="23"/>
                </a:solidFill>
                <a:round/>
                <a:headEnd/>
                <a:tailEnd/>
              </a:ln>
            </xdr:spPr>
          </xdr:sp>
          <xdr:sp macro="" textlink="">
            <xdr:nvSpPr>
              <xdr:cNvPr id="19042" name="Oval 610"/>
              <xdr:cNvSpPr>
                <a:spLocks noChangeArrowheads="1"/>
              </xdr:cNvSpPr>
            </xdr:nvSpPr>
            <xdr:spPr bwMode="auto">
              <a:xfrm>
                <a:off x="130" y="295"/>
                <a:ext cx="33" cy="8"/>
              </a:xfrm>
              <a:prstGeom prst="ellipse">
                <a:avLst/>
              </a:prstGeom>
              <a:gradFill rotWithShape="1">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333333" mc:Ignorable="a14" a14:legacySpreadsheetColorIndex="63"/>
                  </a:gs>
                </a:gsLst>
                <a:lin ang="5400000" scaled="1"/>
              </a:gradFill>
              <a:ln w="9525">
                <a:solidFill>
                  <a:srgbClr xmlns:mc="http://schemas.openxmlformats.org/markup-compatibility/2006" xmlns:a14="http://schemas.microsoft.com/office/drawing/2010/main" val="808080" mc:Ignorable="a14" a14:legacySpreadsheetColorIndex="23"/>
                </a:solidFill>
                <a:round/>
                <a:headEnd/>
                <a:tailEnd/>
              </a:ln>
            </xdr:spPr>
          </xdr:sp>
          <xdr:sp macro="" textlink="">
            <xdr:nvSpPr>
              <xdr:cNvPr id="19043" name="Oval 611"/>
              <xdr:cNvSpPr>
                <a:spLocks noChangeArrowheads="1"/>
              </xdr:cNvSpPr>
            </xdr:nvSpPr>
            <xdr:spPr bwMode="auto">
              <a:xfrm>
                <a:off x="41" y="293"/>
                <a:ext cx="36" cy="9"/>
              </a:xfrm>
              <a:prstGeom prst="ellipse">
                <a:avLst/>
              </a:prstGeom>
              <a:gradFill rotWithShape="1">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333333" mc:Ignorable="a14" a14:legacySpreadsheetColorIndex="63"/>
                  </a:gs>
                </a:gsLst>
                <a:lin ang="5400000" scaled="1"/>
              </a:gradFill>
              <a:ln w="9525">
                <a:solidFill>
                  <a:srgbClr xmlns:mc="http://schemas.openxmlformats.org/markup-compatibility/2006" xmlns:a14="http://schemas.microsoft.com/office/drawing/2010/main" val="808080" mc:Ignorable="a14" a14:legacySpreadsheetColorIndex="23"/>
                </a:solidFill>
                <a:round/>
                <a:headEnd/>
                <a:tailEnd/>
              </a:ln>
            </xdr:spPr>
          </xdr:sp>
        </xdr:grpSp>
      </xdr:grpSp>
      <xdr:grpSp>
        <xdr:nvGrpSpPr>
          <xdr:cNvPr id="19151" name="Group 719"/>
          <xdr:cNvGrpSpPr>
            <a:grpSpLocks/>
          </xdr:cNvGrpSpPr>
        </xdr:nvGrpSpPr>
        <xdr:grpSpPr bwMode="auto">
          <a:xfrm>
            <a:off x="30" y="26"/>
            <a:ext cx="208" cy="204"/>
            <a:chOff x="30" y="26"/>
            <a:chExt cx="208" cy="204"/>
          </a:xfrm>
        </xdr:grpSpPr>
        <xdr:sp macro="" textlink="">
          <xdr:nvSpPr>
            <xdr:cNvPr id="18772" name="Oval 340"/>
            <xdr:cNvSpPr>
              <a:spLocks noChangeArrowheads="1"/>
            </xdr:cNvSpPr>
          </xdr:nvSpPr>
          <xdr:spPr bwMode="auto">
            <a:xfrm>
              <a:off x="206" y="51"/>
              <a:ext cx="6" cy="6"/>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146" name="Oval 714"/>
            <xdr:cNvSpPr>
              <a:spLocks noChangeArrowheads="1"/>
            </xdr:cNvSpPr>
          </xdr:nvSpPr>
          <xdr:spPr bwMode="auto">
            <a:xfrm>
              <a:off x="137" y="26"/>
              <a:ext cx="6" cy="6"/>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147" name="Oval 715"/>
            <xdr:cNvSpPr>
              <a:spLocks noChangeArrowheads="1"/>
            </xdr:cNvSpPr>
          </xdr:nvSpPr>
          <xdr:spPr bwMode="auto">
            <a:xfrm>
              <a:off x="30" y="106"/>
              <a:ext cx="6" cy="6"/>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148" name="Oval 716"/>
            <xdr:cNvSpPr>
              <a:spLocks noChangeArrowheads="1"/>
            </xdr:cNvSpPr>
          </xdr:nvSpPr>
          <xdr:spPr bwMode="auto">
            <a:xfrm>
              <a:off x="232" y="162"/>
              <a:ext cx="6" cy="6"/>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149" name="Oval 717"/>
            <xdr:cNvSpPr>
              <a:spLocks noChangeArrowheads="1"/>
            </xdr:cNvSpPr>
          </xdr:nvSpPr>
          <xdr:spPr bwMode="auto">
            <a:xfrm>
              <a:off x="108" y="224"/>
              <a:ext cx="6" cy="6"/>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150" name="Oval 718"/>
            <xdr:cNvSpPr>
              <a:spLocks noChangeArrowheads="1"/>
            </xdr:cNvSpPr>
          </xdr:nvSpPr>
          <xdr:spPr bwMode="auto">
            <a:xfrm>
              <a:off x="51" y="215"/>
              <a:ext cx="6" cy="6"/>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twoCellAnchor>
    <xdr:from>
      <xdr:col>1</xdr:col>
      <xdr:colOff>259080</xdr:colOff>
      <xdr:row>4</xdr:row>
      <xdr:rowOff>76200</xdr:rowOff>
    </xdr:from>
    <xdr:to>
      <xdr:col>2</xdr:col>
      <xdr:colOff>601980</xdr:colOff>
      <xdr:row>15</xdr:row>
      <xdr:rowOff>7619</xdr:rowOff>
    </xdr:to>
    <xdr:grpSp>
      <xdr:nvGrpSpPr>
        <xdr:cNvPr id="96" name="Group 95"/>
        <xdr:cNvGrpSpPr/>
      </xdr:nvGrpSpPr>
      <xdr:grpSpPr>
        <a:xfrm rot="-2460000">
          <a:off x="777240" y="579120"/>
          <a:ext cx="952500" cy="1760219"/>
          <a:chOff x="10241281" y="266700"/>
          <a:chExt cx="1203959" cy="2473285"/>
        </a:xfrm>
      </xdr:grpSpPr>
      <xdr:grpSp>
        <xdr:nvGrpSpPr>
          <xdr:cNvPr id="97" name="Group 96"/>
          <xdr:cNvGrpSpPr/>
        </xdr:nvGrpSpPr>
        <xdr:grpSpPr>
          <a:xfrm>
            <a:off x="10515600" y="1165858"/>
            <a:ext cx="693420" cy="1574127"/>
            <a:chOff x="10195560" y="2173040"/>
            <a:chExt cx="638175" cy="1435627"/>
          </a:xfrm>
        </xdr:grpSpPr>
        <xdr:grpSp>
          <xdr:nvGrpSpPr>
            <xdr:cNvPr id="147" name="Group 146"/>
            <xdr:cNvGrpSpPr/>
          </xdr:nvGrpSpPr>
          <xdr:grpSpPr>
            <a:xfrm>
              <a:off x="10226040" y="2173040"/>
              <a:ext cx="554627" cy="1243897"/>
              <a:chOff x="10226040" y="2173040"/>
              <a:chExt cx="554627" cy="1243897"/>
            </a:xfrm>
          </xdr:grpSpPr>
          <xdr:sp macro="" textlink="">
            <xdr:nvSpPr>
              <xdr:cNvPr id="156" name="Oval 4535"/>
              <xdr:cNvSpPr>
                <a:spLocks noChangeArrowheads="1"/>
              </xdr:cNvSpPr>
            </xdr:nvSpPr>
            <xdr:spPr bwMode="auto">
              <a:xfrm>
                <a:off x="10233660" y="2985700"/>
                <a:ext cx="547007" cy="431237"/>
              </a:xfrm>
              <a:prstGeom prst="ellipse">
                <a:avLst/>
              </a:prstGeom>
              <a:solidFill>
                <a:schemeClr val="accent2">
                  <a:lumMod val="60000"/>
                  <a:lumOff val="40000"/>
                </a:schemeClr>
              </a:solidFill>
              <a:ln w="12700">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157" name="Oval 4538"/>
              <xdr:cNvSpPr>
                <a:spLocks noChangeArrowheads="1"/>
              </xdr:cNvSpPr>
            </xdr:nvSpPr>
            <xdr:spPr bwMode="auto">
              <a:xfrm>
                <a:off x="10233637" y="2173040"/>
                <a:ext cx="547007" cy="431237"/>
              </a:xfrm>
              <a:prstGeom prst="ellipse">
                <a:avLst/>
              </a:prstGeom>
              <a:solidFill>
                <a:schemeClr val="accent2">
                  <a:lumMod val="60000"/>
                  <a:lumOff val="40000"/>
                </a:schemeClr>
              </a:solidFill>
              <a:ln w="12700">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158" name="Rectangle 4539"/>
              <xdr:cNvSpPr>
                <a:spLocks noChangeArrowheads="1"/>
              </xdr:cNvSpPr>
            </xdr:nvSpPr>
            <xdr:spPr bwMode="auto">
              <a:xfrm>
                <a:off x="10226040" y="2400300"/>
                <a:ext cx="554604" cy="800869"/>
              </a:xfrm>
              <a:prstGeom prst="rect">
                <a:avLst/>
              </a:prstGeom>
              <a:solidFill>
                <a:schemeClr val="accent2">
                  <a:lumMod val="60000"/>
                  <a:lumOff val="40000"/>
                </a:schemeClr>
              </a:solidFill>
              <a:ln w="12700">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159" name="Rectangle 4552"/>
              <xdr:cNvSpPr>
                <a:spLocks noChangeArrowheads="1"/>
              </xdr:cNvSpPr>
            </xdr:nvSpPr>
            <xdr:spPr bwMode="auto">
              <a:xfrm>
                <a:off x="10424154" y="2396307"/>
                <a:ext cx="151946" cy="800869"/>
              </a:xfrm>
              <a:prstGeom prst="rect">
                <a:avLst/>
              </a:prstGeom>
              <a:solidFill>
                <a:schemeClr val="bg1">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0" name="Rectangle 4553"/>
              <xdr:cNvSpPr>
                <a:spLocks noChangeArrowheads="1"/>
              </xdr:cNvSpPr>
            </xdr:nvSpPr>
            <xdr:spPr bwMode="auto">
              <a:xfrm>
                <a:off x="10226040" y="2396307"/>
                <a:ext cx="121557" cy="800869"/>
              </a:xfrm>
              <a:prstGeom prst="rect">
                <a:avLst/>
              </a:prstGeom>
              <a:solidFill>
                <a:schemeClr val="bg1">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1" name="Rectangle 4554"/>
              <xdr:cNvSpPr>
                <a:spLocks noChangeArrowheads="1"/>
              </xdr:cNvSpPr>
            </xdr:nvSpPr>
            <xdr:spPr bwMode="auto">
              <a:xfrm>
                <a:off x="10659087" y="2396307"/>
                <a:ext cx="121557" cy="800869"/>
              </a:xfrm>
              <a:prstGeom prst="rect">
                <a:avLst/>
              </a:prstGeom>
              <a:solidFill>
                <a:schemeClr val="bg1">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148" name="AutoShape 4541"/>
            <xdr:cNvSpPr>
              <a:spLocks noChangeArrowheads="1"/>
            </xdr:cNvSpPr>
          </xdr:nvSpPr>
          <xdr:spPr bwMode="auto">
            <a:xfrm>
              <a:off x="10228619" y="3291840"/>
              <a:ext cx="108621" cy="316827"/>
            </a:xfrm>
            <a:prstGeom prst="triangle">
              <a:avLst>
                <a:gd name="adj" fmla="val 50000"/>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9" name="Oval 4542"/>
            <xdr:cNvSpPr>
              <a:spLocks noChangeArrowheads="1"/>
            </xdr:cNvSpPr>
          </xdr:nvSpPr>
          <xdr:spPr bwMode="auto">
            <a:xfrm>
              <a:off x="10195560" y="3291840"/>
              <a:ext cx="174738" cy="155817"/>
            </a:xfrm>
            <a:prstGeom prst="ellipse">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50" name="AutoShape 4544"/>
            <xdr:cNvSpPr>
              <a:spLocks noChangeArrowheads="1"/>
            </xdr:cNvSpPr>
          </xdr:nvSpPr>
          <xdr:spPr bwMode="auto">
            <a:xfrm>
              <a:off x="10692056" y="3291840"/>
              <a:ext cx="108621" cy="316827"/>
            </a:xfrm>
            <a:prstGeom prst="triangle">
              <a:avLst>
                <a:gd name="adj" fmla="val 50000"/>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1" name="Oval 4545"/>
            <xdr:cNvSpPr>
              <a:spLocks noChangeArrowheads="1"/>
            </xdr:cNvSpPr>
          </xdr:nvSpPr>
          <xdr:spPr bwMode="auto">
            <a:xfrm>
              <a:off x="10658997" y="3291840"/>
              <a:ext cx="174738" cy="155817"/>
            </a:xfrm>
            <a:prstGeom prst="ellipse">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52" name="AutoShape 4547"/>
            <xdr:cNvSpPr>
              <a:spLocks noChangeArrowheads="1"/>
            </xdr:cNvSpPr>
          </xdr:nvSpPr>
          <xdr:spPr bwMode="auto">
            <a:xfrm>
              <a:off x="10553866" y="3291840"/>
              <a:ext cx="103898" cy="316827"/>
            </a:xfrm>
            <a:prstGeom prst="triangle">
              <a:avLst>
                <a:gd name="adj" fmla="val 50000"/>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3" name="Oval 4548"/>
            <xdr:cNvSpPr>
              <a:spLocks noChangeArrowheads="1"/>
            </xdr:cNvSpPr>
          </xdr:nvSpPr>
          <xdr:spPr bwMode="auto">
            <a:xfrm>
              <a:off x="10522245" y="3291840"/>
              <a:ext cx="167141" cy="155817"/>
            </a:xfrm>
            <a:prstGeom prst="ellipse">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54" name="AutoShape 4550"/>
            <xdr:cNvSpPr>
              <a:spLocks noChangeArrowheads="1"/>
            </xdr:cNvSpPr>
          </xdr:nvSpPr>
          <xdr:spPr bwMode="auto">
            <a:xfrm>
              <a:off x="10372968" y="3291840"/>
              <a:ext cx="108621" cy="316827"/>
            </a:xfrm>
            <a:prstGeom prst="triangle">
              <a:avLst>
                <a:gd name="adj" fmla="val 50000"/>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5" name="Oval 4551"/>
            <xdr:cNvSpPr>
              <a:spLocks noChangeArrowheads="1"/>
            </xdr:cNvSpPr>
          </xdr:nvSpPr>
          <xdr:spPr bwMode="auto">
            <a:xfrm>
              <a:off x="10339909" y="3291840"/>
              <a:ext cx="174738" cy="155817"/>
            </a:xfrm>
            <a:prstGeom prst="ellipse">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nvGrpSpPr>
          <xdr:cNvPr id="98" name="Group 97"/>
          <xdr:cNvGrpSpPr/>
        </xdr:nvGrpSpPr>
        <xdr:grpSpPr>
          <a:xfrm>
            <a:off x="10241281" y="266700"/>
            <a:ext cx="1203959" cy="1242060"/>
            <a:chOff x="14980920" y="1569719"/>
            <a:chExt cx="1386839" cy="1363980"/>
          </a:xfrm>
        </xdr:grpSpPr>
        <xdr:grpSp>
          <xdr:nvGrpSpPr>
            <xdr:cNvPr id="99" name="Group 98"/>
            <xdr:cNvGrpSpPr/>
          </xdr:nvGrpSpPr>
          <xdr:grpSpPr>
            <a:xfrm>
              <a:off x="14980920" y="1569719"/>
              <a:ext cx="1386839" cy="1363980"/>
              <a:chOff x="14691360" y="1958339"/>
              <a:chExt cx="1386839" cy="1363980"/>
            </a:xfrm>
          </xdr:grpSpPr>
          <xdr:grpSp>
            <xdr:nvGrpSpPr>
              <xdr:cNvPr id="101" name="Group 705"/>
              <xdr:cNvGrpSpPr>
                <a:grpSpLocks/>
              </xdr:cNvGrpSpPr>
            </xdr:nvGrpSpPr>
            <xdr:grpSpPr bwMode="auto">
              <a:xfrm>
                <a:off x="14691360" y="1958339"/>
                <a:ext cx="1386839" cy="1363980"/>
                <a:chOff x="73" y="118"/>
                <a:chExt cx="146" cy="138"/>
              </a:xfrm>
            </xdr:grpSpPr>
            <xdr:grpSp>
              <xdr:nvGrpSpPr>
                <xdr:cNvPr id="114" name="Group 706"/>
                <xdr:cNvGrpSpPr>
                  <a:grpSpLocks/>
                </xdr:cNvGrpSpPr>
              </xdr:nvGrpSpPr>
              <xdr:grpSpPr bwMode="auto">
                <a:xfrm>
                  <a:off x="73" y="118"/>
                  <a:ext cx="146" cy="138"/>
                  <a:chOff x="73" y="118"/>
                  <a:chExt cx="146" cy="138"/>
                </a:xfrm>
              </xdr:grpSpPr>
              <xdr:grpSp>
                <xdr:nvGrpSpPr>
                  <xdr:cNvPr id="116" name="Group 707"/>
                  <xdr:cNvGrpSpPr>
                    <a:grpSpLocks/>
                  </xdr:cNvGrpSpPr>
                </xdr:nvGrpSpPr>
                <xdr:grpSpPr bwMode="auto">
                  <a:xfrm>
                    <a:off x="128" y="118"/>
                    <a:ext cx="32" cy="129"/>
                    <a:chOff x="128" y="118"/>
                    <a:chExt cx="32" cy="129"/>
                  </a:xfrm>
                </xdr:grpSpPr>
                <xdr:sp macro="" textlink="">
                  <xdr:nvSpPr>
                    <xdr:cNvPr id="142" name="Rectangle 708"/>
                    <xdr:cNvSpPr>
                      <a:spLocks noChangeArrowheads="1"/>
                    </xdr:cNvSpPr>
                  </xdr:nvSpPr>
                  <xdr:spPr bwMode="auto">
                    <a:xfrm>
                      <a:off x="132" y="137"/>
                      <a:ext cx="28" cy="5"/>
                    </a:xfrm>
                    <a:prstGeom prst="rect">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3" name="Oval 709"/>
                    <xdr:cNvSpPr>
                      <a:spLocks noChangeArrowheads="1"/>
                    </xdr:cNvSpPr>
                  </xdr:nvSpPr>
                  <xdr:spPr bwMode="auto">
                    <a:xfrm>
                      <a:off x="128" y="118"/>
                      <a:ext cx="17" cy="13"/>
                    </a:xfrm>
                    <a:prstGeom prst="ellipse">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44" name="Line 710"/>
                    <xdr:cNvSpPr>
                      <a:spLocks noChangeShapeType="1"/>
                    </xdr:cNvSpPr>
                  </xdr:nvSpPr>
                  <xdr:spPr bwMode="auto">
                    <a:xfrm>
                      <a:off x="137" y="130"/>
                      <a:ext cx="0" cy="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5" name="Line 711"/>
                    <xdr:cNvSpPr>
                      <a:spLocks noChangeShapeType="1"/>
                    </xdr:cNvSpPr>
                  </xdr:nvSpPr>
                  <xdr:spPr bwMode="auto">
                    <a:xfrm flipV="1">
                      <a:off x="142" y="235"/>
                      <a:ext cx="4" cy="12"/>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6" name="Line 712"/>
                    <xdr:cNvSpPr>
                      <a:spLocks noChangeShapeType="1"/>
                    </xdr:cNvSpPr>
                  </xdr:nvSpPr>
                  <xdr:spPr bwMode="auto">
                    <a:xfrm flipH="1" flipV="1">
                      <a:off x="147" y="235"/>
                      <a:ext cx="4" cy="12"/>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nvGrpSpPr>
                  <xdr:cNvPr id="117" name="Group 713"/>
                  <xdr:cNvGrpSpPr>
                    <a:grpSpLocks/>
                  </xdr:cNvGrpSpPr>
                </xdr:nvGrpSpPr>
                <xdr:grpSpPr bwMode="auto">
                  <a:xfrm>
                    <a:off x="73" y="129"/>
                    <a:ext cx="146" cy="127"/>
                    <a:chOff x="73" y="129"/>
                    <a:chExt cx="146" cy="127"/>
                  </a:xfrm>
                </xdr:grpSpPr>
                <xdr:grpSp>
                  <xdr:nvGrpSpPr>
                    <xdr:cNvPr id="118" name="Group 714"/>
                    <xdr:cNvGrpSpPr>
                      <a:grpSpLocks/>
                    </xdr:cNvGrpSpPr>
                  </xdr:nvGrpSpPr>
                  <xdr:grpSpPr bwMode="auto">
                    <a:xfrm>
                      <a:off x="73" y="129"/>
                      <a:ext cx="146" cy="127"/>
                      <a:chOff x="73" y="129"/>
                      <a:chExt cx="146" cy="127"/>
                    </a:xfrm>
                  </xdr:grpSpPr>
                  <xdr:grpSp>
                    <xdr:nvGrpSpPr>
                      <xdr:cNvPr id="120" name="Group 715"/>
                      <xdr:cNvGrpSpPr>
                        <a:grpSpLocks/>
                      </xdr:cNvGrpSpPr>
                    </xdr:nvGrpSpPr>
                    <xdr:grpSpPr bwMode="auto">
                      <a:xfrm>
                        <a:off x="73" y="140"/>
                        <a:ext cx="146" cy="116"/>
                        <a:chOff x="73" y="140"/>
                        <a:chExt cx="146" cy="116"/>
                      </a:xfrm>
                    </xdr:grpSpPr>
                    <xdr:sp macro="" textlink="">
                      <xdr:nvSpPr>
                        <xdr:cNvPr id="125" name="Rectangle 716"/>
                        <xdr:cNvSpPr>
                          <a:spLocks noChangeArrowheads="1"/>
                        </xdr:cNvSpPr>
                      </xdr:nvSpPr>
                      <xdr:spPr bwMode="auto">
                        <a:xfrm>
                          <a:off x="127" y="174"/>
                          <a:ext cx="38" cy="9"/>
                        </a:xfrm>
                        <a:prstGeom prst="rect">
                          <a:avLst/>
                        </a:prstGeom>
                        <a:solidFill>
                          <a:schemeClr val="bg1">
                            <a:lumMod val="65000"/>
                          </a:schemeClr>
                        </a:solidFill>
                        <a:ln w="9525">
                          <a:solidFill>
                            <a:schemeClr val="tx1"/>
                          </a:solidFill>
                          <a:miter lim="800000"/>
                          <a:headEnd/>
                          <a:tailEnd/>
                        </a:ln>
                      </xdr:spPr>
                    </xdr:sp>
                    <xdr:sp macro="" textlink="">
                      <xdr:nvSpPr>
                        <xdr:cNvPr id="126" name="Line 717"/>
                        <xdr:cNvSpPr>
                          <a:spLocks noChangeShapeType="1"/>
                        </xdr:cNvSpPr>
                      </xdr:nvSpPr>
                      <xdr:spPr bwMode="auto">
                        <a:xfrm flipV="1">
                          <a:off x="89" y="210"/>
                          <a:ext cx="39" cy="38"/>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127" name="Line 718"/>
                        <xdr:cNvSpPr>
                          <a:spLocks noChangeShapeType="1"/>
                        </xdr:cNvSpPr>
                      </xdr:nvSpPr>
                      <xdr:spPr bwMode="auto">
                        <a:xfrm flipH="1">
                          <a:off x="83" y="194"/>
                          <a:ext cx="13" cy="53"/>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128" name="Line 719"/>
                        <xdr:cNvSpPr>
                          <a:spLocks noChangeShapeType="1"/>
                        </xdr:cNvSpPr>
                      </xdr:nvSpPr>
                      <xdr:spPr bwMode="auto">
                        <a:xfrm flipH="1" flipV="1">
                          <a:off x="164" y="210"/>
                          <a:ext cx="39" cy="38"/>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129" name="Oval 720"/>
                        <xdr:cNvSpPr>
                          <a:spLocks noChangeArrowheads="1"/>
                        </xdr:cNvSpPr>
                      </xdr:nvSpPr>
                      <xdr:spPr bwMode="auto">
                        <a:xfrm>
                          <a:off x="73" y="250"/>
                          <a:ext cx="28" cy="5"/>
                        </a:xfrm>
                        <a:prstGeom prst="ellipse">
                          <a:avLst/>
                        </a:prstGeom>
                        <a:solidFill>
                          <a:schemeClr val="bg1">
                            <a:lumMod val="65000"/>
                          </a:schemeClr>
                        </a:soli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30" name="Rectangle 721"/>
                        <xdr:cNvSpPr>
                          <a:spLocks noChangeArrowheads="1"/>
                        </xdr:cNvSpPr>
                      </xdr:nvSpPr>
                      <xdr:spPr bwMode="auto">
                        <a:xfrm>
                          <a:off x="81" y="246"/>
                          <a:ext cx="12" cy="5"/>
                        </a:xfrm>
                        <a:prstGeom prst="rect">
                          <a:avLst/>
                        </a:prstGeom>
                        <a:solidFill>
                          <a:schemeClr val="bg1">
                            <a:lumMod val="65000"/>
                          </a:schemeClr>
                        </a:solidFill>
                        <a:ln w="12700">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131" name="Line 722"/>
                        <xdr:cNvSpPr>
                          <a:spLocks noChangeShapeType="1"/>
                        </xdr:cNvSpPr>
                      </xdr:nvSpPr>
                      <xdr:spPr bwMode="auto">
                        <a:xfrm>
                          <a:off x="196" y="194"/>
                          <a:ext cx="13" cy="52"/>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132" name="Line 723"/>
                        <xdr:cNvSpPr>
                          <a:spLocks noChangeShapeType="1"/>
                        </xdr:cNvSpPr>
                      </xdr:nvSpPr>
                      <xdr:spPr bwMode="auto">
                        <a:xfrm>
                          <a:off x="164" y="174"/>
                          <a:ext cx="33" cy="20"/>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133" name="Oval 724"/>
                        <xdr:cNvSpPr>
                          <a:spLocks noChangeArrowheads="1"/>
                        </xdr:cNvSpPr>
                      </xdr:nvSpPr>
                      <xdr:spPr bwMode="auto">
                        <a:xfrm flipH="1">
                          <a:off x="192" y="250"/>
                          <a:ext cx="27" cy="5"/>
                        </a:xfrm>
                        <a:prstGeom prst="ellipse">
                          <a:avLst/>
                        </a:prstGeom>
                        <a:solidFill>
                          <a:schemeClr val="bg1">
                            <a:lumMod val="65000"/>
                          </a:schemeClr>
                        </a:soli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34" name="Rectangle 725"/>
                        <xdr:cNvSpPr>
                          <a:spLocks noChangeArrowheads="1"/>
                        </xdr:cNvSpPr>
                      </xdr:nvSpPr>
                      <xdr:spPr bwMode="auto">
                        <a:xfrm flipH="1">
                          <a:off x="199" y="246"/>
                          <a:ext cx="12" cy="5"/>
                        </a:xfrm>
                        <a:prstGeom prst="rect">
                          <a:avLst/>
                        </a:prstGeom>
                        <a:solidFill>
                          <a:schemeClr val="bg1">
                            <a:lumMod val="65000"/>
                          </a:schemeClr>
                        </a:solidFill>
                        <a:ln w="12700">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135" name="Oval 726"/>
                        <xdr:cNvSpPr>
                          <a:spLocks noChangeArrowheads="1"/>
                        </xdr:cNvSpPr>
                      </xdr:nvSpPr>
                      <xdr:spPr bwMode="auto">
                        <a:xfrm flipH="1">
                          <a:off x="133" y="251"/>
                          <a:ext cx="26" cy="5"/>
                        </a:xfrm>
                        <a:prstGeom prst="ellipse">
                          <a:avLst/>
                        </a:prstGeom>
                        <a:solidFill>
                          <a:schemeClr val="bg1">
                            <a:lumMod val="65000"/>
                          </a:schemeClr>
                        </a:soli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36" name="Rectangle 727"/>
                        <xdr:cNvSpPr>
                          <a:spLocks noChangeArrowheads="1"/>
                        </xdr:cNvSpPr>
                      </xdr:nvSpPr>
                      <xdr:spPr bwMode="auto">
                        <a:xfrm flipH="1">
                          <a:off x="141" y="247"/>
                          <a:ext cx="11" cy="4"/>
                        </a:xfrm>
                        <a:prstGeom prst="rect">
                          <a:avLst/>
                        </a:prstGeom>
                        <a:solidFill>
                          <a:schemeClr val="bg1">
                            <a:lumMod val="65000"/>
                          </a:schemeClr>
                        </a:solidFill>
                        <a:ln w="12700">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137" name="Rectangle 728"/>
                        <xdr:cNvSpPr>
                          <a:spLocks noChangeArrowheads="1"/>
                        </xdr:cNvSpPr>
                      </xdr:nvSpPr>
                      <xdr:spPr bwMode="auto">
                        <a:xfrm>
                          <a:off x="128" y="183"/>
                          <a:ext cx="36" cy="38"/>
                        </a:xfrm>
                        <a:prstGeom prst="rect">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38" name="Line 729"/>
                        <xdr:cNvSpPr>
                          <a:spLocks noChangeShapeType="1"/>
                        </xdr:cNvSpPr>
                      </xdr:nvSpPr>
                      <xdr:spPr bwMode="auto">
                        <a:xfrm flipH="1">
                          <a:off x="95" y="174"/>
                          <a:ext cx="33" cy="20"/>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139" name="Oval 742"/>
                        <xdr:cNvSpPr>
                          <a:spLocks noChangeArrowheads="1"/>
                        </xdr:cNvSpPr>
                      </xdr:nvSpPr>
                      <xdr:spPr bwMode="auto">
                        <a:xfrm>
                          <a:off x="122" y="140"/>
                          <a:ext cx="49" cy="36"/>
                        </a:xfrm>
                        <a:prstGeom prst="ellipse">
                          <a:avLst/>
                        </a:prstGeom>
                        <a:solidFill>
                          <a:schemeClr val="bg1">
                            <a:lumMod val="65000"/>
                          </a:schemeClr>
                        </a:solidFill>
                        <a:ln w="9525">
                          <a:solidFill>
                            <a:schemeClr val="tx1"/>
                          </a:solidFill>
                          <a:round/>
                          <a:headEnd/>
                          <a:tailEnd/>
                        </a:ln>
                      </xdr:spPr>
                    </xdr:sp>
                    <xdr:sp macro="" textlink="">
                      <xdr:nvSpPr>
                        <xdr:cNvPr id="140" name="Line 743"/>
                        <xdr:cNvSpPr>
                          <a:spLocks noChangeShapeType="1"/>
                        </xdr:cNvSpPr>
                      </xdr:nvSpPr>
                      <xdr:spPr bwMode="auto">
                        <a:xfrm flipH="1" flipV="1">
                          <a:off x="95" y="194"/>
                          <a:ext cx="33" cy="17"/>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141" name="Line 744"/>
                        <xdr:cNvSpPr>
                          <a:spLocks noChangeShapeType="1"/>
                        </xdr:cNvSpPr>
                      </xdr:nvSpPr>
                      <xdr:spPr bwMode="auto">
                        <a:xfrm flipV="1">
                          <a:off x="164" y="194"/>
                          <a:ext cx="33" cy="17"/>
                        </a:xfrm>
                        <a:prstGeom prst="line">
                          <a:avLst/>
                        </a:prstGeom>
                        <a:noFill/>
                        <a:ln w="19050">
                          <a:solidFill>
                            <a:schemeClr val="tx1">
                              <a:lumMod val="75000"/>
                              <a:lumOff val="25000"/>
                            </a:schemeClr>
                          </a:solidFill>
                          <a:round/>
                          <a:headEnd/>
                          <a:tailEnd/>
                        </a:ln>
                        <a:extLst>
                          <a:ext uri="{909E8E84-426E-40DD-AFC4-6F175D3DCCD1}">
                            <a14:hiddenFill xmlns:a14="http://schemas.microsoft.com/office/drawing/2010/main">
                              <a:noFill/>
                            </a14:hiddenFill>
                          </a:ext>
                        </a:extLst>
                      </xdr:spPr>
                    </xdr:sp>
                  </xdr:grpSp>
                  <xdr:sp macro="" textlink="">
                    <xdr:nvSpPr>
                      <xdr:cNvPr id="121" name="Rectangle 745"/>
                      <xdr:cNvSpPr>
                        <a:spLocks noChangeArrowheads="1"/>
                      </xdr:cNvSpPr>
                    </xdr:nvSpPr>
                    <xdr:spPr bwMode="auto">
                      <a:xfrm>
                        <a:off x="147" y="129"/>
                        <a:ext cx="10" cy="8"/>
                      </a:xfrm>
                      <a:prstGeom prst="rect">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2" name="Rectangle 746"/>
                      <xdr:cNvSpPr>
                        <a:spLocks noChangeArrowheads="1"/>
                      </xdr:cNvSpPr>
                    </xdr:nvSpPr>
                    <xdr:spPr bwMode="auto">
                      <a:xfrm>
                        <a:off x="127" y="154"/>
                        <a:ext cx="10" cy="8"/>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3" name="Rectangle 747"/>
                      <xdr:cNvSpPr>
                        <a:spLocks noChangeArrowheads="1"/>
                      </xdr:cNvSpPr>
                    </xdr:nvSpPr>
                    <xdr:spPr bwMode="auto">
                      <a:xfrm>
                        <a:off x="141" y="154"/>
                        <a:ext cx="10" cy="8"/>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4" name="Rectangle 748"/>
                      <xdr:cNvSpPr>
                        <a:spLocks noChangeArrowheads="1"/>
                      </xdr:cNvSpPr>
                    </xdr:nvSpPr>
                    <xdr:spPr bwMode="auto">
                      <a:xfrm>
                        <a:off x="155" y="154"/>
                        <a:ext cx="10" cy="8"/>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119" name="Line 750"/>
                    <xdr:cNvSpPr>
                      <a:spLocks noChangeShapeType="1"/>
                    </xdr:cNvSpPr>
                  </xdr:nvSpPr>
                  <xdr:spPr bwMode="auto">
                    <a:xfrm>
                      <a:off x="128" y="215"/>
                      <a:ext cx="3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sp macro="" textlink="">
              <xdr:nvSpPr>
                <xdr:cNvPr id="115" name="Rectangle 752"/>
                <xdr:cNvSpPr>
                  <a:spLocks noChangeArrowheads="1"/>
                </xdr:cNvSpPr>
              </xdr:nvSpPr>
              <xdr:spPr bwMode="auto">
                <a:xfrm>
                  <a:off x="141" y="162"/>
                  <a:ext cx="10" cy="8"/>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102" name="Group 101"/>
              <xdr:cNvGrpSpPr/>
            </xdr:nvGrpSpPr>
            <xdr:grpSpPr>
              <a:xfrm>
                <a:off x="15323820" y="2560320"/>
                <a:ext cx="133140" cy="276950"/>
                <a:chOff x="13997940" y="929640"/>
                <a:chExt cx="133140" cy="276950"/>
              </a:xfrm>
              <a:solidFill>
                <a:schemeClr val="bg1">
                  <a:lumMod val="50000"/>
                </a:schemeClr>
              </a:solidFill>
            </xdr:grpSpPr>
            <xdr:sp macro="" textlink="">
              <xdr:nvSpPr>
                <xdr:cNvPr id="111" name="Oval 735"/>
                <xdr:cNvSpPr>
                  <a:spLocks noChangeArrowheads="1"/>
                </xdr:cNvSpPr>
              </xdr:nvSpPr>
              <xdr:spPr bwMode="auto">
                <a:xfrm>
                  <a:off x="13997940" y="1150397"/>
                  <a:ext cx="133140" cy="56193"/>
                </a:xfrm>
                <a:prstGeom prst="ellipse">
                  <a:avLst/>
                </a:prstGeom>
                <a:grpFill/>
                <a:ln w="9525">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112" name="Oval 736"/>
                <xdr:cNvSpPr>
                  <a:spLocks noChangeArrowheads="1"/>
                </xdr:cNvSpPr>
              </xdr:nvSpPr>
              <xdr:spPr bwMode="auto">
                <a:xfrm>
                  <a:off x="13997940" y="929640"/>
                  <a:ext cx="133140" cy="56193"/>
                </a:xfrm>
                <a:prstGeom prst="ellipse">
                  <a:avLst/>
                </a:prstGeom>
                <a:grpFill/>
                <a:ln w="9525">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113" name="Rectangle 733"/>
                <xdr:cNvSpPr>
                  <a:spLocks noChangeArrowheads="1"/>
                </xdr:cNvSpPr>
              </xdr:nvSpPr>
              <xdr:spPr bwMode="auto">
                <a:xfrm>
                  <a:off x="13997940" y="960120"/>
                  <a:ext cx="130847" cy="210857"/>
                </a:xfrm>
                <a:prstGeom prst="rect">
                  <a:avLst/>
                </a:prstGeom>
                <a:grpFill/>
                <a:ln w="9525">
                  <a:solidFill>
                    <a:srgbClr xmlns:mc="http://schemas.openxmlformats.org/markup-compatibility/2006" xmlns:a14="http://schemas.microsoft.com/office/drawing/2010/main" val="333333" mc:Ignorable="a14" a14:legacySpreadsheetColorIndex="63"/>
                  </a:solidFill>
                  <a:miter lim="800000"/>
                  <a:headEnd/>
                  <a:tailEnd/>
                </a:ln>
              </xdr:spPr>
            </xdr:sp>
          </xdr:grpSp>
          <xdr:grpSp>
            <xdr:nvGrpSpPr>
              <xdr:cNvPr id="103" name="Group 102"/>
              <xdr:cNvGrpSpPr/>
            </xdr:nvGrpSpPr>
            <xdr:grpSpPr>
              <a:xfrm>
                <a:off x="15499080" y="2560320"/>
                <a:ext cx="133140" cy="276950"/>
                <a:chOff x="13997940" y="929640"/>
                <a:chExt cx="133140" cy="276950"/>
              </a:xfrm>
              <a:solidFill>
                <a:schemeClr val="bg1">
                  <a:lumMod val="50000"/>
                </a:schemeClr>
              </a:solidFill>
            </xdr:grpSpPr>
            <xdr:sp macro="" textlink="">
              <xdr:nvSpPr>
                <xdr:cNvPr id="108" name="Oval 735"/>
                <xdr:cNvSpPr>
                  <a:spLocks noChangeArrowheads="1"/>
                </xdr:cNvSpPr>
              </xdr:nvSpPr>
              <xdr:spPr bwMode="auto">
                <a:xfrm>
                  <a:off x="13997940" y="1150397"/>
                  <a:ext cx="133140" cy="56193"/>
                </a:xfrm>
                <a:prstGeom prst="ellipse">
                  <a:avLst/>
                </a:prstGeom>
                <a:grpFill/>
                <a:ln w="9525">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109" name="Oval 736"/>
                <xdr:cNvSpPr>
                  <a:spLocks noChangeArrowheads="1"/>
                </xdr:cNvSpPr>
              </xdr:nvSpPr>
              <xdr:spPr bwMode="auto">
                <a:xfrm>
                  <a:off x="13997940" y="929640"/>
                  <a:ext cx="133140" cy="56193"/>
                </a:xfrm>
                <a:prstGeom prst="ellipse">
                  <a:avLst/>
                </a:prstGeom>
                <a:grpFill/>
                <a:ln w="9525">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110" name="Rectangle 733"/>
                <xdr:cNvSpPr>
                  <a:spLocks noChangeArrowheads="1"/>
                </xdr:cNvSpPr>
              </xdr:nvSpPr>
              <xdr:spPr bwMode="auto">
                <a:xfrm>
                  <a:off x="13997940" y="960120"/>
                  <a:ext cx="130847" cy="210857"/>
                </a:xfrm>
                <a:prstGeom prst="rect">
                  <a:avLst/>
                </a:prstGeom>
                <a:grpFill/>
                <a:ln w="9525">
                  <a:solidFill>
                    <a:srgbClr xmlns:mc="http://schemas.openxmlformats.org/markup-compatibility/2006" xmlns:a14="http://schemas.microsoft.com/office/drawing/2010/main" val="333333" mc:Ignorable="a14" a14:legacySpreadsheetColorIndex="63"/>
                  </a:solidFill>
                  <a:miter lim="800000"/>
                  <a:headEnd/>
                  <a:tailEnd/>
                </a:ln>
              </xdr:spPr>
            </xdr:sp>
          </xdr:grpSp>
          <xdr:grpSp>
            <xdr:nvGrpSpPr>
              <xdr:cNvPr id="104" name="Group 103"/>
              <xdr:cNvGrpSpPr/>
            </xdr:nvGrpSpPr>
            <xdr:grpSpPr>
              <a:xfrm>
                <a:off x="15148560" y="2560320"/>
                <a:ext cx="133140" cy="276950"/>
                <a:chOff x="13997940" y="929640"/>
                <a:chExt cx="133140" cy="276950"/>
              </a:xfrm>
              <a:solidFill>
                <a:schemeClr val="bg1">
                  <a:lumMod val="50000"/>
                </a:schemeClr>
              </a:solidFill>
            </xdr:grpSpPr>
            <xdr:sp macro="" textlink="">
              <xdr:nvSpPr>
                <xdr:cNvPr id="105" name="Oval 735"/>
                <xdr:cNvSpPr>
                  <a:spLocks noChangeArrowheads="1"/>
                </xdr:cNvSpPr>
              </xdr:nvSpPr>
              <xdr:spPr bwMode="auto">
                <a:xfrm>
                  <a:off x="13997940" y="1150397"/>
                  <a:ext cx="133140" cy="56193"/>
                </a:xfrm>
                <a:prstGeom prst="ellipse">
                  <a:avLst/>
                </a:prstGeom>
                <a:grpFill/>
                <a:ln w="9525">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106" name="Oval 736"/>
                <xdr:cNvSpPr>
                  <a:spLocks noChangeArrowheads="1"/>
                </xdr:cNvSpPr>
              </xdr:nvSpPr>
              <xdr:spPr bwMode="auto">
                <a:xfrm>
                  <a:off x="13997940" y="929640"/>
                  <a:ext cx="133140" cy="56193"/>
                </a:xfrm>
                <a:prstGeom prst="ellipse">
                  <a:avLst/>
                </a:prstGeom>
                <a:grpFill/>
                <a:ln w="9525">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107" name="Rectangle 733"/>
                <xdr:cNvSpPr>
                  <a:spLocks noChangeArrowheads="1"/>
                </xdr:cNvSpPr>
              </xdr:nvSpPr>
              <xdr:spPr bwMode="auto">
                <a:xfrm>
                  <a:off x="13997940" y="960120"/>
                  <a:ext cx="130847" cy="210857"/>
                </a:xfrm>
                <a:prstGeom prst="rect">
                  <a:avLst/>
                </a:prstGeom>
                <a:grpFill/>
                <a:ln w="9525">
                  <a:solidFill>
                    <a:srgbClr xmlns:mc="http://schemas.openxmlformats.org/markup-compatibility/2006" xmlns:a14="http://schemas.microsoft.com/office/drawing/2010/main" val="333333" mc:Ignorable="a14" a14:legacySpreadsheetColorIndex="63"/>
                  </a:solidFill>
                  <a:miter lim="800000"/>
                  <a:headEnd/>
                  <a:tailEnd/>
                </a:ln>
              </xdr:spPr>
            </xdr:sp>
          </xdr:grpSp>
        </xdr:grpSp>
        <xdr:sp macro="" textlink="">
          <xdr:nvSpPr>
            <xdr:cNvPr id="100" name="Line 751"/>
            <xdr:cNvSpPr>
              <a:spLocks noChangeShapeType="1"/>
            </xdr:cNvSpPr>
          </xdr:nvSpPr>
          <xdr:spPr bwMode="auto">
            <a:xfrm flipH="1" flipV="1">
              <a:off x="15674340" y="2133600"/>
              <a:ext cx="0" cy="711642"/>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304800</xdr:colOff>
      <xdr:row>26</xdr:row>
      <xdr:rowOff>129540</xdr:rowOff>
    </xdr:from>
    <xdr:to>
      <xdr:col>12</xdr:col>
      <xdr:colOff>518160</xdr:colOff>
      <xdr:row>28</xdr:row>
      <xdr:rowOff>22859</xdr:rowOff>
    </xdr:to>
    <xdr:grpSp>
      <xdr:nvGrpSpPr>
        <xdr:cNvPr id="823" name="Group 1009"/>
        <xdr:cNvGrpSpPr>
          <a:grpSpLocks/>
        </xdr:cNvGrpSpPr>
      </xdr:nvGrpSpPr>
      <xdr:grpSpPr bwMode="auto">
        <a:xfrm>
          <a:off x="7101840" y="4328160"/>
          <a:ext cx="213360" cy="228599"/>
          <a:chOff x="991" y="374"/>
          <a:chExt cx="44" cy="99"/>
        </a:xfrm>
      </xdr:grpSpPr>
      <xdr:sp macro="" textlink="">
        <xdr:nvSpPr>
          <xdr:cNvPr id="824" name="Line 1010"/>
          <xdr:cNvSpPr>
            <a:spLocks noChangeShapeType="1"/>
          </xdr:cNvSpPr>
        </xdr:nvSpPr>
        <xdr:spPr bwMode="auto">
          <a:xfrm>
            <a:off x="1013" y="374"/>
            <a:ext cx="0" cy="99"/>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25" name="Line 1011"/>
          <xdr:cNvSpPr>
            <a:spLocks noChangeShapeType="1"/>
          </xdr:cNvSpPr>
        </xdr:nvSpPr>
        <xdr:spPr bwMode="auto">
          <a:xfrm flipH="1">
            <a:off x="991" y="374"/>
            <a:ext cx="11" cy="86"/>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26" name="Line 1012"/>
          <xdr:cNvSpPr>
            <a:spLocks noChangeShapeType="1"/>
          </xdr:cNvSpPr>
        </xdr:nvSpPr>
        <xdr:spPr bwMode="auto">
          <a:xfrm>
            <a:off x="1023" y="374"/>
            <a:ext cx="12" cy="8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27" name="Line 1013"/>
          <xdr:cNvSpPr>
            <a:spLocks noChangeShapeType="1"/>
          </xdr:cNvSpPr>
        </xdr:nvSpPr>
        <xdr:spPr bwMode="auto">
          <a:xfrm flipH="1">
            <a:off x="1000" y="374"/>
            <a:ext cx="8"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28" name="Line 1014"/>
          <xdr:cNvSpPr>
            <a:spLocks noChangeShapeType="1"/>
          </xdr:cNvSpPr>
        </xdr:nvSpPr>
        <xdr:spPr bwMode="auto">
          <a:xfrm>
            <a:off x="1018" y="374"/>
            <a:ext cx="9" cy="98"/>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29" name="Line 1015"/>
          <xdr:cNvSpPr>
            <a:spLocks noChangeShapeType="1"/>
          </xdr:cNvSpPr>
        </xdr:nvSpPr>
        <xdr:spPr bwMode="auto">
          <a:xfrm flipH="1">
            <a:off x="1007" y="374"/>
            <a:ext cx="3"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30" name="Line 1016"/>
          <xdr:cNvSpPr>
            <a:spLocks noChangeShapeType="1"/>
          </xdr:cNvSpPr>
        </xdr:nvSpPr>
        <xdr:spPr bwMode="auto">
          <a:xfrm>
            <a:off x="1015" y="376"/>
            <a:ext cx="6"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31" name="Line 1017"/>
          <xdr:cNvSpPr>
            <a:spLocks noChangeShapeType="1"/>
          </xdr:cNvSpPr>
        </xdr:nvSpPr>
        <xdr:spPr bwMode="auto">
          <a:xfrm flipH="1">
            <a:off x="995" y="375"/>
            <a:ext cx="10" cy="91"/>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32" name="Line 1018"/>
          <xdr:cNvSpPr>
            <a:spLocks noChangeShapeType="1"/>
          </xdr:cNvSpPr>
        </xdr:nvSpPr>
        <xdr:spPr bwMode="auto">
          <a:xfrm>
            <a:off x="1020" y="375"/>
            <a:ext cx="11" cy="90"/>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320040</xdr:colOff>
      <xdr:row>21</xdr:row>
      <xdr:rowOff>30480</xdr:rowOff>
    </xdr:from>
    <xdr:to>
      <xdr:col>12</xdr:col>
      <xdr:colOff>405765</xdr:colOff>
      <xdr:row>23</xdr:row>
      <xdr:rowOff>19665</xdr:rowOff>
    </xdr:to>
    <xdr:grpSp>
      <xdr:nvGrpSpPr>
        <xdr:cNvPr id="813" name="Group 1009"/>
        <xdr:cNvGrpSpPr>
          <a:grpSpLocks/>
        </xdr:cNvGrpSpPr>
      </xdr:nvGrpSpPr>
      <xdr:grpSpPr bwMode="auto">
        <a:xfrm>
          <a:off x="7117080" y="3390900"/>
          <a:ext cx="85725" cy="324465"/>
          <a:chOff x="991" y="374"/>
          <a:chExt cx="44" cy="99"/>
        </a:xfrm>
      </xdr:grpSpPr>
      <xdr:sp macro="" textlink="">
        <xdr:nvSpPr>
          <xdr:cNvPr id="814" name="Line 1010"/>
          <xdr:cNvSpPr>
            <a:spLocks noChangeShapeType="1"/>
          </xdr:cNvSpPr>
        </xdr:nvSpPr>
        <xdr:spPr bwMode="auto">
          <a:xfrm>
            <a:off x="1013" y="374"/>
            <a:ext cx="0" cy="99"/>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15" name="Line 1011"/>
          <xdr:cNvSpPr>
            <a:spLocks noChangeShapeType="1"/>
          </xdr:cNvSpPr>
        </xdr:nvSpPr>
        <xdr:spPr bwMode="auto">
          <a:xfrm flipH="1">
            <a:off x="991" y="374"/>
            <a:ext cx="11" cy="86"/>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16" name="Line 1012"/>
          <xdr:cNvSpPr>
            <a:spLocks noChangeShapeType="1"/>
          </xdr:cNvSpPr>
        </xdr:nvSpPr>
        <xdr:spPr bwMode="auto">
          <a:xfrm>
            <a:off x="1023" y="374"/>
            <a:ext cx="12" cy="8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17" name="Line 1013"/>
          <xdr:cNvSpPr>
            <a:spLocks noChangeShapeType="1"/>
          </xdr:cNvSpPr>
        </xdr:nvSpPr>
        <xdr:spPr bwMode="auto">
          <a:xfrm flipH="1">
            <a:off x="1000" y="374"/>
            <a:ext cx="8"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18" name="Line 1014"/>
          <xdr:cNvSpPr>
            <a:spLocks noChangeShapeType="1"/>
          </xdr:cNvSpPr>
        </xdr:nvSpPr>
        <xdr:spPr bwMode="auto">
          <a:xfrm>
            <a:off x="1018" y="374"/>
            <a:ext cx="9" cy="98"/>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19" name="Line 1015"/>
          <xdr:cNvSpPr>
            <a:spLocks noChangeShapeType="1"/>
          </xdr:cNvSpPr>
        </xdr:nvSpPr>
        <xdr:spPr bwMode="auto">
          <a:xfrm flipH="1">
            <a:off x="1007" y="374"/>
            <a:ext cx="3"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20" name="Line 1016"/>
          <xdr:cNvSpPr>
            <a:spLocks noChangeShapeType="1"/>
          </xdr:cNvSpPr>
        </xdr:nvSpPr>
        <xdr:spPr bwMode="auto">
          <a:xfrm>
            <a:off x="1015" y="376"/>
            <a:ext cx="6"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21" name="Line 1017"/>
          <xdr:cNvSpPr>
            <a:spLocks noChangeShapeType="1"/>
          </xdr:cNvSpPr>
        </xdr:nvSpPr>
        <xdr:spPr bwMode="auto">
          <a:xfrm flipH="1">
            <a:off x="995" y="375"/>
            <a:ext cx="10" cy="91"/>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22" name="Line 1018"/>
          <xdr:cNvSpPr>
            <a:spLocks noChangeShapeType="1"/>
          </xdr:cNvSpPr>
        </xdr:nvSpPr>
        <xdr:spPr bwMode="auto">
          <a:xfrm>
            <a:off x="1020" y="375"/>
            <a:ext cx="11" cy="90"/>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541020</xdr:colOff>
      <xdr:row>6</xdr:row>
      <xdr:rowOff>99060</xdr:rowOff>
    </xdr:from>
    <xdr:to>
      <xdr:col>12</xdr:col>
      <xdr:colOff>419100</xdr:colOff>
      <xdr:row>30</xdr:row>
      <xdr:rowOff>30480</xdr:rowOff>
    </xdr:to>
    <xdr:sp macro="" textlink="">
      <xdr:nvSpPr>
        <xdr:cNvPr id="23557" name="Freeform 5"/>
        <xdr:cNvSpPr>
          <a:spLocks/>
        </xdr:cNvSpPr>
      </xdr:nvSpPr>
      <xdr:spPr bwMode="auto">
        <a:xfrm>
          <a:off x="1242060" y="967740"/>
          <a:ext cx="5974080" cy="3924300"/>
        </a:xfrm>
        <a:custGeom>
          <a:avLst/>
          <a:gdLst>
            <a:gd name="T0" fmla="*/ 0 w 627"/>
            <a:gd name="T1" fmla="*/ 0 h 401"/>
            <a:gd name="T2" fmla="*/ 305 w 627"/>
            <a:gd name="T3" fmla="*/ 31 h 401"/>
            <a:gd name="T4" fmla="*/ 449 w 627"/>
            <a:gd name="T5" fmla="*/ 61 h 401"/>
            <a:gd name="T6" fmla="*/ 549 w 627"/>
            <a:gd name="T7" fmla="*/ 113 h 401"/>
            <a:gd name="T8" fmla="*/ 608 w 627"/>
            <a:gd name="T9" fmla="*/ 196 h 401"/>
            <a:gd name="T10" fmla="*/ 624 w 627"/>
            <a:gd name="T11" fmla="*/ 283 h 401"/>
            <a:gd name="T12" fmla="*/ 626 w 627"/>
            <a:gd name="T13" fmla="*/ 401 h 401"/>
          </a:gdLst>
          <a:ahLst/>
          <a:cxnLst>
            <a:cxn ang="0">
              <a:pos x="T0" y="T1"/>
            </a:cxn>
            <a:cxn ang="0">
              <a:pos x="T2" y="T3"/>
            </a:cxn>
            <a:cxn ang="0">
              <a:pos x="T4" y="T5"/>
            </a:cxn>
            <a:cxn ang="0">
              <a:pos x="T6" y="T7"/>
            </a:cxn>
            <a:cxn ang="0">
              <a:pos x="T8" y="T9"/>
            </a:cxn>
            <a:cxn ang="0">
              <a:pos x="T10" y="T11"/>
            </a:cxn>
            <a:cxn ang="0">
              <a:pos x="T12" y="T13"/>
            </a:cxn>
          </a:cxnLst>
          <a:rect l="0" t="0" r="r" b="b"/>
          <a:pathLst>
            <a:path w="627" h="401">
              <a:moveTo>
                <a:pt x="0" y="0"/>
              </a:moveTo>
              <a:cubicBezTo>
                <a:pt x="115" y="10"/>
                <a:pt x="230" y="21"/>
                <a:pt x="305" y="31"/>
              </a:cubicBezTo>
              <a:cubicBezTo>
                <a:pt x="380" y="41"/>
                <a:pt x="408" y="47"/>
                <a:pt x="449" y="61"/>
              </a:cubicBezTo>
              <a:cubicBezTo>
                <a:pt x="490" y="75"/>
                <a:pt x="523" y="91"/>
                <a:pt x="549" y="113"/>
              </a:cubicBezTo>
              <a:cubicBezTo>
                <a:pt x="575" y="135"/>
                <a:pt x="596" y="168"/>
                <a:pt x="608" y="196"/>
              </a:cubicBezTo>
              <a:cubicBezTo>
                <a:pt x="620" y="224"/>
                <a:pt x="621" y="249"/>
                <a:pt x="624" y="283"/>
              </a:cubicBezTo>
              <a:cubicBezTo>
                <a:pt x="627" y="317"/>
                <a:pt x="626" y="359"/>
                <a:pt x="626" y="401"/>
              </a:cubicBezTo>
            </a:path>
          </a:pathLst>
        </a:custGeom>
        <a:noFill/>
        <a:ln w="19050" cap="rnd" cmpd="sng">
          <a:solidFill>
            <a:srgbClr xmlns:mc="http://schemas.openxmlformats.org/markup-compatibility/2006" xmlns:a14="http://schemas.microsoft.com/office/drawing/2010/main" val="333333" mc:Ignorable="a14" a14:legacySpreadsheetColorIndex="63"/>
          </a:solidFill>
          <a:prstDash val="sysDot"/>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518160</xdr:colOff>
      <xdr:row>24</xdr:row>
      <xdr:rowOff>68580</xdr:rowOff>
    </xdr:from>
    <xdr:to>
      <xdr:col>11</xdr:col>
      <xdr:colOff>457200</xdr:colOff>
      <xdr:row>25</xdr:row>
      <xdr:rowOff>91440</xdr:rowOff>
    </xdr:to>
    <xdr:sp macro="" textlink="">
      <xdr:nvSpPr>
        <xdr:cNvPr id="23922" name="Line 370"/>
        <xdr:cNvSpPr>
          <a:spLocks noChangeShapeType="1"/>
        </xdr:cNvSpPr>
      </xdr:nvSpPr>
      <xdr:spPr bwMode="auto">
        <a:xfrm flipH="1" flipV="1">
          <a:off x="4267200" y="3931920"/>
          <a:ext cx="237744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525780</xdr:colOff>
      <xdr:row>22</xdr:row>
      <xdr:rowOff>22860</xdr:rowOff>
    </xdr:from>
    <xdr:to>
      <xdr:col>11</xdr:col>
      <xdr:colOff>411480</xdr:colOff>
      <xdr:row>23</xdr:row>
      <xdr:rowOff>91440</xdr:rowOff>
    </xdr:to>
    <xdr:sp macro="" textlink="">
      <xdr:nvSpPr>
        <xdr:cNvPr id="23923" name="Line 371"/>
        <xdr:cNvSpPr>
          <a:spLocks noChangeShapeType="1"/>
        </xdr:cNvSpPr>
      </xdr:nvSpPr>
      <xdr:spPr bwMode="auto">
        <a:xfrm flipH="1">
          <a:off x="4274820" y="3550920"/>
          <a:ext cx="2324100" cy="2362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525780</xdr:colOff>
      <xdr:row>18</xdr:row>
      <xdr:rowOff>144780</xdr:rowOff>
    </xdr:from>
    <xdr:to>
      <xdr:col>11</xdr:col>
      <xdr:colOff>266700</xdr:colOff>
      <xdr:row>22</xdr:row>
      <xdr:rowOff>106680</xdr:rowOff>
    </xdr:to>
    <xdr:sp macro="" textlink="">
      <xdr:nvSpPr>
        <xdr:cNvPr id="23924" name="Line 372"/>
        <xdr:cNvSpPr>
          <a:spLocks noChangeShapeType="1"/>
        </xdr:cNvSpPr>
      </xdr:nvSpPr>
      <xdr:spPr bwMode="auto">
        <a:xfrm flipH="1">
          <a:off x="4274820" y="3017520"/>
          <a:ext cx="2179320" cy="6172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426720</xdr:colOff>
      <xdr:row>9</xdr:row>
      <xdr:rowOff>22860</xdr:rowOff>
    </xdr:from>
    <xdr:to>
      <xdr:col>5</xdr:col>
      <xdr:colOff>30480</xdr:colOff>
      <xdr:row>9</xdr:row>
      <xdr:rowOff>160020</xdr:rowOff>
    </xdr:to>
    <xdr:sp macro="" textlink="">
      <xdr:nvSpPr>
        <xdr:cNvPr id="24109" name="Freeform 557"/>
        <xdr:cNvSpPr>
          <a:spLocks/>
        </xdr:cNvSpPr>
      </xdr:nvSpPr>
      <xdr:spPr bwMode="auto">
        <a:xfrm>
          <a:off x="1127760" y="1394460"/>
          <a:ext cx="1432560" cy="137160"/>
        </a:xfrm>
        <a:custGeom>
          <a:avLst/>
          <a:gdLst>
            <a:gd name="T0" fmla="*/ 0 w 150"/>
            <a:gd name="T1" fmla="*/ 0 h 14"/>
            <a:gd name="T2" fmla="*/ 150 w 150"/>
            <a:gd name="T3" fmla="*/ 14 h 14"/>
          </a:gdLst>
          <a:ahLst/>
          <a:cxnLst>
            <a:cxn ang="0">
              <a:pos x="T0" y="T1"/>
            </a:cxn>
            <a:cxn ang="0">
              <a:pos x="T2" y="T3"/>
            </a:cxn>
          </a:cxnLst>
          <a:rect l="0" t="0" r="r" b="b"/>
          <a:pathLst>
            <a:path w="150" h="14">
              <a:moveTo>
                <a:pt x="0" y="0"/>
              </a:moveTo>
              <a:cubicBezTo>
                <a:pt x="0" y="0"/>
                <a:pt x="75" y="7"/>
                <a:pt x="150" y="14"/>
              </a:cubicBezTo>
            </a:path>
          </a:pathLst>
        </a:custGeom>
        <a:noFill/>
        <a:ln w="19050" cap="flat" cmpd="sng">
          <a:solidFill>
            <a:srgbClr xmlns:mc="http://schemas.openxmlformats.org/markup-compatibility/2006" xmlns:a14="http://schemas.microsoft.com/office/drawing/2010/main" val="FF6600" mc:Ignorable="a14" a14:legacySpreadsheetColorIndex="53"/>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68580</xdr:colOff>
      <xdr:row>10</xdr:row>
      <xdr:rowOff>45720</xdr:rowOff>
    </xdr:from>
    <xdr:to>
      <xdr:col>12</xdr:col>
      <xdr:colOff>60960</xdr:colOff>
      <xdr:row>25</xdr:row>
      <xdr:rowOff>60960</xdr:rowOff>
    </xdr:to>
    <xdr:sp macro="" textlink="">
      <xdr:nvSpPr>
        <xdr:cNvPr id="24110" name="Freeform 558"/>
        <xdr:cNvSpPr>
          <a:spLocks/>
        </xdr:cNvSpPr>
      </xdr:nvSpPr>
      <xdr:spPr bwMode="auto">
        <a:xfrm>
          <a:off x="3208020" y="1584960"/>
          <a:ext cx="3649980" cy="2506980"/>
        </a:xfrm>
        <a:custGeom>
          <a:avLst/>
          <a:gdLst>
            <a:gd name="T0" fmla="*/ 0 w 383"/>
            <a:gd name="T1" fmla="*/ 0 h 256"/>
            <a:gd name="T2" fmla="*/ 120 w 383"/>
            <a:gd name="T3" fmla="*/ 15 h 256"/>
            <a:gd name="T4" fmla="*/ 185 w 383"/>
            <a:gd name="T5" fmla="*/ 26 h 256"/>
            <a:gd name="T6" fmla="*/ 252 w 383"/>
            <a:gd name="T7" fmla="*/ 47 h 256"/>
            <a:gd name="T8" fmla="*/ 306 w 383"/>
            <a:gd name="T9" fmla="*/ 77 h 256"/>
            <a:gd name="T10" fmla="*/ 346 w 383"/>
            <a:gd name="T11" fmla="*/ 121 h 256"/>
            <a:gd name="T12" fmla="*/ 366 w 383"/>
            <a:gd name="T13" fmla="*/ 157 h 256"/>
            <a:gd name="T14" fmla="*/ 375 w 383"/>
            <a:gd name="T15" fmla="*/ 184 h 256"/>
            <a:gd name="T16" fmla="*/ 380 w 383"/>
            <a:gd name="T17" fmla="*/ 216 h 256"/>
            <a:gd name="T18" fmla="*/ 382 w 383"/>
            <a:gd name="T19" fmla="*/ 239 h 256"/>
            <a:gd name="T20" fmla="*/ 383 w 383"/>
            <a:gd name="T21" fmla="*/ 256 h 2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83" h="256">
              <a:moveTo>
                <a:pt x="0" y="0"/>
              </a:moveTo>
              <a:cubicBezTo>
                <a:pt x="44" y="5"/>
                <a:pt x="89" y="11"/>
                <a:pt x="120" y="15"/>
              </a:cubicBezTo>
              <a:cubicBezTo>
                <a:pt x="151" y="19"/>
                <a:pt x="163" y="21"/>
                <a:pt x="185" y="26"/>
              </a:cubicBezTo>
              <a:cubicBezTo>
                <a:pt x="207" y="31"/>
                <a:pt x="232" y="38"/>
                <a:pt x="252" y="47"/>
              </a:cubicBezTo>
              <a:cubicBezTo>
                <a:pt x="272" y="56"/>
                <a:pt x="290" y="65"/>
                <a:pt x="306" y="77"/>
              </a:cubicBezTo>
              <a:cubicBezTo>
                <a:pt x="322" y="89"/>
                <a:pt x="336" y="108"/>
                <a:pt x="346" y="121"/>
              </a:cubicBezTo>
              <a:cubicBezTo>
                <a:pt x="356" y="134"/>
                <a:pt x="361" y="146"/>
                <a:pt x="366" y="157"/>
              </a:cubicBezTo>
              <a:cubicBezTo>
                <a:pt x="371" y="168"/>
                <a:pt x="373" y="174"/>
                <a:pt x="375" y="184"/>
              </a:cubicBezTo>
              <a:cubicBezTo>
                <a:pt x="377" y="194"/>
                <a:pt x="379" y="207"/>
                <a:pt x="380" y="216"/>
              </a:cubicBezTo>
              <a:cubicBezTo>
                <a:pt x="381" y="225"/>
                <a:pt x="381" y="232"/>
                <a:pt x="382" y="239"/>
              </a:cubicBezTo>
              <a:cubicBezTo>
                <a:pt x="383" y="246"/>
                <a:pt x="383" y="253"/>
                <a:pt x="383" y="256"/>
              </a:cubicBezTo>
            </a:path>
          </a:pathLst>
        </a:custGeom>
        <a:noFill/>
        <a:ln w="19050" cap="flat" cmpd="sng">
          <a:solidFill>
            <a:srgbClr xmlns:mc="http://schemas.openxmlformats.org/markup-compatibility/2006" xmlns:a14="http://schemas.microsoft.com/office/drawing/2010/main" val="FF0000" mc:Ignorable="a14" a14:legacySpreadsheetColorIndex="10"/>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30480</xdr:colOff>
      <xdr:row>25</xdr:row>
      <xdr:rowOff>137160</xdr:rowOff>
    </xdr:from>
    <xdr:to>
      <xdr:col>12</xdr:col>
      <xdr:colOff>68580</xdr:colOff>
      <xdr:row>32</xdr:row>
      <xdr:rowOff>83820</xdr:rowOff>
    </xdr:to>
    <xdr:sp macro="" textlink="">
      <xdr:nvSpPr>
        <xdr:cNvPr id="24111" name="Freeform 559"/>
        <xdr:cNvSpPr>
          <a:spLocks/>
        </xdr:cNvSpPr>
      </xdr:nvSpPr>
      <xdr:spPr bwMode="auto">
        <a:xfrm flipH="1">
          <a:off x="6827520" y="4168140"/>
          <a:ext cx="38100" cy="1074420"/>
        </a:xfrm>
        <a:custGeom>
          <a:avLst/>
          <a:gdLst>
            <a:gd name="T0" fmla="*/ 0 w 1"/>
            <a:gd name="T1" fmla="*/ 0 h 91"/>
            <a:gd name="T2" fmla="*/ 0 w 1"/>
            <a:gd name="T3" fmla="*/ 91 h 91"/>
          </a:gdLst>
          <a:ahLst/>
          <a:cxnLst>
            <a:cxn ang="0">
              <a:pos x="T0" y="T1"/>
            </a:cxn>
            <a:cxn ang="0">
              <a:pos x="T2" y="T3"/>
            </a:cxn>
          </a:cxnLst>
          <a:rect l="0" t="0" r="r" b="b"/>
          <a:pathLst>
            <a:path w="1" h="91">
              <a:moveTo>
                <a:pt x="0" y="0"/>
              </a:moveTo>
              <a:cubicBezTo>
                <a:pt x="0" y="38"/>
                <a:pt x="0" y="76"/>
                <a:pt x="0" y="91"/>
              </a:cubicBezTo>
            </a:path>
          </a:pathLst>
        </a:custGeom>
        <a:noFill/>
        <a:ln w="19050" cap="flat" cmpd="sng">
          <a:solidFill>
            <a:srgbClr xmlns:mc="http://schemas.openxmlformats.org/markup-compatibility/2006" xmlns:a14="http://schemas.microsoft.com/office/drawing/2010/main" val="FF0000" mc:Ignorable="a14" a14:legacySpreadsheetColorIndex="10"/>
          </a:solidFill>
          <a:prstDash val="dash"/>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236220</xdr:colOff>
      <xdr:row>11</xdr:row>
      <xdr:rowOff>7620</xdr:rowOff>
    </xdr:from>
    <xdr:to>
      <xdr:col>2</xdr:col>
      <xdr:colOff>342900</xdr:colOff>
      <xdr:row>13</xdr:row>
      <xdr:rowOff>137160</xdr:rowOff>
    </xdr:to>
    <xdr:sp macro="" textlink="">
      <xdr:nvSpPr>
        <xdr:cNvPr id="24112" name="Text Box 560"/>
        <xdr:cNvSpPr txBox="1">
          <a:spLocks noChangeArrowheads="1"/>
        </xdr:cNvSpPr>
      </xdr:nvSpPr>
      <xdr:spPr bwMode="auto">
        <a:xfrm>
          <a:off x="327660" y="1706880"/>
          <a:ext cx="716280" cy="464820"/>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Braking stage firing to initiate the descent</a:t>
          </a:r>
        </a:p>
        <a:p>
          <a:pPr algn="ctr" rtl="0">
            <a:defRPr sz="1000"/>
          </a:pPr>
          <a:endParaRPr lang="en-GB" sz="800" b="0" i="0" u="none" strike="noStrike" baseline="0">
            <a:solidFill>
              <a:srgbClr val="000000"/>
            </a:solidFill>
            <a:latin typeface="Arial"/>
            <a:cs typeface="Arial"/>
          </a:endParaRPr>
        </a:p>
      </xdr:txBody>
    </xdr:sp>
    <xdr:clientData/>
  </xdr:twoCellAnchor>
  <xdr:twoCellAnchor>
    <xdr:from>
      <xdr:col>7</xdr:col>
      <xdr:colOff>289560</xdr:colOff>
      <xdr:row>15</xdr:row>
      <xdr:rowOff>30480</xdr:rowOff>
    </xdr:from>
    <xdr:to>
      <xdr:col>10</xdr:col>
      <xdr:colOff>441960</xdr:colOff>
      <xdr:row>18</xdr:row>
      <xdr:rowOff>144780</xdr:rowOff>
    </xdr:to>
    <xdr:sp macro="" textlink="">
      <xdr:nvSpPr>
        <xdr:cNvPr id="24113" name="Text Box 561"/>
        <xdr:cNvSpPr txBox="1">
          <a:spLocks noChangeArrowheads="1"/>
        </xdr:cNvSpPr>
      </xdr:nvSpPr>
      <xdr:spPr bwMode="auto">
        <a:xfrm>
          <a:off x="4038600" y="2400300"/>
          <a:ext cx="1981200" cy="617220"/>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Descent stage firing with "Thrust pauses" to allow the vertical descent speed to build up if it slows below the minimum descent speed for the next Gate</a:t>
          </a:r>
        </a:p>
        <a:p>
          <a:pPr algn="ctr" rtl="0">
            <a:defRPr sz="1000"/>
          </a:pPr>
          <a:endParaRPr lang="en-GB" sz="800" b="0" i="0" u="none" strike="noStrike" baseline="0">
            <a:solidFill>
              <a:srgbClr val="000000"/>
            </a:solidFill>
            <a:latin typeface="Arial"/>
            <a:cs typeface="Arial"/>
          </a:endParaRPr>
        </a:p>
        <a:p>
          <a:pPr algn="ctr" rtl="0">
            <a:defRPr sz="1000"/>
          </a:pPr>
          <a:endParaRPr lang="en-GB" sz="800" b="0" i="0" u="none" strike="noStrike" baseline="0">
            <a:solidFill>
              <a:srgbClr val="000000"/>
            </a:solidFill>
            <a:latin typeface="Arial"/>
            <a:cs typeface="Arial"/>
          </a:endParaRPr>
        </a:p>
      </xdr:txBody>
    </xdr:sp>
    <xdr:clientData/>
  </xdr:twoCellAnchor>
  <xdr:twoCellAnchor>
    <xdr:from>
      <xdr:col>3</xdr:col>
      <xdr:colOff>121920</xdr:colOff>
      <xdr:row>26</xdr:row>
      <xdr:rowOff>60960</xdr:rowOff>
    </xdr:from>
    <xdr:to>
      <xdr:col>10</xdr:col>
      <xdr:colOff>586740</xdr:colOff>
      <xdr:row>30</xdr:row>
      <xdr:rowOff>0</xdr:rowOff>
    </xdr:to>
    <xdr:sp macro="" textlink="">
      <xdr:nvSpPr>
        <xdr:cNvPr id="24114" name="Text Box 562"/>
        <xdr:cNvSpPr txBox="1">
          <a:spLocks noChangeArrowheads="1"/>
        </xdr:cNvSpPr>
      </xdr:nvSpPr>
      <xdr:spPr bwMode="auto">
        <a:xfrm>
          <a:off x="1432560" y="4259580"/>
          <a:ext cx="4732020" cy="601980"/>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22860" anchor="ctr" upright="1"/>
        <a:lstStyle/>
        <a:p>
          <a:pPr algn="l" rtl="0">
            <a:defRPr sz="1000"/>
          </a:pPr>
          <a:r>
            <a:rPr lang="en-GB" sz="800" b="0" i="0" u="none" strike="noStrike" baseline="0">
              <a:solidFill>
                <a:srgbClr val="000000"/>
              </a:solidFill>
              <a:latin typeface="Arial"/>
              <a:cs typeface="Arial"/>
            </a:rPr>
            <a:t>Once below Gate 3 if the descent speed is slower than 400 kph the Descent stage thrust level is switched to "Landing thrust" for finer control of the vertical speed. Thrust is "paused" if the Lander starts ascending again  The maximum descent speed for a successful soft landing is 50 kph at the surface.</a:t>
          </a:r>
        </a:p>
      </xdr:txBody>
    </xdr:sp>
    <xdr:clientData/>
  </xdr:twoCellAnchor>
  <xdr:twoCellAnchor>
    <xdr:from>
      <xdr:col>5</xdr:col>
      <xdr:colOff>30480</xdr:colOff>
      <xdr:row>13</xdr:row>
      <xdr:rowOff>129540</xdr:rowOff>
    </xdr:from>
    <xdr:to>
      <xdr:col>6</xdr:col>
      <xdr:colOff>563880</xdr:colOff>
      <xdr:row>16</xdr:row>
      <xdr:rowOff>91440</xdr:rowOff>
    </xdr:to>
    <xdr:sp macro="" textlink="">
      <xdr:nvSpPr>
        <xdr:cNvPr id="24115" name="Text Box 563"/>
        <xdr:cNvSpPr txBox="1">
          <a:spLocks noChangeArrowheads="1"/>
        </xdr:cNvSpPr>
      </xdr:nvSpPr>
      <xdr:spPr bwMode="auto">
        <a:xfrm>
          <a:off x="2560320" y="2164080"/>
          <a:ext cx="1143000" cy="464820"/>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Optional delay in seconds before ignition of the Descent stage</a:t>
          </a:r>
        </a:p>
        <a:p>
          <a:pPr algn="ctr" rtl="0">
            <a:defRPr sz="1000"/>
          </a:pPr>
          <a:endParaRPr lang="en-GB" sz="800" b="0" i="0" u="none" strike="noStrike" baseline="0">
            <a:solidFill>
              <a:srgbClr val="000000"/>
            </a:solidFill>
            <a:latin typeface="Arial"/>
            <a:cs typeface="Arial"/>
          </a:endParaRPr>
        </a:p>
        <a:p>
          <a:pPr algn="ctr" rtl="0">
            <a:defRPr sz="1000"/>
          </a:pPr>
          <a:endParaRPr lang="en-GB" sz="800" b="0" i="0" u="none" strike="noStrike" baseline="0">
            <a:solidFill>
              <a:srgbClr val="000000"/>
            </a:solidFill>
            <a:latin typeface="Arial"/>
            <a:cs typeface="Arial"/>
          </a:endParaRPr>
        </a:p>
      </xdr:txBody>
    </xdr:sp>
    <xdr:clientData/>
  </xdr:twoCellAnchor>
  <xdr:twoCellAnchor>
    <xdr:from>
      <xdr:col>1</xdr:col>
      <xdr:colOff>495300</xdr:colOff>
      <xdr:row>4</xdr:row>
      <xdr:rowOff>60960</xdr:rowOff>
    </xdr:from>
    <xdr:to>
      <xdr:col>3</xdr:col>
      <xdr:colOff>182880</xdr:colOff>
      <xdr:row>9</xdr:row>
      <xdr:rowOff>0</xdr:rowOff>
    </xdr:to>
    <xdr:grpSp>
      <xdr:nvGrpSpPr>
        <xdr:cNvPr id="24131" name="Group 579"/>
        <xdr:cNvGrpSpPr>
          <a:grpSpLocks/>
        </xdr:cNvGrpSpPr>
      </xdr:nvGrpSpPr>
      <xdr:grpSpPr bwMode="auto">
        <a:xfrm>
          <a:off x="586740" y="662940"/>
          <a:ext cx="906780" cy="708660"/>
          <a:chOff x="74" y="23"/>
          <a:chExt cx="95" cy="79"/>
        </a:xfrm>
      </xdr:grpSpPr>
      <xdr:sp macro="" textlink="">
        <xdr:nvSpPr>
          <xdr:cNvPr id="23921" name="Line 369"/>
          <xdr:cNvSpPr>
            <a:spLocks noChangeShapeType="1"/>
          </xdr:cNvSpPr>
        </xdr:nvSpPr>
        <xdr:spPr bwMode="auto">
          <a:xfrm flipH="1">
            <a:off x="74" y="80"/>
            <a:ext cx="95" cy="22"/>
          </a:xfrm>
          <a:prstGeom prst="line">
            <a:avLst/>
          </a:prstGeom>
          <a:noFill/>
          <a:ln w="952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4116" name="Line 564"/>
          <xdr:cNvSpPr>
            <a:spLocks noChangeShapeType="1"/>
          </xdr:cNvSpPr>
        </xdr:nvSpPr>
        <xdr:spPr bwMode="auto">
          <a:xfrm>
            <a:off x="168" y="23"/>
            <a:ext cx="0" cy="57"/>
          </a:xfrm>
          <a:prstGeom prst="line">
            <a:avLst/>
          </a:prstGeom>
          <a:noFill/>
          <a:ln w="952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563880</xdr:colOff>
      <xdr:row>13</xdr:row>
      <xdr:rowOff>22860</xdr:rowOff>
    </xdr:from>
    <xdr:to>
      <xdr:col>11</xdr:col>
      <xdr:colOff>403860</xdr:colOff>
      <xdr:row>17</xdr:row>
      <xdr:rowOff>68580</xdr:rowOff>
    </xdr:to>
    <xdr:sp macro="" textlink="">
      <xdr:nvSpPr>
        <xdr:cNvPr id="23919" name="Line 367"/>
        <xdr:cNvSpPr>
          <a:spLocks noChangeShapeType="1"/>
        </xdr:cNvSpPr>
      </xdr:nvSpPr>
      <xdr:spPr bwMode="auto">
        <a:xfrm>
          <a:off x="6141720" y="2057400"/>
          <a:ext cx="449580" cy="716280"/>
        </a:xfrm>
        <a:prstGeom prst="line">
          <a:avLst/>
        </a:prstGeom>
        <a:noFill/>
        <a:ln w="952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11</xdr:col>
      <xdr:colOff>403860</xdr:colOff>
      <xdr:row>12</xdr:row>
      <xdr:rowOff>7620</xdr:rowOff>
    </xdr:from>
    <xdr:to>
      <xdr:col>11</xdr:col>
      <xdr:colOff>403860</xdr:colOff>
      <xdr:row>17</xdr:row>
      <xdr:rowOff>38100</xdr:rowOff>
    </xdr:to>
    <xdr:sp macro="" textlink="">
      <xdr:nvSpPr>
        <xdr:cNvPr id="24117" name="Line 565"/>
        <xdr:cNvSpPr>
          <a:spLocks noChangeShapeType="1"/>
        </xdr:cNvSpPr>
      </xdr:nvSpPr>
      <xdr:spPr bwMode="auto">
        <a:xfrm>
          <a:off x="6591300" y="1874520"/>
          <a:ext cx="0" cy="868680"/>
        </a:xfrm>
        <a:prstGeom prst="line">
          <a:avLst/>
        </a:prstGeom>
        <a:noFill/>
        <a:ln w="952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10</xdr:row>
      <xdr:rowOff>121920</xdr:rowOff>
    </xdr:from>
    <xdr:to>
      <xdr:col>4</xdr:col>
      <xdr:colOff>411480</xdr:colOff>
      <xdr:row>14</xdr:row>
      <xdr:rowOff>68580</xdr:rowOff>
    </xdr:to>
    <xdr:sp macro="" textlink="">
      <xdr:nvSpPr>
        <xdr:cNvPr id="24125" name="Text Box 573"/>
        <xdr:cNvSpPr txBox="1">
          <a:spLocks noChangeArrowheads="1"/>
        </xdr:cNvSpPr>
      </xdr:nvSpPr>
      <xdr:spPr bwMode="auto">
        <a:xfrm>
          <a:off x="1348740" y="1661160"/>
          <a:ext cx="982980" cy="609600"/>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The stages separate when all of the Braking stage propellant is burnt</a:t>
          </a:r>
        </a:p>
        <a:p>
          <a:pPr algn="ctr" rtl="0">
            <a:defRPr sz="1000"/>
          </a:pPr>
          <a:endParaRPr lang="en-GB" sz="800" b="0" i="0" u="none" strike="noStrike" baseline="0">
            <a:solidFill>
              <a:srgbClr val="000000"/>
            </a:solidFill>
            <a:latin typeface="Arial"/>
            <a:cs typeface="Arial"/>
          </a:endParaRPr>
        </a:p>
        <a:p>
          <a:pPr algn="ctr" rtl="0">
            <a:defRPr sz="1000"/>
          </a:pPr>
          <a:endParaRPr lang="en-GB" sz="800" b="0" i="0" u="none" strike="noStrike" baseline="0">
            <a:solidFill>
              <a:srgbClr val="000000"/>
            </a:solidFill>
            <a:latin typeface="Arial"/>
            <a:cs typeface="Arial"/>
          </a:endParaRPr>
        </a:p>
      </xdr:txBody>
    </xdr:sp>
    <xdr:clientData/>
  </xdr:twoCellAnchor>
  <xdr:twoCellAnchor>
    <xdr:from>
      <xdr:col>3</xdr:col>
      <xdr:colOff>30480</xdr:colOff>
      <xdr:row>3</xdr:row>
      <xdr:rowOff>114300</xdr:rowOff>
    </xdr:from>
    <xdr:to>
      <xdr:col>7</xdr:col>
      <xdr:colOff>121920</xdr:colOff>
      <xdr:row>7</xdr:row>
      <xdr:rowOff>68580</xdr:rowOff>
    </xdr:to>
    <xdr:sp macro="" textlink="">
      <xdr:nvSpPr>
        <xdr:cNvPr id="24126" name="Line 574"/>
        <xdr:cNvSpPr>
          <a:spLocks noChangeShapeType="1"/>
        </xdr:cNvSpPr>
      </xdr:nvSpPr>
      <xdr:spPr bwMode="auto">
        <a:xfrm flipH="1">
          <a:off x="1341120" y="548640"/>
          <a:ext cx="2529840" cy="5562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312420</xdr:colOff>
      <xdr:row>8</xdr:row>
      <xdr:rowOff>68580</xdr:rowOff>
    </xdr:from>
    <xdr:to>
      <xdr:col>13</xdr:col>
      <xdr:colOff>198120</xdr:colOff>
      <xdr:row>16</xdr:row>
      <xdr:rowOff>22860</xdr:rowOff>
    </xdr:to>
    <xdr:sp macro="" textlink="">
      <xdr:nvSpPr>
        <xdr:cNvPr id="24128" name="Line 576"/>
        <xdr:cNvSpPr>
          <a:spLocks noChangeShapeType="1"/>
        </xdr:cNvSpPr>
      </xdr:nvSpPr>
      <xdr:spPr bwMode="auto">
        <a:xfrm flipH="1">
          <a:off x="6499860" y="1272540"/>
          <a:ext cx="1104900" cy="12877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38100</xdr:colOff>
      <xdr:row>28</xdr:row>
      <xdr:rowOff>38100</xdr:rowOff>
    </xdr:from>
    <xdr:to>
      <xdr:col>12</xdr:col>
      <xdr:colOff>342900</xdr:colOff>
      <xdr:row>30</xdr:row>
      <xdr:rowOff>144780</xdr:rowOff>
    </xdr:to>
    <xdr:sp macro="" textlink="">
      <xdr:nvSpPr>
        <xdr:cNvPr id="24129" name="Line 577"/>
        <xdr:cNvSpPr>
          <a:spLocks noChangeShapeType="1"/>
        </xdr:cNvSpPr>
      </xdr:nvSpPr>
      <xdr:spPr bwMode="auto">
        <a:xfrm flipV="1">
          <a:off x="6225540" y="4572000"/>
          <a:ext cx="914400" cy="4343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312420</xdr:colOff>
      <xdr:row>12</xdr:row>
      <xdr:rowOff>160020</xdr:rowOff>
    </xdr:from>
    <xdr:to>
      <xdr:col>14</xdr:col>
      <xdr:colOff>144780</xdr:colOff>
      <xdr:row>16</xdr:row>
      <xdr:rowOff>91440</xdr:rowOff>
    </xdr:to>
    <xdr:sp macro="" textlink="">
      <xdr:nvSpPr>
        <xdr:cNvPr id="24133" name="Text Box 581"/>
        <xdr:cNvSpPr txBox="1">
          <a:spLocks noChangeArrowheads="1"/>
        </xdr:cNvSpPr>
      </xdr:nvSpPr>
      <xdr:spPr bwMode="auto">
        <a:xfrm>
          <a:off x="7109460" y="2026920"/>
          <a:ext cx="1051560" cy="601980"/>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For a soft landing the Lander has to rotate to vertical for the final phase of the descent</a:t>
          </a:r>
        </a:p>
        <a:p>
          <a:pPr algn="ctr" rtl="0">
            <a:defRPr sz="1000"/>
          </a:pPr>
          <a:endParaRPr lang="en-GB" sz="800" b="0" i="0" u="none" strike="noStrike" baseline="0">
            <a:solidFill>
              <a:srgbClr val="000000"/>
            </a:solidFill>
            <a:latin typeface="Arial"/>
            <a:cs typeface="Arial"/>
          </a:endParaRPr>
        </a:p>
      </xdr:txBody>
    </xdr:sp>
    <xdr:clientData/>
  </xdr:twoCellAnchor>
  <xdr:twoCellAnchor>
    <xdr:from>
      <xdr:col>11</xdr:col>
      <xdr:colOff>525780</xdr:colOff>
      <xdr:row>25</xdr:row>
      <xdr:rowOff>68580</xdr:rowOff>
    </xdr:from>
    <xdr:to>
      <xdr:col>12</xdr:col>
      <xdr:colOff>190500</xdr:colOff>
      <xdr:row>25</xdr:row>
      <xdr:rowOff>121920</xdr:rowOff>
    </xdr:to>
    <xdr:sp macro="" textlink="">
      <xdr:nvSpPr>
        <xdr:cNvPr id="24137" name="Rectangle 585"/>
        <xdr:cNvSpPr>
          <a:spLocks noChangeArrowheads="1"/>
        </xdr:cNvSpPr>
      </xdr:nvSpPr>
      <xdr:spPr bwMode="auto">
        <a:xfrm>
          <a:off x="6713220" y="4099560"/>
          <a:ext cx="274320" cy="533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304800</xdr:colOff>
      <xdr:row>18</xdr:row>
      <xdr:rowOff>99060</xdr:rowOff>
    </xdr:from>
    <xdr:to>
      <xdr:col>11</xdr:col>
      <xdr:colOff>579120</xdr:colOff>
      <xdr:row>18</xdr:row>
      <xdr:rowOff>144780</xdr:rowOff>
    </xdr:to>
    <xdr:sp macro="" textlink="">
      <xdr:nvSpPr>
        <xdr:cNvPr id="24138" name="Rectangle 586"/>
        <xdr:cNvSpPr>
          <a:spLocks noChangeArrowheads="1"/>
        </xdr:cNvSpPr>
      </xdr:nvSpPr>
      <xdr:spPr bwMode="auto">
        <a:xfrm>
          <a:off x="6492240" y="2971800"/>
          <a:ext cx="274320" cy="457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464820</xdr:colOff>
      <xdr:row>21</xdr:row>
      <xdr:rowOff>160020</xdr:rowOff>
    </xdr:from>
    <xdr:to>
      <xdr:col>12</xdr:col>
      <xdr:colOff>137160</xdr:colOff>
      <xdr:row>22</xdr:row>
      <xdr:rowOff>38100</xdr:rowOff>
    </xdr:to>
    <xdr:sp macro="" textlink="">
      <xdr:nvSpPr>
        <xdr:cNvPr id="24139" name="Rectangle 587"/>
        <xdr:cNvSpPr>
          <a:spLocks noChangeArrowheads="1"/>
        </xdr:cNvSpPr>
      </xdr:nvSpPr>
      <xdr:spPr bwMode="auto">
        <a:xfrm>
          <a:off x="6652260" y="3520440"/>
          <a:ext cx="281940" cy="457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350520</xdr:colOff>
      <xdr:row>9</xdr:row>
      <xdr:rowOff>76200</xdr:rowOff>
    </xdr:from>
    <xdr:to>
      <xdr:col>3</xdr:col>
      <xdr:colOff>0</xdr:colOff>
      <xdr:row>11</xdr:row>
      <xdr:rowOff>7620</xdr:rowOff>
    </xdr:to>
    <xdr:sp macro="" textlink="">
      <xdr:nvSpPr>
        <xdr:cNvPr id="24140" name="Line 588"/>
        <xdr:cNvSpPr>
          <a:spLocks noChangeShapeType="1"/>
        </xdr:cNvSpPr>
      </xdr:nvSpPr>
      <xdr:spPr bwMode="auto">
        <a:xfrm flipV="1">
          <a:off x="1051560" y="1447800"/>
          <a:ext cx="259080" cy="2590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419100</xdr:colOff>
      <xdr:row>10</xdr:row>
      <xdr:rowOff>30480</xdr:rowOff>
    </xdr:from>
    <xdr:to>
      <xdr:col>4</xdr:col>
      <xdr:colOff>556260</xdr:colOff>
      <xdr:row>10</xdr:row>
      <xdr:rowOff>129540</xdr:rowOff>
    </xdr:to>
    <xdr:sp macro="" textlink="">
      <xdr:nvSpPr>
        <xdr:cNvPr id="24141" name="Line 589"/>
        <xdr:cNvSpPr>
          <a:spLocks noChangeShapeType="1"/>
        </xdr:cNvSpPr>
      </xdr:nvSpPr>
      <xdr:spPr bwMode="auto">
        <a:xfrm flipV="1">
          <a:off x="2339340" y="1569720"/>
          <a:ext cx="137160" cy="990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388620</xdr:colOff>
      <xdr:row>10</xdr:row>
      <xdr:rowOff>38100</xdr:rowOff>
    </xdr:from>
    <xdr:to>
      <xdr:col>6</xdr:col>
      <xdr:colOff>198120</xdr:colOff>
      <xdr:row>12</xdr:row>
      <xdr:rowOff>68580</xdr:rowOff>
    </xdr:to>
    <xdr:sp macro="" textlink="">
      <xdr:nvSpPr>
        <xdr:cNvPr id="24142" name="Line 590"/>
        <xdr:cNvSpPr>
          <a:spLocks noChangeShapeType="1"/>
        </xdr:cNvSpPr>
      </xdr:nvSpPr>
      <xdr:spPr bwMode="auto">
        <a:xfrm flipH="1" flipV="1">
          <a:off x="2918460" y="1577340"/>
          <a:ext cx="419100" cy="3581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114300</xdr:colOff>
      <xdr:row>13</xdr:row>
      <xdr:rowOff>0</xdr:rowOff>
    </xdr:from>
    <xdr:to>
      <xdr:col>9</xdr:col>
      <xdr:colOff>335280</xdr:colOff>
      <xdr:row>14</xdr:row>
      <xdr:rowOff>144780</xdr:rowOff>
    </xdr:to>
    <xdr:sp macro="" textlink="">
      <xdr:nvSpPr>
        <xdr:cNvPr id="24143" name="Line 591"/>
        <xdr:cNvSpPr>
          <a:spLocks noChangeShapeType="1"/>
        </xdr:cNvSpPr>
      </xdr:nvSpPr>
      <xdr:spPr bwMode="auto">
        <a:xfrm flipV="1">
          <a:off x="5082540" y="2034540"/>
          <a:ext cx="220980" cy="3124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45720</xdr:colOff>
      <xdr:row>28</xdr:row>
      <xdr:rowOff>38100</xdr:rowOff>
    </xdr:from>
    <xdr:to>
      <xdr:col>12</xdr:col>
      <xdr:colOff>7620</xdr:colOff>
      <xdr:row>28</xdr:row>
      <xdr:rowOff>38100</xdr:rowOff>
    </xdr:to>
    <xdr:sp macro="" textlink="">
      <xdr:nvSpPr>
        <xdr:cNvPr id="24144" name="Line 592"/>
        <xdr:cNvSpPr>
          <a:spLocks noChangeShapeType="1"/>
        </xdr:cNvSpPr>
      </xdr:nvSpPr>
      <xdr:spPr bwMode="auto">
        <a:xfrm flipV="1">
          <a:off x="6233160" y="4572000"/>
          <a:ext cx="571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83820</xdr:colOff>
      <xdr:row>16</xdr:row>
      <xdr:rowOff>160020</xdr:rowOff>
    </xdr:from>
    <xdr:to>
      <xdr:col>3</xdr:col>
      <xdr:colOff>533400</xdr:colOff>
      <xdr:row>25</xdr:row>
      <xdr:rowOff>0</xdr:rowOff>
    </xdr:to>
    <xdr:sp macro="" textlink="">
      <xdr:nvSpPr>
        <xdr:cNvPr id="24146" name="Text Box 594"/>
        <xdr:cNvSpPr txBox="1">
          <a:spLocks noChangeArrowheads="1"/>
        </xdr:cNvSpPr>
      </xdr:nvSpPr>
      <xdr:spPr bwMode="auto">
        <a:xfrm>
          <a:off x="175260" y="2697480"/>
          <a:ext cx="1668780" cy="1333500"/>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22860" anchor="ctr" upright="1"/>
        <a:lstStyle/>
        <a:p>
          <a:pPr algn="l" rtl="0">
            <a:defRPr sz="1000"/>
          </a:pPr>
          <a:r>
            <a:rPr lang="en-GB" sz="800" b="0" i="0" u="none" strike="noStrike" baseline="0">
              <a:solidFill>
                <a:srgbClr val="000000"/>
              </a:solidFill>
              <a:latin typeface="Arial"/>
              <a:cs typeface="Arial"/>
            </a:rPr>
            <a:t>The "Thrust angle" is reduced progressively throughout the descent as the horizontal speed reduces starting at the "Initial Braking pitchdown angle" and reducing until limited by the "Thrust angle minimum. In the Braking phase the Thrust angle is set to 265 degrees if the vertical speed upwards ever exceeds 80 kph.</a:t>
          </a:r>
        </a:p>
      </xdr:txBody>
    </xdr:sp>
    <xdr:clientData/>
  </xdr:twoCellAnchor>
  <xdr:twoCellAnchor>
    <xdr:from>
      <xdr:col>13</xdr:col>
      <xdr:colOff>99060</xdr:colOff>
      <xdr:row>19</xdr:row>
      <xdr:rowOff>137160</xdr:rowOff>
    </xdr:from>
    <xdr:to>
      <xdr:col>14</xdr:col>
      <xdr:colOff>358140</xdr:colOff>
      <xdr:row>25</xdr:row>
      <xdr:rowOff>76200</xdr:rowOff>
    </xdr:to>
    <xdr:sp macro="" textlink="">
      <xdr:nvSpPr>
        <xdr:cNvPr id="24147" name="Text Box 595"/>
        <xdr:cNvSpPr txBox="1">
          <a:spLocks noChangeArrowheads="1"/>
        </xdr:cNvSpPr>
      </xdr:nvSpPr>
      <xdr:spPr bwMode="auto">
        <a:xfrm>
          <a:off x="7505700" y="3169920"/>
          <a:ext cx="868680" cy="93726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Below Gate 3, if the descent speed is slower than 400 kph  "Landing Thrust" is selected.</a:t>
          </a:r>
        </a:p>
      </xdr:txBody>
    </xdr:sp>
    <xdr:clientData/>
  </xdr:twoCellAnchor>
  <xdr:twoCellAnchor>
    <xdr:from>
      <xdr:col>1</xdr:col>
      <xdr:colOff>175260</xdr:colOff>
      <xdr:row>32</xdr:row>
      <xdr:rowOff>45720</xdr:rowOff>
    </xdr:from>
    <xdr:to>
      <xdr:col>3</xdr:col>
      <xdr:colOff>76200</xdr:colOff>
      <xdr:row>32</xdr:row>
      <xdr:rowOff>45720</xdr:rowOff>
    </xdr:to>
    <xdr:sp macro="" textlink="">
      <xdr:nvSpPr>
        <xdr:cNvPr id="24149" name="Line 597"/>
        <xdr:cNvSpPr>
          <a:spLocks noChangeShapeType="1"/>
        </xdr:cNvSpPr>
      </xdr:nvSpPr>
      <xdr:spPr bwMode="auto">
        <a:xfrm>
          <a:off x="266700" y="5204460"/>
          <a:ext cx="1120140" cy="0"/>
        </a:xfrm>
        <a:prstGeom prst="line">
          <a:avLst/>
        </a:prstGeom>
        <a:noFill/>
        <a:ln w="19050">
          <a:solidFill>
            <a:srgbClr xmlns:mc="http://schemas.openxmlformats.org/markup-compatibility/2006" xmlns:a14="http://schemas.microsoft.com/office/drawing/2010/main" val="FF6600" mc:Ignorable="a14" a14:legacySpreadsheetColorIndex="53"/>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365760</xdr:colOff>
      <xdr:row>30</xdr:row>
      <xdr:rowOff>144780</xdr:rowOff>
    </xdr:from>
    <xdr:to>
      <xdr:col>2</xdr:col>
      <xdr:colOff>594360</xdr:colOff>
      <xdr:row>31</xdr:row>
      <xdr:rowOff>121920</xdr:rowOff>
    </xdr:to>
    <xdr:sp macro="" textlink="">
      <xdr:nvSpPr>
        <xdr:cNvPr id="24150" name="Text Box 598"/>
        <xdr:cNvSpPr txBox="1">
          <a:spLocks noChangeArrowheads="1"/>
        </xdr:cNvSpPr>
      </xdr:nvSpPr>
      <xdr:spPr bwMode="auto">
        <a:xfrm>
          <a:off x="457200" y="5006340"/>
          <a:ext cx="838200" cy="14478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GB" sz="800" b="0" i="0" u="none" strike="noStrike" baseline="0">
              <a:solidFill>
                <a:srgbClr val="000000"/>
              </a:solidFill>
              <a:latin typeface="Arial"/>
              <a:cs typeface="Arial"/>
            </a:rPr>
            <a:t>Braking stage</a:t>
          </a:r>
        </a:p>
        <a:p>
          <a:pPr algn="ctr" rtl="0">
            <a:defRPr sz="1000"/>
          </a:pPr>
          <a:endParaRPr lang="en-GB" sz="800" b="0" i="0" u="none" strike="noStrike" baseline="0">
            <a:solidFill>
              <a:srgbClr val="000000"/>
            </a:solidFill>
            <a:latin typeface="Arial"/>
            <a:cs typeface="Arial"/>
          </a:endParaRPr>
        </a:p>
      </xdr:txBody>
    </xdr:sp>
    <xdr:clientData/>
  </xdr:twoCellAnchor>
  <xdr:twoCellAnchor>
    <xdr:from>
      <xdr:col>3</xdr:col>
      <xdr:colOff>373380</xdr:colOff>
      <xdr:row>30</xdr:row>
      <xdr:rowOff>137160</xdr:rowOff>
    </xdr:from>
    <xdr:to>
      <xdr:col>4</xdr:col>
      <xdr:colOff>594360</xdr:colOff>
      <xdr:row>32</xdr:row>
      <xdr:rowOff>7620</xdr:rowOff>
    </xdr:to>
    <xdr:sp macro="" textlink="">
      <xdr:nvSpPr>
        <xdr:cNvPr id="24151" name="Text Box 599"/>
        <xdr:cNvSpPr txBox="1">
          <a:spLocks noChangeArrowheads="1"/>
        </xdr:cNvSpPr>
      </xdr:nvSpPr>
      <xdr:spPr bwMode="auto">
        <a:xfrm>
          <a:off x="1684020" y="4998720"/>
          <a:ext cx="830580" cy="16764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GB" sz="800" b="0" i="0" u="none" strike="noStrike" baseline="0">
              <a:solidFill>
                <a:srgbClr val="000000"/>
              </a:solidFill>
              <a:latin typeface="Arial"/>
              <a:cs typeface="Arial"/>
            </a:rPr>
            <a:t>Descent stage</a:t>
          </a:r>
        </a:p>
      </xdr:txBody>
    </xdr:sp>
    <xdr:clientData/>
  </xdr:twoCellAnchor>
  <xdr:twoCellAnchor>
    <xdr:from>
      <xdr:col>5</xdr:col>
      <xdr:colOff>175260</xdr:colOff>
      <xdr:row>30</xdr:row>
      <xdr:rowOff>137160</xdr:rowOff>
    </xdr:from>
    <xdr:to>
      <xdr:col>7</xdr:col>
      <xdr:colOff>220980</xdr:colOff>
      <xdr:row>31</xdr:row>
      <xdr:rowOff>106680</xdr:rowOff>
    </xdr:to>
    <xdr:sp macro="" textlink="">
      <xdr:nvSpPr>
        <xdr:cNvPr id="24152" name="Text Box 600"/>
        <xdr:cNvSpPr txBox="1">
          <a:spLocks noChangeArrowheads="1"/>
        </xdr:cNvSpPr>
      </xdr:nvSpPr>
      <xdr:spPr bwMode="auto">
        <a:xfrm>
          <a:off x="2705100" y="4998720"/>
          <a:ext cx="1264920" cy="13716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GB" sz="800" b="0" i="0" u="none" strike="noStrike" baseline="0">
              <a:solidFill>
                <a:srgbClr val="000000"/>
              </a:solidFill>
              <a:latin typeface="Arial"/>
              <a:cs typeface="Arial"/>
            </a:rPr>
            <a:t>Landing thrust selected</a:t>
          </a:r>
        </a:p>
      </xdr:txBody>
    </xdr:sp>
    <xdr:clientData/>
  </xdr:twoCellAnchor>
  <xdr:twoCellAnchor>
    <xdr:from>
      <xdr:col>3</xdr:col>
      <xdr:colOff>213360</xdr:colOff>
      <xdr:row>32</xdr:row>
      <xdr:rowOff>45720</xdr:rowOff>
    </xdr:from>
    <xdr:to>
      <xdr:col>5</xdr:col>
      <xdr:colOff>114300</xdr:colOff>
      <xdr:row>32</xdr:row>
      <xdr:rowOff>45720</xdr:rowOff>
    </xdr:to>
    <xdr:sp macro="" textlink="">
      <xdr:nvSpPr>
        <xdr:cNvPr id="24153" name="Line 601"/>
        <xdr:cNvSpPr>
          <a:spLocks noChangeShapeType="1"/>
        </xdr:cNvSpPr>
      </xdr:nvSpPr>
      <xdr:spPr bwMode="auto">
        <a:xfrm>
          <a:off x="1524000" y="5204460"/>
          <a:ext cx="1120140" cy="0"/>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236220</xdr:colOff>
      <xdr:row>32</xdr:row>
      <xdr:rowOff>45720</xdr:rowOff>
    </xdr:from>
    <xdr:to>
      <xdr:col>7</xdr:col>
      <xdr:colOff>144780</xdr:colOff>
      <xdr:row>32</xdr:row>
      <xdr:rowOff>45720</xdr:rowOff>
    </xdr:to>
    <xdr:sp macro="" textlink="">
      <xdr:nvSpPr>
        <xdr:cNvPr id="24154" name="Line 602"/>
        <xdr:cNvSpPr>
          <a:spLocks noChangeShapeType="1"/>
        </xdr:cNvSpPr>
      </xdr:nvSpPr>
      <xdr:spPr bwMode="auto">
        <a:xfrm>
          <a:off x="2766060" y="5204460"/>
          <a:ext cx="1127760" cy="0"/>
        </a:xfrm>
        <a:prstGeom prst="line">
          <a:avLst/>
        </a:prstGeom>
        <a:noFill/>
        <a:ln w="1905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266700</xdr:colOff>
      <xdr:row>9</xdr:row>
      <xdr:rowOff>0</xdr:rowOff>
    </xdr:from>
    <xdr:to>
      <xdr:col>10</xdr:col>
      <xdr:colOff>266700</xdr:colOff>
      <xdr:row>10</xdr:row>
      <xdr:rowOff>45720</xdr:rowOff>
    </xdr:to>
    <xdr:sp macro="" textlink="">
      <xdr:nvSpPr>
        <xdr:cNvPr id="26890" name="Line 1290"/>
        <xdr:cNvSpPr>
          <a:spLocks noChangeShapeType="1"/>
        </xdr:cNvSpPr>
      </xdr:nvSpPr>
      <xdr:spPr bwMode="auto">
        <a:xfrm>
          <a:off x="5234940" y="1371600"/>
          <a:ext cx="609600" cy="213360"/>
        </a:xfrm>
        <a:prstGeom prst="line">
          <a:avLst/>
        </a:prstGeom>
        <a:noFill/>
        <a:ln w="952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10</xdr:col>
      <xdr:colOff>274320</xdr:colOff>
      <xdr:row>6</xdr:row>
      <xdr:rowOff>99060</xdr:rowOff>
    </xdr:from>
    <xdr:to>
      <xdr:col>10</xdr:col>
      <xdr:colOff>274320</xdr:colOff>
      <xdr:row>10</xdr:row>
      <xdr:rowOff>45720</xdr:rowOff>
    </xdr:to>
    <xdr:sp macro="" textlink="">
      <xdr:nvSpPr>
        <xdr:cNvPr id="26891" name="Line 1291"/>
        <xdr:cNvSpPr>
          <a:spLocks noChangeShapeType="1"/>
        </xdr:cNvSpPr>
      </xdr:nvSpPr>
      <xdr:spPr bwMode="auto">
        <a:xfrm>
          <a:off x="5852160" y="967740"/>
          <a:ext cx="0" cy="617220"/>
        </a:xfrm>
        <a:prstGeom prst="line">
          <a:avLst/>
        </a:prstGeom>
        <a:noFill/>
        <a:ln w="952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8</xdr:col>
      <xdr:colOff>266700</xdr:colOff>
      <xdr:row>6</xdr:row>
      <xdr:rowOff>60960</xdr:rowOff>
    </xdr:from>
    <xdr:to>
      <xdr:col>10</xdr:col>
      <xdr:colOff>213360</xdr:colOff>
      <xdr:row>8</xdr:row>
      <xdr:rowOff>38100</xdr:rowOff>
    </xdr:to>
    <xdr:sp macro="" textlink="">
      <xdr:nvSpPr>
        <xdr:cNvPr id="26892" name="Text Box 1292"/>
        <xdr:cNvSpPr txBox="1">
          <a:spLocks noChangeArrowheads="1"/>
        </xdr:cNvSpPr>
      </xdr:nvSpPr>
      <xdr:spPr bwMode="auto">
        <a:xfrm>
          <a:off x="4625340" y="929640"/>
          <a:ext cx="1165860" cy="31242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800"/>
            </a:lnSpc>
            <a:defRPr sz="1000"/>
          </a:pPr>
          <a:r>
            <a:rPr lang="en-GB" sz="800" b="0" i="0" u="none" strike="noStrike" baseline="0">
              <a:solidFill>
                <a:srgbClr val="000000"/>
              </a:solidFill>
              <a:latin typeface="Arial"/>
              <a:cs typeface="Arial"/>
            </a:rPr>
            <a:t>Angle of trajectory in degrees from vertical</a:t>
          </a:r>
        </a:p>
      </xdr:txBody>
    </xdr:sp>
    <xdr:clientData/>
  </xdr:twoCellAnchor>
  <xdr:twoCellAnchor>
    <xdr:from>
      <xdr:col>10</xdr:col>
      <xdr:colOff>60960</xdr:colOff>
      <xdr:row>8</xdr:row>
      <xdr:rowOff>76200</xdr:rowOff>
    </xdr:from>
    <xdr:to>
      <xdr:col>10</xdr:col>
      <xdr:colOff>220980</xdr:colOff>
      <xdr:row>9</xdr:row>
      <xdr:rowOff>129540</xdr:rowOff>
    </xdr:to>
    <xdr:sp macro="" textlink="">
      <xdr:nvSpPr>
        <xdr:cNvPr id="26893" name="Line 1293"/>
        <xdr:cNvSpPr>
          <a:spLocks noChangeShapeType="1"/>
        </xdr:cNvSpPr>
      </xdr:nvSpPr>
      <xdr:spPr bwMode="auto">
        <a:xfrm>
          <a:off x="5638800" y="1280160"/>
          <a:ext cx="160020" cy="2209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563880</xdr:colOff>
      <xdr:row>24</xdr:row>
      <xdr:rowOff>45720</xdr:rowOff>
    </xdr:from>
    <xdr:to>
      <xdr:col>13</xdr:col>
      <xdr:colOff>83820</xdr:colOff>
      <xdr:row>25</xdr:row>
      <xdr:rowOff>68580</xdr:rowOff>
    </xdr:to>
    <xdr:sp macro="" textlink="">
      <xdr:nvSpPr>
        <xdr:cNvPr id="26898" name="Line 1298"/>
        <xdr:cNvSpPr>
          <a:spLocks noChangeShapeType="1"/>
        </xdr:cNvSpPr>
      </xdr:nvSpPr>
      <xdr:spPr bwMode="auto">
        <a:xfrm flipH="1">
          <a:off x="7360920" y="3909060"/>
          <a:ext cx="12954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544828</xdr:colOff>
      <xdr:row>6</xdr:row>
      <xdr:rowOff>60695</xdr:rowOff>
    </xdr:from>
    <xdr:to>
      <xdr:col>6</xdr:col>
      <xdr:colOff>247649</xdr:colOff>
      <xdr:row>8</xdr:row>
      <xdr:rowOff>136894</xdr:rowOff>
    </xdr:to>
    <xdr:grpSp>
      <xdr:nvGrpSpPr>
        <xdr:cNvPr id="505" name="Group 504"/>
        <xdr:cNvGrpSpPr/>
      </xdr:nvGrpSpPr>
      <xdr:grpSpPr>
        <a:xfrm rot="-5040000">
          <a:off x="2720339" y="674104"/>
          <a:ext cx="411479" cy="922021"/>
          <a:chOff x="9509760" y="1988820"/>
          <a:chExt cx="411479" cy="922021"/>
        </a:xfrm>
      </xdr:grpSpPr>
      <xdr:grpSp>
        <xdr:nvGrpSpPr>
          <xdr:cNvPr id="506" name="Group 505"/>
          <xdr:cNvGrpSpPr/>
        </xdr:nvGrpSpPr>
        <xdr:grpSpPr>
          <a:xfrm>
            <a:off x="9509760" y="1988820"/>
            <a:ext cx="411479" cy="411480"/>
            <a:chOff x="14980920" y="1569719"/>
            <a:chExt cx="1386839" cy="1363980"/>
          </a:xfrm>
        </xdr:grpSpPr>
        <xdr:grpSp>
          <xdr:nvGrpSpPr>
            <xdr:cNvPr id="520" name="Group 705"/>
            <xdr:cNvGrpSpPr>
              <a:grpSpLocks/>
            </xdr:cNvGrpSpPr>
          </xdr:nvGrpSpPr>
          <xdr:grpSpPr bwMode="auto">
            <a:xfrm>
              <a:off x="14980920" y="1569719"/>
              <a:ext cx="1386839" cy="1363980"/>
              <a:chOff x="73" y="118"/>
              <a:chExt cx="146" cy="138"/>
            </a:xfrm>
          </xdr:grpSpPr>
          <xdr:grpSp>
            <xdr:nvGrpSpPr>
              <xdr:cNvPr id="522" name="Group 706"/>
              <xdr:cNvGrpSpPr>
                <a:grpSpLocks/>
              </xdr:cNvGrpSpPr>
            </xdr:nvGrpSpPr>
            <xdr:grpSpPr bwMode="auto">
              <a:xfrm>
                <a:off x="73" y="118"/>
                <a:ext cx="146" cy="138"/>
                <a:chOff x="73" y="118"/>
                <a:chExt cx="146" cy="138"/>
              </a:xfrm>
            </xdr:grpSpPr>
            <xdr:grpSp>
              <xdr:nvGrpSpPr>
                <xdr:cNvPr id="524" name="Group 707"/>
                <xdr:cNvGrpSpPr>
                  <a:grpSpLocks/>
                </xdr:cNvGrpSpPr>
              </xdr:nvGrpSpPr>
              <xdr:grpSpPr bwMode="auto">
                <a:xfrm>
                  <a:off x="128" y="118"/>
                  <a:ext cx="32" cy="129"/>
                  <a:chOff x="128" y="118"/>
                  <a:chExt cx="32" cy="129"/>
                </a:xfrm>
              </xdr:grpSpPr>
              <xdr:sp macro="" textlink="">
                <xdr:nvSpPr>
                  <xdr:cNvPr id="548" name="Rectangle 708"/>
                  <xdr:cNvSpPr>
                    <a:spLocks noChangeArrowheads="1"/>
                  </xdr:cNvSpPr>
                </xdr:nvSpPr>
                <xdr:spPr bwMode="auto">
                  <a:xfrm>
                    <a:off x="132" y="137"/>
                    <a:ext cx="28" cy="5"/>
                  </a:xfrm>
                  <a:prstGeom prst="rect">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49" name="Oval 709"/>
                  <xdr:cNvSpPr>
                    <a:spLocks noChangeArrowheads="1"/>
                  </xdr:cNvSpPr>
                </xdr:nvSpPr>
                <xdr:spPr bwMode="auto">
                  <a:xfrm>
                    <a:off x="128" y="118"/>
                    <a:ext cx="17" cy="13"/>
                  </a:xfrm>
                  <a:prstGeom prst="ellipse">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50" name="Line 710"/>
                  <xdr:cNvSpPr>
                    <a:spLocks noChangeShapeType="1"/>
                  </xdr:cNvSpPr>
                </xdr:nvSpPr>
                <xdr:spPr bwMode="auto">
                  <a:xfrm>
                    <a:off x="137" y="130"/>
                    <a:ext cx="0" cy="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51" name="Line 711"/>
                  <xdr:cNvSpPr>
                    <a:spLocks noChangeShapeType="1"/>
                  </xdr:cNvSpPr>
                </xdr:nvSpPr>
                <xdr:spPr bwMode="auto">
                  <a:xfrm flipV="1">
                    <a:off x="142" y="235"/>
                    <a:ext cx="4" cy="12"/>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52" name="Line 712"/>
                  <xdr:cNvSpPr>
                    <a:spLocks noChangeShapeType="1"/>
                  </xdr:cNvSpPr>
                </xdr:nvSpPr>
                <xdr:spPr bwMode="auto">
                  <a:xfrm flipH="1" flipV="1">
                    <a:off x="147" y="235"/>
                    <a:ext cx="4" cy="12"/>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nvGrpSpPr>
                <xdr:cNvPr id="525" name="Group 713"/>
                <xdr:cNvGrpSpPr>
                  <a:grpSpLocks/>
                </xdr:cNvGrpSpPr>
              </xdr:nvGrpSpPr>
              <xdr:grpSpPr bwMode="auto">
                <a:xfrm>
                  <a:off x="73" y="140"/>
                  <a:ext cx="146" cy="116"/>
                  <a:chOff x="73" y="140"/>
                  <a:chExt cx="146" cy="116"/>
                </a:xfrm>
              </xdr:grpSpPr>
              <xdr:grpSp>
                <xdr:nvGrpSpPr>
                  <xdr:cNvPr id="526" name="Group 714"/>
                  <xdr:cNvGrpSpPr>
                    <a:grpSpLocks/>
                  </xdr:cNvGrpSpPr>
                </xdr:nvGrpSpPr>
                <xdr:grpSpPr bwMode="auto">
                  <a:xfrm>
                    <a:off x="73" y="140"/>
                    <a:ext cx="146" cy="116"/>
                    <a:chOff x="73" y="140"/>
                    <a:chExt cx="146" cy="116"/>
                  </a:xfrm>
                </xdr:grpSpPr>
                <xdr:grpSp>
                  <xdr:nvGrpSpPr>
                    <xdr:cNvPr id="528" name="Group 715"/>
                    <xdr:cNvGrpSpPr>
                      <a:grpSpLocks/>
                    </xdr:cNvGrpSpPr>
                  </xdr:nvGrpSpPr>
                  <xdr:grpSpPr bwMode="auto">
                    <a:xfrm>
                      <a:off x="73" y="140"/>
                      <a:ext cx="146" cy="116"/>
                      <a:chOff x="73" y="140"/>
                      <a:chExt cx="146" cy="116"/>
                    </a:xfrm>
                  </xdr:grpSpPr>
                  <xdr:sp macro="" textlink="">
                    <xdr:nvSpPr>
                      <xdr:cNvPr id="531" name="Rectangle 716"/>
                      <xdr:cNvSpPr>
                        <a:spLocks noChangeArrowheads="1"/>
                      </xdr:cNvSpPr>
                    </xdr:nvSpPr>
                    <xdr:spPr bwMode="auto">
                      <a:xfrm>
                        <a:off x="127" y="174"/>
                        <a:ext cx="38" cy="9"/>
                      </a:xfrm>
                      <a:prstGeom prst="rect">
                        <a:avLst/>
                      </a:prstGeom>
                      <a:solidFill>
                        <a:schemeClr val="bg1">
                          <a:lumMod val="65000"/>
                        </a:schemeClr>
                      </a:solidFill>
                      <a:ln w="9525">
                        <a:solidFill>
                          <a:schemeClr val="tx1"/>
                        </a:solidFill>
                        <a:miter lim="800000"/>
                        <a:headEnd/>
                        <a:tailEnd/>
                      </a:ln>
                    </xdr:spPr>
                  </xdr:sp>
                  <xdr:sp macro="" textlink="">
                    <xdr:nvSpPr>
                      <xdr:cNvPr id="532" name="Line 717"/>
                      <xdr:cNvSpPr>
                        <a:spLocks noChangeShapeType="1"/>
                      </xdr:cNvSpPr>
                    </xdr:nvSpPr>
                    <xdr:spPr bwMode="auto">
                      <a:xfrm flipV="1">
                        <a:off x="89" y="210"/>
                        <a:ext cx="39" cy="38"/>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533" name="Line 718"/>
                      <xdr:cNvSpPr>
                        <a:spLocks noChangeShapeType="1"/>
                      </xdr:cNvSpPr>
                    </xdr:nvSpPr>
                    <xdr:spPr bwMode="auto">
                      <a:xfrm flipH="1">
                        <a:off x="83" y="194"/>
                        <a:ext cx="13" cy="53"/>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534" name="Line 719"/>
                      <xdr:cNvSpPr>
                        <a:spLocks noChangeShapeType="1"/>
                      </xdr:cNvSpPr>
                    </xdr:nvSpPr>
                    <xdr:spPr bwMode="auto">
                      <a:xfrm flipH="1" flipV="1">
                        <a:off x="164" y="210"/>
                        <a:ext cx="39" cy="38"/>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535" name="Oval 720"/>
                      <xdr:cNvSpPr>
                        <a:spLocks noChangeArrowheads="1"/>
                      </xdr:cNvSpPr>
                    </xdr:nvSpPr>
                    <xdr:spPr bwMode="auto">
                      <a:xfrm>
                        <a:off x="73" y="250"/>
                        <a:ext cx="28" cy="5"/>
                      </a:xfrm>
                      <a:prstGeom prst="ellipse">
                        <a:avLst/>
                      </a:prstGeom>
                      <a:solidFill>
                        <a:schemeClr val="bg1">
                          <a:lumMod val="65000"/>
                        </a:schemeClr>
                      </a:soli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36" name="Rectangle 721"/>
                      <xdr:cNvSpPr>
                        <a:spLocks noChangeArrowheads="1"/>
                      </xdr:cNvSpPr>
                    </xdr:nvSpPr>
                    <xdr:spPr bwMode="auto">
                      <a:xfrm>
                        <a:off x="81" y="246"/>
                        <a:ext cx="12" cy="5"/>
                      </a:xfrm>
                      <a:prstGeom prst="rect">
                        <a:avLst/>
                      </a:prstGeom>
                      <a:solidFill>
                        <a:schemeClr val="bg1">
                          <a:lumMod val="65000"/>
                        </a:schemeClr>
                      </a:solidFill>
                      <a:ln w="12700">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537" name="Line 722"/>
                      <xdr:cNvSpPr>
                        <a:spLocks noChangeShapeType="1"/>
                      </xdr:cNvSpPr>
                    </xdr:nvSpPr>
                    <xdr:spPr bwMode="auto">
                      <a:xfrm>
                        <a:off x="196" y="194"/>
                        <a:ext cx="13" cy="52"/>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538" name="Line 723"/>
                      <xdr:cNvSpPr>
                        <a:spLocks noChangeShapeType="1"/>
                      </xdr:cNvSpPr>
                    </xdr:nvSpPr>
                    <xdr:spPr bwMode="auto">
                      <a:xfrm>
                        <a:off x="164" y="174"/>
                        <a:ext cx="33" cy="20"/>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539" name="Oval 724"/>
                      <xdr:cNvSpPr>
                        <a:spLocks noChangeArrowheads="1"/>
                      </xdr:cNvSpPr>
                    </xdr:nvSpPr>
                    <xdr:spPr bwMode="auto">
                      <a:xfrm flipH="1">
                        <a:off x="192" y="250"/>
                        <a:ext cx="27" cy="5"/>
                      </a:xfrm>
                      <a:prstGeom prst="ellipse">
                        <a:avLst/>
                      </a:prstGeom>
                      <a:solidFill>
                        <a:schemeClr val="bg1">
                          <a:lumMod val="65000"/>
                        </a:schemeClr>
                      </a:soli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40" name="Rectangle 725"/>
                      <xdr:cNvSpPr>
                        <a:spLocks noChangeArrowheads="1"/>
                      </xdr:cNvSpPr>
                    </xdr:nvSpPr>
                    <xdr:spPr bwMode="auto">
                      <a:xfrm flipH="1">
                        <a:off x="199" y="246"/>
                        <a:ext cx="12" cy="5"/>
                      </a:xfrm>
                      <a:prstGeom prst="rect">
                        <a:avLst/>
                      </a:prstGeom>
                      <a:solidFill>
                        <a:schemeClr val="bg1">
                          <a:lumMod val="65000"/>
                        </a:schemeClr>
                      </a:solidFill>
                      <a:ln w="12700">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541" name="Oval 726"/>
                      <xdr:cNvSpPr>
                        <a:spLocks noChangeArrowheads="1"/>
                      </xdr:cNvSpPr>
                    </xdr:nvSpPr>
                    <xdr:spPr bwMode="auto">
                      <a:xfrm flipH="1">
                        <a:off x="133" y="251"/>
                        <a:ext cx="26" cy="5"/>
                      </a:xfrm>
                      <a:prstGeom prst="ellipse">
                        <a:avLst/>
                      </a:prstGeom>
                      <a:solidFill>
                        <a:schemeClr val="bg1">
                          <a:lumMod val="65000"/>
                        </a:schemeClr>
                      </a:soli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42" name="Rectangle 727"/>
                      <xdr:cNvSpPr>
                        <a:spLocks noChangeArrowheads="1"/>
                      </xdr:cNvSpPr>
                    </xdr:nvSpPr>
                    <xdr:spPr bwMode="auto">
                      <a:xfrm flipH="1">
                        <a:off x="141" y="247"/>
                        <a:ext cx="11" cy="4"/>
                      </a:xfrm>
                      <a:prstGeom prst="rect">
                        <a:avLst/>
                      </a:prstGeom>
                      <a:solidFill>
                        <a:schemeClr val="bg1">
                          <a:lumMod val="65000"/>
                        </a:schemeClr>
                      </a:solidFill>
                      <a:ln w="12700">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543" name="Rectangle 728"/>
                      <xdr:cNvSpPr>
                        <a:spLocks noChangeArrowheads="1"/>
                      </xdr:cNvSpPr>
                    </xdr:nvSpPr>
                    <xdr:spPr bwMode="auto">
                      <a:xfrm>
                        <a:off x="128" y="183"/>
                        <a:ext cx="36" cy="38"/>
                      </a:xfrm>
                      <a:prstGeom prst="rect">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44" name="Line 729"/>
                      <xdr:cNvSpPr>
                        <a:spLocks noChangeShapeType="1"/>
                      </xdr:cNvSpPr>
                    </xdr:nvSpPr>
                    <xdr:spPr bwMode="auto">
                      <a:xfrm flipH="1">
                        <a:off x="95" y="174"/>
                        <a:ext cx="33" cy="20"/>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545" name="Oval 742"/>
                      <xdr:cNvSpPr>
                        <a:spLocks noChangeArrowheads="1"/>
                      </xdr:cNvSpPr>
                    </xdr:nvSpPr>
                    <xdr:spPr bwMode="auto">
                      <a:xfrm>
                        <a:off x="122" y="140"/>
                        <a:ext cx="49" cy="36"/>
                      </a:xfrm>
                      <a:prstGeom prst="ellipse">
                        <a:avLst/>
                      </a:prstGeom>
                      <a:solidFill>
                        <a:schemeClr val="bg1">
                          <a:lumMod val="65000"/>
                        </a:schemeClr>
                      </a:solidFill>
                      <a:ln w="9525">
                        <a:solidFill>
                          <a:schemeClr val="tx1"/>
                        </a:solidFill>
                        <a:round/>
                        <a:headEnd/>
                        <a:tailEnd/>
                      </a:ln>
                    </xdr:spPr>
                  </xdr:sp>
                  <xdr:sp macro="" textlink="">
                    <xdr:nvSpPr>
                      <xdr:cNvPr id="546" name="Line 743"/>
                      <xdr:cNvSpPr>
                        <a:spLocks noChangeShapeType="1"/>
                      </xdr:cNvSpPr>
                    </xdr:nvSpPr>
                    <xdr:spPr bwMode="auto">
                      <a:xfrm flipH="1" flipV="1">
                        <a:off x="95" y="194"/>
                        <a:ext cx="33" cy="17"/>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547" name="Line 744"/>
                      <xdr:cNvSpPr>
                        <a:spLocks noChangeShapeType="1"/>
                      </xdr:cNvSpPr>
                    </xdr:nvSpPr>
                    <xdr:spPr bwMode="auto">
                      <a:xfrm flipV="1">
                        <a:off x="164" y="194"/>
                        <a:ext cx="33" cy="17"/>
                      </a:xfrm>
                      <a:prstGeom prst="line">
                        <a:avLst/>
                      </a:prstGeom>
                      <a:noFill/>
                      <a:ln w="19050">
                        <a:solidFill>
                          <a:schemeClr val="tx1">
                            <a:lumMod val="75000"/>
                            <a:lumOff val="25000"/>
                          </a:schemeClr>
                        </a:solidFill>
                        <a:round/>
                        <a:headEnd/>
                        <a:tailEnd/>
                      </a:ln>
                      <a:extLst>
                        <a:ext uri="{909E8E84-426E-40DD-AFC4-6F175D3DCCD1}">
                          <a14:hiddenFill xmlns:a14="http://schemas.microsoft.com/office/drawing/2010/main">
                            <a:noFill/>
                          </a14:hiddenFill>
                        </a:ext>
                      </a:extLst>
                    </xdr:spPr>
                  </xdr:sp>
                </xdr:grpSp>
                <xdr:sp macro="" textlink="">
                  <xdr:nvSpPr>
                    <xdr:cNvPr id="529" name="Rectangle 746"/>
                    <xdr:cNvSpPr>
                      <a:spLocks noChangeArrowheads="1"/>
                    </xdr:cNvSpPr>
                  </xdr:nvSpPr>
                  <xdr:spPr bwMode="auto">
                    <a:xfrm>
                      <a:off x="131" y="154"/>
                      <a:ext cx="10" cy="8"/>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30" name="Rectangle 748"/>
                    <xdr:cNvSpPr>
                      <a:spLocks noChangeArrowheads="1"/>
                    </xdr:cNvSpPr>
                  </xdr:nvSpPr>
                  <xdr:spPr bwMode="auto">
                    <a:xfrm>
                      <a:off x="151" y="154"/>
                      <a:ext cx="10" cy="8"/>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527" name="Line 750"/>
                  <xdr:cNvSpPr>
                    <a:spLocks noChangeShapeType="1"/>
                  </xdr:cNvSpPr>
                </xdr:nvSpPr>
                <xdr:spPr bwMode="auto">
                  <a:xfrm>
                    <a:off x="128" y="215"/>
                    <a:ext cx="3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sp macro="" textlink="">
            <xdr:nvSpPr>
              <xdr:cNvPr id="523" name="Rectangle 752"/>
              <xdr:cNvSpPr>
                <a:spLocks noChangeArrowheads="1"/>
              </xdr:cNvSpPr>
            </xdr:nvSpPr>
            <xdr:spPr bwMode="auto">
              <a:xfrm>
                <a:off x="141" y="162"/>
                <a:ext cx="10" cy="8"/>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521" name="Line 751"/>
            <xdr:cNvSpPr>
              <a:spLocks noChangeShapeType="1"/>
            </xdr:cNvSpPr>
          </xdr:nvSpPr>
          <xdr:spPr bwMode="auto">
            <a:xfrm flipH="1" flipV="1">
              <a:off x="15674340" y="2133600"/>
              <a:ext cx="0" cy="711642"/>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grpSp>
      <xdr:grpSp>
        <xdr:nvGrpSpPr>
          <xdr:cNvPr id="507" name="Group 506"/>
          <xdr:cNvGrpSpPr/>
        </xdr:nvGrpSpPr>
        <xdr:grpSpPr>
          <a:xfrm>
            <a:off x="9616439" y="2461261"/>
            <a:ext cx="236219" cy="449580"/>
            <a:chOff x="10195560" y="2173040"/>
            <a:chExt cx="638175" cy="1435627"/>
          </a:xfrm>
        </xdr:grpSpPr>
        <xdr:grpSp>
          <xdr:nvGrpSpPr>
            <xdr:cNvPr id="508" name="Group 507"/>
            <xdr:cNvGrpSpPr/>
          </xdr:nvGrpSpPr>
          <xdr:grpSpPr>
            <a:xfrm>
              <a:off x="10226040" y="2173040"/>
              <a:ext cx="554627" cy="1243897"/>
              <a:chOff x="10226040" y="2173040"/>
              <a:chExt cx="554627" cy="1243897"/>
            </a:xfrm>
          </xdr:grpSpPr>
          <xdr:sp macro="" textlink="">
            <xdr:nvSpPr>
              <xdr:cNvPr id="517" name="Oval 4535"/>
              <xdr:cNvSpPr>
                <a:spLocks noChangeArrowheads="1"/>
              </xdr:cNvSpPr>
            </xdr:nvSpPr>
            <xdr:spPr bwMode="auto">
              <a:xfrm>
                <a:off x="10233660" y="2985700"/>
                <a:ext cx="547007" cy="431237"/>
              </a:xfrm>
              <a:prstGeom prst="ellipse">
                <a:avLst/>
              </a:prstGeom>
              <a:solidFill>
                <a:schemeClr val="accent2">
                  <a:lumMod val="60000"/>
                  <a:lumOff val="40000"/>
                </a:schemeClr>
              </a:solidFill>
              <a:ln w="12700">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518" name="Oval 4538"/>
              <xdr:cNvSpPr>
                <a:spLocks noChangeArrowheads="1"/>
              </xdr:cNvSpPr>
            </xdr:nvSpPr>
            <xdr:spPr bwMode="auto">
              <a:xfrm>
                <a:off x="10233637" y="2173040"/>
                <a:ext cx="547007" cy="431237"/>
              </a:xfrm>
              <a:prstGeom prst="ellipse">
                <a:avLst/>
              </a:prstGeom>
              <a:solidFill>
                <a:schemeClr val="accent2">
                  <a:lumMod val="60000"/>
                  <a:lumOff val="40000"/>
                </a:schemeClr>
              </a:solidFill>
              <a:ln w="12700">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519" name="Rectangle 4539"/>
              <xdr:cNvSpPr>
                <a:spLocks noChangeArrowheads="1"/>
              </xdr:cNvSpPr>
            </xdr:nvSpPr>
            <xdr:spPr bwMode="auto">
              <a:xfrm>
                <a:off x="10226040" y="2400300"/>
                <a:ext cx="554604" cy="800869"/>
              </a:xfrm>
              <a:prstGeom prst="rect">
                <a:avLst/>
              </a:prstGeom>
              <a:solidFill>
                <a:schemeClr val="accent2">
                  <a:lumMod val="60000"/>
                  <a:lumOff val="40000"/>
                </a:schemeClr>
              </a:solidFill>
              <a:ln w="12700">
                <a:solidFill>
                  <a:srgbClr xmlns:mc="http://schemas.openxmlformats.org/markup-compatibility/2006" xmlns:a14="http://schemas.microsoft.com/office/drawing/2010/main" val="333333" mc:Ignorable="a14" a14:legacySpreadsheetColorIndex="63"/>
                </a:solidFill>
                <a:miter lim="800000"/>
                <a:headEnd/>
                <a:tailEnd/>
              </a:ln>
            </xdr:spPr>
          </xdr:sp>
        </xdr:grpSp>
        <xdr:sp macro="" textlink="">
          <xdr:nvSpPr>
            <xdr:cNvPr id="509" name="AutoShape 4541"/>
            <xdr:cNvSpPr>
              <a:spLocks noChangeArrowheads="1"/>
            </xdr:cNvSpPr>
          </xdr:nvSpPr>
          <xdr:spPr bwMode="auto">
            <a:xfrm>
              <a:off x="10228619" y="3291840"/>
              <a:ext cx="108621" cy="316827"/>
            </a:xfrm>
            <a:prstGeom prst="triangle">
              <a:avLst>
                <a:gd name="adj" fmla="val 50000"/>
              </a:avLst>
            </a:prstGeom>
            <a:solidFill>
              <a:schemeClr val="bg1">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10" name="Oval 4542"/>
            <xdr:cNvSpPr>
              <a:spLocks noChangeArrowheads="1"/>
            </xdr:cNvSpPr>
          </xdr:nvSpPr>
          <xdr:spPr bwMode="auto">
            <a:xfrm>
              <a:off x="10195560" y="3291840"/>
              <a:ext cx="174738" cy="155817"/>
            </a:xfrm>
            <a:prstGeom prst="ellipse">
              <a:avLst/>
            </a:prstGeom>
            <a:solidFill>
              <a:schemeClr val="bg1">
                <a:lumMod val="75000"/>
              </a:schemeClr>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11" name="AutoShape 4544"/>
            <xdr:cNvSpPr>
              <a:spLocks noChangeArrowheads="1"/>
            </xdr:cNvSpPr>
          </xdr:nvSpPr>
          <xdr:spPr bwMode="auto">
            <a:xfrm>
              <a:off x="10692056" y="3291840"/>
              <a:ext cx="108621" cy="316827"/>
            </a:xfrm>
            <a:prstGeom prst="triangle">
              <a:avLst>
                <a:gd name="adj" fmla="val 50000"/>
              </a:avLst>
            </a:prstGeom>
            <a:solidFill>
              <a:schemeClr val="bg1">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12" name="Oval 4545"/>
            <xdr:cNvSpPr>
              <a:spLocks noChangeArrowheads="1"/>
            </xdr:cNvSpPr>
          </xdr:nvSpPr>
          <xdr:spPr bwMode="auto">
            <a:xfrm>
              <a:off x="10658997" y="3291840"/>
              <a:ext cx="174738" cy="155817"/>
            </a:xfrm>
            <a:prstGeom prst="ellipse">
              <a:avLst/>
            </a:prstGeom>
            <a:solidFill>
              <a:schemeClr val="bg1">
                <a:lumMod val="75000"/>
              </a:schemeClr>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13" name="AutoShape 4547"/>
            <xdr:cNvSpPr>
              <a:spLocks noChangeArrowheads="1"/>
            </xdr:cNvSpPr>
          </xdr:nvSpPr>
          <xdr:spPr bwMode="auto">
            <a:xfrm>
              <a:off x="10553866" y="3291840"/>
              <a:ext cx="103898" cy="316827"/>
            </a:xfrm>
            <a:prstGeom prst="triangle">
              <a:avLst>
                <a:gd name="adj" fmla="val 50000"/>
              </a:avLst>
            </a:prstGeom>
            <a:solidFill>
              <a:schemeClr val="bg1">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14" name="Oval 4548"/>
            <xdr:cNvSpPr>
              <a:spLocks noChangeArrowheads="1"/>
            </xdr:cNvSpPr>
          </xdr:nvSpPr>
          <xdr:spPr bwMode="auto">
            <a:xfrm>
              <a:off x="10522245" y="3291840"/>
              <a:ext cx="167141" cy="155817"/>
            </a:xfrm>
            <a:prstGeom prst="ellipse">
              <a:avLst/>
            </a:prstGeom>
            <a:solidFill>
              <a:schemeClr val="bg1">
                <a:lumMod val="75000"/>
              </a:schemeClr>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15" name="AutoShape 4550"/>
            <xdr:cNvSpPr>
              <a:spLocks noChangeArrowheads="1"/>
            </xdr:cNvSpPr>
          </xdr:nvSpPr>
          <xdr:spPr bwMode="auto">
            <a:xfrm>
              <a:off x="10372968" y="3291840"/>
              <a:ext cx="108621" cy="316827"/>
            </a:xfrm>
            <a:prstGeom prst="triangle">
              <a:avLst>
                <a:gd name="adj" fmla="val 50000"/>
              </a:avLst>
            </a:prstGeom>
            <a:solidFill>
              <a:schemeClr val="bg1">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16" name="Oval 4551"/>
            <xdr:cNvSpPr>
              <a:spLocks noChangeArrowheads="1"/>
            </xdr:cNvSpPr>
          </xdr:nvSpPr>
          <xdr:spPr bwMode="auto">
            <a:xfrm>
              <a:off x="10339909" y="3291840"/>
              <a:ext cx="174738" cy="155817"/>
            </a:xfrm>
            <a:prstGeom prst="ellipse">
              <a:avLst/>
            </a:prstGeom>
            <a:solidFill>
              <a:schemeClr val="bg1">
                <a:lumMod val="75000"/>
              </a:schemeClr>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twoCellAnchor>
    <xdr:from>
      <xdr:col>1</xdr:col>
      <xdr:colOff>259080</xdr:colOff>
      <xdr:row>5</xdr:row>
      <xdr:rowOff>148323</xdr:rowOff>
    </xdr:from>
    <xdr:to>
      <xdr:col>2</xdr:col>
      <xdr:colOff>411480</xdr:colOff>
      <xdr:row>8</xdr:row>
      <xdr:rowOff>56882</xdr:rowOff>
    </xdr:to>
    <xdr:grpSp>
      <xdr:nvGrpSpPr>
        <xdr:cNvPr id="553" name="Group 552"/>
        <xdr:cNvGrpSpPr/>
      </xdr:nvGrpSpPr>
      <xdr:grpSpPr>
        <a:xfrm rot="-6180000">
          <a:off x="525780" y="674103"/>
          <a:ext cx="411479" cy="762000"/>
          <a:chOff x="11384280" y="1935480"/>
          <a:chExt cx="411479" cy="762000"/>
        </a:xfrm>
      </xdr:grpSpPr>
      <xdr:grpSp>
        <xdr:nvGrpSpPr>
          <xdr:cNvPr id="554" name="Group 553"/>
          <xdr:cNvGrpSpPr/>
        </xdr:nvGrpSpPr>
        <xdr:grpSpPr>
          <a:xfrm>
            <a:off x="11483340" y="2247900"/>
            <a:ext cx="236219" cy="449580"/>
            <a:chOff x="10195560" y="2173040"/>
            <a:chExt cx="638175" cy="1435627"/>
          </a:xfrm>
        </xdr:grpSpPr>
        <xdr:grpSp>
          <xdr:nvGrpSpPr>
            <xdr:cNvPr id="589" name="Group 588"/>
            <xdr:cNvGrpSpPr/>
          </xdr:nvGrpSpPr>
          <xdr:grpSpPr>
            <a:xfrm>
              <a:off x="10226040" y="2173040"/>
              <a:ext cx="554627" cy="1243897"/>
              <a:chOff x="10226040" y="2173040"/>
              <a:chExt cx="554627" cy="1243897"/>
            </a:xfrm>
          </xdr:grpSpPr>
          <xdr:sp macro="" textlink="">
            <xdr:nvSpPr>
              <xdr:cNvPr id="598" name="Oval 4535"/>
              <xdr:cNvSpPr>
                <a:spLocks noChangeArrowheads="1"/>
              </xdr:cNvSpPr>
            </xdr:nvSpPr>
            <xdr:spPr bwMode="auto">
              <a:xfrm>
                <a:off x="10233660" y="2985700"/>
                <a:ext cx="547007" cy="431237"/>
              </a:xfrm>
              <a:prstGeom prst="ellipse">
                <a:avLst/>
              </a:prstGeom>
              <a:solidFill>
                <a:schemeClr val="accent2">
                  <a:lumMod val="60000"/>
                  <a:lumOff val="40000"/>
                </a:schemeClr>
              </a:solidFill>
              <a:ln w="12700">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599" name="Oval 4538"/>
              <xdr:cNvSpPr>
                <a:spLocks noChangeArrowheads="1"/>
              </xdr:cNvSpPr>
            </xdr:nvSpPr>
            <xdr:spPr bwMode="auto">
              <a:xfrm>
                <a:off x="10233637" y="2173040"/>
                <a:ext cx="547007" cy="431237"/>
              </a:xfrm>
              <a:prstGeom prst="ellipse">
                <a:avLst/>
              </a:prstGeom>
              <a:solidFill>
                <a:schemeClr val="accent2">
                  <a:lumMod val="60000"/>
                  <a:lumOff val="40000"/>
                </a:schemeClr>
              </a:solidFill>
              <a:ln w="12700">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600" name="Rectangle 4539"/>
              <xdr:cNvSpPr>
                <a:spLocks noChangeArrowheads="1"/>
              </xdr:cNvSpPr>
            </xdr:nvSpPr>
            <xdr:spPr bwMode="auto">
              <a:xfrm>
                <a:off x="10226040" y="2400300"/>
                <a:ext cx="554604" cy="800869"/>
              </a:xfrm>
              <a:prstGeom prst="rect">
                <a:avLst/>
              </a:prstGeom>
              <a:solidFill>
                <a:schemeClr val="accent2">
                  <a:lumMod val="60000"/>
                  <a:lumOff val="40000"/>
                </a:schemeClr>
              </a:solidFill>
              <a:ln w="12700">
                <a:solidFill>
                  <a:srgbClr xmlns:mc="http://schemas.openxmlformats.org/markup-compatibility/2006" xmlns:a14="http://schemas.microsoft.com/office/drawing/2010/main" val="333333" mc:Ignorable="a14" a14:legacySpreadsheetColorIndex="63"/>
                </a:solidFill>
                <a:miter lim="800000"/>
                <a:headEnd/>
                <a:tailEnd/>
              </a:ln>
            </xdr:spPr>
          </xdr:sp>
        </xdr:grpSp>
        <xdr:sp macro="" textlink="">
          <xdr:nvSpPr>
            <xdr:cNvPr id="590" name="AutoShape 4541"/>
            <xdr:cNvSpPr>
              <a:spLocks noChangeArrowheads="1"/>
            </xdr:cNvSpPr>
          </xdr:nvSpPr>
          <xdr:spPr bwMode="auto">
            <a:xfrm>
              <a:off x="10228619" y="3291840"/>
              <a:ext cx="108621" cy="316827"/>
            </a:xfrm>
            <a:prstGeom prst="triangle">
              <a:avLst>
                <a:gd name="adj" fmla="val 50000"/>
              </a:avLst>
            </a:prstGeom>
            <a:solidFill>
              <a:schemeClr val="bg1">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91" name="Oval 4542"/>
            <xdr:cNvSpPr>
              <a:spLocks noChangeArrowheads="1"/>
            </xdr:cNvSpPr>
          </xdr:nvSpPr>
          <xdr:spPr bwMode="auto">
            <a:xfrm>
              <a:off x="10195560" y="3291840"/>
              <a:ext cx="174738" cy="155817"/>
            </a:xfrm>
            <a:prstGeom prst="ellipse">
              <a:avLst/>
            </a:prstGeom>
            <a:solidFill>
              <a:schemeClr val="bg1">
                <a:lumMod val="75000"/>
              </a:schemeClr>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92" name="AutoShape 4544"/>
            <xdr:cNvSpPr>
              <a:spLocks noChangeArrowheads="1"/>
            </xdr:cNvSpPr>
          </xdr:nvSpPr>
          <xdr:spPr bwMode="auto">
            <a:xfrm>
              <a:off x="10692056" y="3291840"/>
              <a:ext cx="108621" cy="316827"/>
            </a:xfrm>
            <a:prstGeom prst="triangle">
              <a:avLst>
                <a:gd name="adj" fmla="val 50000"/>
              </a:avLst>
            </a:prstGeom>
            <a:solidFill>
              <a:schemeClr val="bg1">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93" name="Oval 4545"/>
            <xdr:cNvSpPr>
              <a:spLocks noChangeArrowheads="1"/>
            </xdr:cNvSpPr>
          </xdr:nvSpPr>
          <xdr:spPr bwMode="auto">
            <a:xfrm>
              <a:off x="10658997" y="3291840"/>
              <a:ext cx="174738" cy="155817"/>
            </a:xfrm>
            <a:prstGeom prst="ellipse">
              <a:avLst/>
            </a:prstGeom>
            <a:solidFill>
              <a:schemeClr val="bg1">
                <a:lumMod val="75000"/>
              </a:schemeClr>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94" name="AutoShape 4547"/>
            <xdr:cNvSpPr>
              <a:spLocks noChangeArrowheads="1"/>
            </xdr:cNvSpPr>
          </xdr:nvSpPr>
          <xdr:spPr bwMode="auto">
            <a:xfrm>
              <a:off x="10553866" y="3291840"/>
              <a:ext cx="103898" cy="316827"/>
            </a:xfrm>
            <a:prstGeom prst="triangle">
              <a:avLst>
                <a:gd name="adj" fmla="val 50000"/>
              </a:avLst>
            </a:prstGeom>
            <a:solidFill>
              <a:schemeClr val="bg1">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95" name="Oval 4548"/>
            <xdr:cNvSpPr>
              <a:spLocks noChangeArrowheads="1"/>
            </xdr:cNvSpPr>
          </xdr:nvSpPr>
          <xdr:spPr bwMode="auto">
            <a:xfrm>
              <a:off x="10522245" y="3291840"/>
              <a:ext cx="167141" cy="155817"/>
            </a:xfrm>
            <a:prstGeom prst="ellipse">
              <a:avLst/>
            </a:prstGeom>
            <a:solidFill>
              <a:schemeClr val="bg1">
                <a:lumMod val="75000"/>
              </a:schemeClr>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96" name="AutoShape 4550"/>
            <xdr:cNvSpPr>
              <a:spLocks noChangeArrowheads="1"/>
            </xdr:cNvSpPr>
          </xdr:nvSpPr>
          <xdr:spPr bwMode="auto">
            <a:xfrm>
              <a:off x="10372968" y="3291840"/>
              <a:ext cx="108621" cy="316827"/>
            </a:xfrm>
            <a:prstGeom prst="triangle">
              <a:avLst>
                <a:gd name="adj" fmla="val 50000"/>
              </a:avLst>
            </a:prstGeom>
            <a:solidFill>
              <a:schemeClr val="bg1">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97" name="Oval 4551"/>
            <xdr:cNvSpPr>
              <a:spLocks noChangeArrowheads="1"/>
            </xdr:cNvSpPr>
          </xdr:nvSpPr>
          <xdr:spPr bwMode="auto">
            <a:xfrm>
              <a:off x="10339909" y="3291840"/>
              <a:ext cx="174738" cy="155817"/>
            </a:xfrm>
            <a:prstGeom prst="ellipse">
              <a:avLst/>
            </a:prstGeom>
            <a:solidFill>
              <a:schemeClr val="bg1">
                <a:lumMod val="75000"/>
              </a:schemeClr>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nvGrpSpPr>
          <xdr:cNvPr id="555" name="Group 554"/>
          <xdr:cNvGrpSpPr/>
        </xdr:nvGrpSpPr>
        <xdr:grpSpPr>
          <a:xfrm>
            <a:off x="11384280" y="1935480"/>
            <a:ext cx="411479" cy="411480"/>
            <a:chOff x="14980920" y="1569719"/>
            <a:chExt cx="1386839" cy="1363980"/>
          </a:xfrm>
        </xdr:grpSpPr>
        <xdr:grpSp>
          <xdr:nvGrpSpPr>
            <xdr:cNvPr id="556" name="Group 705"/>
            <xdr:cNvGrpSpPr>
              <a:grpSpLocks/>
            </xdr:cNvGrpSpPr>
          </xdr:nvGrpSpPr>
          <xdr:grpSpPr bwMode="auto">
            <a:xfrm>
              <a:off x="14980920" y="1569719"/>
              <a:ext cx="1386839" cy="1363980"/>
              <a:chOff x="73" y="118"/>
              <a:chExt cx="146" cy="138"/>
            </a:xfrm>
          </xdr:grpSpPr>
          <xdr:grpSp>
            <xdr:nvGrpSpPr>
              <xdr:cNvPr id="558" name="Group 706"/>
              <xdr:cNvGrpSpPr>
                <a:grpSpLocks/>
              </xdr:cNvGrpSpPr>
            </xdr:nvGrpSpPr>
            <xdr:grpSpPr bwMode="auto">
              <a:xfrm>
                <a:off x="73" y="118"/>
                <a:ext cx="146" cy="138"/>
                <a:chOff x="73" y="118"/>
                <a:chExt cx="146" cy="138"/>
              </a:xfrm>
            </xdr:grpSpPr>
            <xdr:grpSp>
              <xdr:nvGrpSpPr>
                <xdr:cNvPr id="560" name="Group 707"/>
                <xdr:cNvGrpSpPr>
                  <a:grpSpLocks/>
                </xdr:cNvGrpSpPr>
              </xdr:nvGrpSpPr>
              <xdr:grpSpPr bwMode="auto">
                <a:xfrm>
                  <a:off x="128" y="118"/>
                  <a:ext cx="32" cy="129"/>
                  <a:chOff x="128" y="118"/>
                  <a:chExt cx="32" cy="129"/>
                </a:xfrm>
              </xdr:grpSpPr>
              <xdr:sp macro="" textlink="">
                <xdr:nvSpPr>
                  <xdr:cNvPr id="584" name="Rectangle 708"/>
                  <xdr:cNvSpPr>
                    <a:spLocks noChangeArrowheads="1"/>
                  </xdr:cNvSpPr>
                </xdr:nvSpPr>
                <xdr:spPr bwMode="auto">
                  <a:xfrm>
                    <a:off x="132" y="137"/>
                    <a:ext cx="28" cy="5"/>
                  </a:xfrm>
                  <a:prstGeom prst="rect">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85" name="Oval 709"/>
                  <xdr:cNvSpPr>
                    <a:spLocks noChangeArrowheads="1"/>
                  </xdr:cNvSpPr>
                </xdr:nvSpPr>
                <xdr:spPr bwMode="auto">
                  <a:xfrm>
                    <a:off x="128" y="118"/>
                    <a:ext cx="17" cy="13"/>
                  </a:xfrm>
                  <a:prstGeom prst="ellipse">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86" name="Line 710"/>
                  <xdr:cNvSpPr>
                    <a:spLocks noChangeShapeType="1"/>
                  </xdr:cNvSpPr>
                </xdr:nvSpPr>
                <xdr:spPr bwMode="auto">
                  <a:xfrm>
                    <a:off x="137" y="130"/>
                    <a:ext cx="0" cy="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87" name="Line 711"/>
                  <xdr:cNvSpPr>
                    <a:spLocks noChangeShapeType="1"/>
                  </xdr:cNvSpPr>
                </xdr:nvSpPr>
                <xdr:spPr bwMode="auto">
                  <a:xfrm flipV="1">
                    <a:off x="142" y="235"/>
                    <a:ext cx="4" cy="12"/>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88" name="Line 712"/>
                  <xdr:cNvSpPr>
                    <a:spLocks noChangeShapeType="1"/>
                  </xdr:cNvSpPr>
                </xdr:nvSpPr>
                <xdr:spPr bwMode="auto">
                  <a:xfrm flipH="1" flipV="1">
                    <a:off x="147" y="235"/>
                    <a:ext cx="4" cy="12"/>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nvGrpSpPr>
                <xdr:cNvPr id="561" name="Group 713"/>
                <xdr:cNvGrpSpPr>
                  <a:grpSpLocks/>
                </xdr:cNvGrpSpPr>
              </xdr:nvGrpSpPr>
              <xdr:grpSpPr bwMode="auto">
                <a:xfrm>
                  <a:off x="73" y="140"/>
                  <a:ext cx="146" cy="116"/>
                  <a:chOff x="73" y="140"/>
                  <a:chExt cx="146" cy="116"/>
                </a:xfrm>
              </xdr:grpSpPr>
              <xdr:grpSp>
                <xdr:nvGrpSpPr>
                  <xdr:cNvPr id="562" name="Group 714"/>
                  <xdr:cNvGrpSpPr>
                    <a:grpSpLocks/>
                  </xdr:cNvGrpSpPr>
                </xdr:nvGrpSpPr>
                <xdr:grpSpPr bwMode="auto">
                  <a:xfrm>
                    <a:off x="73" y="140"/>
                    <a:ext cx="146" cy="116"/>
                    <a:chOff x="73" y="140"/>
                    <a:chExt cx="146" cy="116"/>
                  </a:xfrm>
                </xdr:grpSpPr>
                <xdr:grpSp>
                  <xdr:nvGrpSpPr>
                    <xdr:cNvPr id="564" name="Group 715"/>
                    <xdr:cNvGrpSpPr>
                      <a:grpSpLocks/>
                    </xdr:cNvGrpSpPr>
                  </xdr:nvGrpSpPr>
                  <xdr:grpSpPr bwMode="auto">
                    <a:xfrm>
                      <a:off x="73" y="140"/>
                      <a:ext cx="146" cy="116"/>
                      <a:chOff x="73" y="140"/>
                      <a:chExt cx="146" cy="116"/>
                    </a:xfrm>
                  </xdr:grpSpPr>
                  <xdr:sp macro="" textlink="">
                    <xdr:nvSpPr>
                      <xdr:cNvPr id="567" name="Rectangle 716"/>
                      <xdr:cNvSpPr>
                        <a:spLocks noChangeArrowheads="1"/>
                      </xdr:cNvSpPr>
                    </xdr:nvSpPr>
                    <xdr:spPr bwMode="auto">
                      <a:xfrm>
                        <a:off x="127" y="174"/>
                        <a:ext cx="38" cy="9"/>
                      </a:xfrm>
                      <a:prstGeom prst="rect">
                        <a:avLst/>
                      </a:prstGeom>
                      <a:solidFill>
                        <a:schemeClr val="bg1">
                          <a:lumMod val="65000"/>
                        </a:schemeClr>
                      </a:solidFill>
                      <a:ln w="9525">
                        <a:solidFill>
                          <a:schemeClr val="tx1"/>
                        </a:solidFill>
                        <a:miter lim="800000"/>
                        <a:headEnd/>
                        <a:tailEnd/>
                      </a:ln>
                    </xdr:spPr>
                  </xdr:sp>
                  <xdr:sp macro="" textlink="">
                    <xdr:nvSpPr>
                      <xdr:cNvPr id="568" name="Line 717"/>
                      <xdr:cNvSpPr>
                        <a:spLocks noChangeShapeType="1"/>
                      </xdr:cNvSpPr>
                    </xdr:nvSpPr>
                    <xdr:spPr bwMode="auto">
                      <a:xfrm flipV="1">
                        <a:off x="89" y="210"/>
                        <a:ext cx="39" cy="38"/>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569" name="Line 718"/>
                      <xdr:cNvSpPr>
                        <a:spLocks noChangeShapeType="1"/>
                      </xdr:cNvSpPr>
                    </xdr:nvSpPr>
                    <xdr:spPr bwMode="auto">
                      <a:xfrm flipH="1">
                        <a:off x="83" y="194"/>
                        <a:ext cx="13" cy="53"/>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570" name="Line 719"/>
                      <xdr:cNvSpPr>
                        <a:spLocks noChangeShapeType="1"/>
                      </xdr:cNvSpPr>
                    </xdr:nvSpPr>
                    <xdr:spPr bwMode="auto">
                      <a:xfrm flipH="1" flipV="1">
                        <a:off x="164" y="210"/>
                        <a:ext cx="39" cy="38"/>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571" name="Oval 720"/>
                      <xdr:cNvSpPr>
                        <a:spLocks noChangeArrowheads="1"/>
                      </xdr:cNvSpPr>
                    </xdr:nvSpPr>
                    <xdr:spPr bwMode="auto">
                      <a:xfrm>
                        <a:off x="73" y="250"/>
                        <a:ext cx="28" cy="5"/>
                      </a:xfrm>
                      <a:prstGeom prst="ellipse">
                        <a:avLst/>
                      </a:prstGeom>
                      <a:solidFill>
                        <a:schemeClr val="bg1">
                          <a:lumMod val="65000"/>
                        </a:schemeClr>
                      </a:soli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72" name="Rectangle 721"/>
                      <xdr:cNvSpPr>
                        <a:spLocks noChangeArrowheads="1"/>
                      </xdr:cNvSpPr>
                    </xdr:nvSpPr>
                    <xdr:spPr bwMode="auto">
                      <a:xfrm>
                        <a:off x="81" y="246"/>
                        <a:ext cx="12" cy="5"/>
                      </a:xfrm>
                      <a:prstGeom prst="rect">
                        <a:avLst/>
                      </a:prstGeom>
                      <a:solidFill>
                        <a:schemeClr val="bg1">
                          <a:lumMod val="65000"/>
                        </a:schemeClr>
                      </a:solidFill>
                      <a:ln w="12700">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573" name="Line 722"/>
                      <xdr:cNvSpPr>
                        <a:spLocks noChangeShapeType="1"/>
                      </xdr:cNvSpPr>
                    </xdr:nvSpPr>
                    <xdr:spPr bwMode="auto">
                      <a:xfrm>
                        <a:off x="196" y="194"/>
                        <a:ext cx="13" cy="52"/>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574" name="Line 723"/>
                      <xdr:cNvSpPr>
                        <a:spLocks noChangeShapeType="1"/>
                      </xdr:cNvSpPr>
                    </xdr:nvSpPr>
                    <xdr:spPr bwMode="auto">
                      <a:xfrm>
                        <a:off x="164" y="174"/>
                        <a:ext cx="33" cy="20"/>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575" name="Oval 724"/>
                      <xdr:cNvSpPr>
                        <a:spLocks noChangeArrowheads="1"/>
                      </xdr:cNvSpPr>
                    </xdr:nvSpPr>
                    <xdr:spPr bwMode="auto">
                      <a:xfrm flipH="1">
                        <a:off x="192" y="250"/>
                        <a:ext cx="27" cy="5"/>
                      </a:xfrm>
                      <a:prstGeom prst="ellipse">
                        <a:avLst/>
                      </a:prstGeom>
                      <a:solidFill>
                        <a:schemeClr val="bg1">
                          <a:lumMod val="65000"/>
                        </a:schemeClr>
                      </a:soli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76" name="Rectangle 725"/>
                      <xdr:cNvSpPr>
                        <a:spLocks noChangeArrowheads="1"/>
                      </xdr:cNvSpPr>
                    </xdr:nvSpPr>
                    <xdr:spPr bwMode="auto">
                      <a:xfrm flipH="1">
                        <a:off x="199" y="246"/>
                        <a:ext cx="12" cy="5"/>
                      </a:xfrm>
                      <a:prstGeom prst="rect">
                        <a:avLst/>
                      </a:prstGeom>
                      <a:solidFill>
                        <a:schemeClr val="bg1">
                          <a:lumMod val="65000"/>
                        </a:schemeClr>
                      </a:solidFill>
                      <a:ln w="12700">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577" name="Oval 726"/>
                      <xdr:cNvSpPr>
                        <a:spLocks noChangeArrowheads="1"/>
                      </xdr:cNvSpPr>
                    </xdr:nvSpPr>
                    <xdr:spPr bwMode="auto">
                      <a:xfrm flipH="1">
                        <a:off x="133" y="251"/>
                        <a:ext cx="26" cy="5"/>
                      </a:xfrm>
                      <a:prstGeom prst="ellipse">
                        <a:avLst/>
                      </a:prstGeom>
                      <a:solidFill>
                        <a:schemeClr val="bg1">
                          <a:lumMod val="65000"/>
                        </a:schemeClr>
                      </a:soli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78" name="Rectangle 727"/>
                      <xdr:cNvSpPr>
                        <a:spLocks noChangeArrowheads="1"/>
                      </xdr:cNvSpPr>
                    </xdr:nvSpPr>
                    <xdr:spPr bwMode="auto">
                      <a:xfrm flipH="1">
                        <a:off x="141" y="247"/>
                        <a:ext cx="11" cy="4"/>
                      </a:xfrm>
                      <a:prstGeom prst="rect">
                        <a:avLst/>
                      </a:prstGeom>
                      <a:solidFill>
                        <a:schemeClr val="bg1">
                          <a:lumMod val="65000"/>
                        </a:schemeClr>
                      </a:solidFill>
                      <a:ln w="12700">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579" name="Rectangle 728"/>
                      <xdr:cNvSpPr>
                        <a:spLocks noChangeArrowheads="1"/>
                      </xdr:cNvSpPr>
                    </xdr:nvSpPr>
                    <xdr:spPr bwMode="auto">
                      <a:xfrm>
                        <a:off x="128" y="183"/>
                        <a:ext cx="36" cy="38"/>
                      </a:xfrm>
                      <a:prstGeom prst="rect">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80" name="Line 729"/>
                      <xdr:cNvSpPr>
                        <a:spLocks noChangeShapeType="1"/>
                      </xdr:cNvSpPr>
                    </xdr:nvSpPr>
                    <xdr:spPr bwMode="auto">
                      <a:xfrm flipH="1">
                        <a:off x="95" y="174"/>
                        <a:ext cx="33" cy="20"/>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581" name="Oval 742"/>
                      <xdr:cNvSpPr>
                        <a:spLocks noChangeArrowheads="1"/>
                      </xdr:cNvSpPr>
                    </xdr:nvSpPr>
                    <xdr:spPr bwMode="auto">
                      <a:xfrm>
                        <a:off x="122" y="140"/>
                        <a:ext cx="49" cy="36"/>
                      </a:xfrm>
                      <a:prstGeom prst="ellipse">
                        <a:avLst/>
                      </a:prstGeom>
                      <a:solidFill>
                        <a:schemeClr val="bg1">
                          <a:lumMod val="65000"/>
                        </a:schemeClr>
                      </a:solidFill>
                      <a:ln w="9525">
                        <a:solidFill>
                          <a:schemeClr val="tx1"/>
                        </a:solidFill>
                        <a:round/>
                        <a:headEnd/>
                        <a:tailEnd/>
                      </a:ln>
                    </xdr:spPr>
                  </xdr:sp>
                  <xdr:sp macro="" textlink="">
                    <xdr:nvSpPr>
                      <xdr:cNvPr id="582" name="Line 743"/>
                      <xdr:cNvSpPr>
                        <a:spLocks noChangeShapeType="1"/>
                      </xdr:cNvSpPr>
                    </xdr:nvSpPr>
                    <xdr:spPr bwMode="auto">
                      <a:xfrm flipH="1" flipV="1">
                        <a:off x="95" y="194"/>
                        <a:ext cx="33" cy="17"/>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583" name="Line 744"/>
                      <xdr:cNvSpPr>
                        <a:spLocks noChangeShapeType="1"/>
                      </xdr:cNvSpPr>
                    </xdr:nvSpPr>
                    <xdr:spPr bwMode="auto">
                      <a:xfrm flipV="1">
                        <a:off x="164" y="194"/>
                        <a:ext cx="33" cy="17"/>
                      </a:xfrm>
                      <a:prstGeom prst="line">
                        <a:avLst/>
                      </a:prstGeom>
                      <a:noFill/>
                      <a:ln w="19050">
                        <a:solidFill>
                          <a:schemeClr val="tx1">
                            <a:lumMod val="75000"/>
                            <a:lumOff val="25000"/>
                          </a:schemeClr>
                        </a:solidFill>
                        <a:round/>
                        <a:headEnd/>
                        <a:tailEnd/>
                      </a:ln>
                      <a:extLst>
                        <a:ext uri="{909E8E84-426E-40DD-AFC4-6F175D3DCCD1}">
                          <a14:hiddenFill xmlns:a14="http://schemas.microsoft.com/office/drawing/2010/main">
                            <a:noFill/>
                          </a14:hiddenFill>
                        </a:ext>
                      </a:extLst>
                    </xdr:spPr>
                  </xdr:sp>
                </xdr:grpSp>
                <xdr:sp macro="" textlink="">
                  <xdr:nvSpPr>
                    <xdr:cNvPr id="565" name="Rectangle 746"/>
                    <xdr:cNvSpPr>
                      <a:spLocks noChangeArrowheads="1"/>
                    </xdr:cNvSpPr>
                  </xdr:nvSpPr>
                  <xdr:spPr bwMode="auto">
                    <a:xfrm>
                      <a:off x="131" y="154"/>
                      <a:ext cx="10" cy="8"/>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66" name="Rectangle 748"/>
                    <xdr:cNvSpPr>
                      <a:spLocks noChangeArrowheads="1"/>
                    </xdr:cNvSpPr>
                  </xdr:nvSpPr>
                  <xdr:spPr bwMode="auto">
                    <a:xfrm>
                      <a:off x="151" y="154"/>
                      <a:ext cx="10" cy="8"/>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563" name="Line 750"/>
                  <xdr:cNvSpPr>
                    <a:spLocks noChangeShapeType="1"/>
                  </xdr:cNvSpPr>
                </xdr:nvSpPr>
                <xdr:spPr bwMode="auto">
                  <a:xfrm>
                    <a:off x="128" y="215"/>
                    <a:ext cx="3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sp macro="" textlink="">
            <xdr:nvSpPr>
              <xdr:cNvPr id="559" name="Rectangle 752"/>
              <xdr:cNvSpPr>
                <a:spLocks noChangeArrowheads="1"/>
              </xdr:cNvSpPr>
            </xdr:nvSpPr>
            <xdr:spPr bwMode="auto">
              <a:xfrm>
                <a:off x="141" y="162"/>
                <a:ext cx="10" cy="8"/>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557" name="Line 751"/>
            <xdr:cNvSpPr>
              <a:spLocks noChangeShapeType="1"/>
            </xdr:cNvSpPr>
          </xdr:nvSpPr>
          <xdr:spPr bwMode="auto">
            <a:xfrm flipH="1" flipV="1">
              <a:off x="15674340" y="2133600"/>
              <a:ext cx="0" cy="711642"/>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12</xdr:col>
      <xdr:colOff>198120</xdr:colOff>
      <xdr:row>29</xdr:row>
      <xdr:rowOff>110224</xdr:rowOff>
    </xdr:from>
    <xdr:to>
      <xdr:col>12</xdr:col>
      <xdr:colOff>609599</xdr:colOff>
      <xdr:row>32</xdr:row>
      <xdr:rowOff>64504</xdr:rowOff>
    </xdr:to>
    <xdr:grpSp>
      <xdr:nvGrpSpPr>
        <xdr:cNvPr id="601" name="Group 600"/>
        <xdr:cNvGrpSpPr/>
      </xdr:nvGrpSpPr>
      <xdr:grpSpPr>
        <a:xfrm>
          <a:off x="6995160" y="4811764"/>
          <a:ext cx="411479" cy="411480"/>
          <a:chOff x="14980920" y="1569719"/>
          <a:chExt cx="1386839" cy="1363980"/>
        </a:xfrm>
      </xdr:grpSpPr>
      <xdr:grpSp>
        <xdr:nvGrpSpPr>
          <xdr:cNvPr id="602" name="Group 705"/>
          <xdr:cNvGrpSpPr>
            <a:grpSpLocks/>
          </xdr:cNvGrpSpPr>
        </xdr:nvGrpSpPr>
        <xdr:grpSpPr bwMode="auto">
          <a:xfrm>
            <a:off x="14980920" y="1569719"/>
            <a:ext cx="1386839" cy="1363980"/>
            <a:chOff x="73" y="118"/>
            <a:chExt cx="146" cy="138"/>
          </a:xfrm>
        </xdr:grpSpPr>
        <xdr:grpSp>
          <xdr:nvGrpSpPr>
            <xdr:cNvPr id="604" name="Group 706"/>
            <xdr:cNvGrpSpPr>
              <a:grpSpLocks/>
            </xdr:cNvGrpSpPr>
          </xdr:nvGrpSpPr>
          <xdr:grpSpPr bwMode="auto">
            <a:xfrm>
              <a:off x="73" y="118"/>
              <a:ext cx="146" cy="138"/>
              <a:chOff x="73" y="118"/>
              <a:chExt cx="146" cy="138"/>
            </a:xfrm>
          </xdr:grpSpPr>
          <xdr:grpSp>
            <xdr:nvGrpSpPr>
              <xdr:cNvPr id="606" name="Group 707"/>
              <xdr:cNvGrpSpPr>
                <a:grpSpLocks/>
              </xdr:cNvGrpSpPr>
            </xdr:nvGrpSpPr>
            <xdr:grpSpPr bwMode="auto">
              <a:xfrm>
                <a:off x="128" y="118"/>
                <a:ext cx="32" cy="129"/>
                <a:chOff x="128" y="118"/>
                <a:chExt cx="32" cy="129"/>
              </a:xfrm>
            </xdr:grpSpPr>
            <xdr:sp macro="" textlink="">
              <xdr:nvSpPr>
                <xdr:cNvPr id="630" name="Rectangle 708"/>
                <xdr:cNvSpPr>
                  <a:spLocks noChangeArrowheads="1"/>
                </xdr:cNvSpPr>
              </xdr:nvSpPr>
              <xdr:spPr bwMode="auto">
                <a:xfrm>
                  <a:off x="132" y="137"/>
                  <a:ext cx="28" cy="5"/>
                </a:xfrm>
                <a:prstGeom prst="rect">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31" name="Oval 709"/>
                <xdr:cNvSpPr>
                  <a:spLocks noChangeArrowheads="1"/>
                </xdr:cNvSpPr>
              </xdr:nvSpPr>
              <xdr:spPr bwMode="auto">
                <a:xfrm>
                  <a:off x="128" y="118"/>
                  <a:ext cx="17" cy="13"/>
                </a:xfrm>
                <a:prstGeom prst="ellipse">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32" name="Line 710"/>
                <xdr:cNvSpPr>
                  <a:spLocks noChangeShapeType="1"/>
                </xdr:cNvSpPr>
              </xdr:nvSpPr>
              <xdr:spPr bwMode="auto">
                <a:xfrm>
                  <a:off x="137" y="130"/>
                  <a:ext cx="0" cy="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33" name="Line 711"/>
                <xdr:cNvSpPr>
                  <a:spLocks noChangeShapeType="1"/>
                </xdr:cNvSpPr>
              </xdr:nvSpPr>
              <xdr:spPr bwMode="auto">
                <a:xfrm flipV="1">
                  <a:off x="142" y="235"/>
                  <a:ext cx="4" cy="12"/>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34" name="Line 712"/>
                <xdr:cNvSpPr>
                  <a:spLocks noChangeShapeType="1"/>
                </xdr:cNvSpPr>
              </xdr:nvSpPr>
              <xdr:spPr bwMode="auto">
                <a:xfrm flipH="1" flipV="1">
                  <a:off x="147" y="235"/>
                  <a:ext cx="4" cy="12"/>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nvGrpSpPr>
              <xdr:cNvPr id="607" name="Group 713"/>
              <xdr:cNvGrpSpPr>
                <a:grpSpLocks/>
              </xdr:cNvGrpSpPr>
            </xdr:nvGrpSpPr>
            <xdr:grpSpPr bwMode="auto">
              <a:xfrm>
                <a:off x="73" y="140"/>
                <a:ext cx="146" cy="116"/>
                <a:chOff x="73" y="140"/>
                <a:chExt cx="146" cy="116"/>
              </a:xfrm>
            </xdr:grpSpPr>
            <xdr:grpSp>
              <xdr:nvGrpSpPr>
                <xdr:cNvPr id="608" name="Group 714"/>
                <xdr:cNvGrpSpPr>
                  <a:grpSpLocks/>
                </xdr:cNvGrpSpPr>
              </xdr:nvGrpSpPr>
              <xdr:grpSpPr bwMode="auto">
                <a:xfrm>
                  <a:off x="73" y="140"/>
                  <a:ext cx="146" cy="116"/>
                  <a:chOff x="73" y="140"/>
                  <a:chExt cx="146" cy="116"/>
                </a:xfrm>
              </xdr:grpSpPr>
              <xdr:grpSp>
                <xdr:nvGrpSpPr>
                  <xdr:cNvPr id="610" name="Group 715"/>
                  <xdr:cNvGrpSpPr>
                    <a:grpSpLocks/>
                  </xdr:cNvGrpSpPr>
                </xdr:nvGrpSpPr>
                <xdr:grpSpPr bwMode="auto">
                  <a:xfrm>
                    <a:off x="73" y="140"/>
                    <a:ext cx="146" cy="116"/>
                    <a:chOff x="73" y="140"/>
                    <a:chExt cx="146" cy="116"/>
                  </a:xfrm>
                </xdr:grpSpPr>
                <xdr:sp macro="" textlink="">
                  <xdr:nvSpPr>
                    <xdr:cNvPr id="613" name="Rectangle 716"/>
                    <xdr:cNvSpPr>
                      <a:spLocks noChangeArrowheads="1"/>
                    </xdr:cNvSpPr>
                  </xdr:nvSpPr>
                  <xdr:spPr bwMode="auto">
                    <a:xfrm>
                      <a:off x="127" y="174"/>
                      <a:ext cx="38" cy="9"/>
                    </a:xfrm>
                    <a:prstGeom prst="rect">
                      <a:avLst/>
                    </a:prstGeom>
                    <a:solidFill>
                      <a:schemeClr val="bg1">
                        <a:lumMod val="65000"/>
                      </a:schemeClr>
                    </a:solidFill>
                    <a:ln w="9525">
                      <a:solidFill>
                        <a:schemeClr val="tx1"/>
                      </a:solidFill>
                      <a:miter lim="800000"/>
                      <a:headEnd/>
                      <a:tailEnd/>
                    </a:ln>
                  </xdr:spPr>
                </xdr:sp>
                <xdr:sp macro="" textlink="">
                  <xdr:nvSpPr>
                    <xdr:cNvPr id="614" name="Line 717"/>
                    <xdr:cNvSpPr>
                      <a:spLocks noChangeShapeType="1"/>
                    </xdr:cNvSpPr>
                  </xdr:nvSpPr>
                  <xdr:spPr bwMode="auto">
                    <a:xfrm flipV="1">
                      <a:off x="89" y="210"/>
                      <a:ext cx="39" cy="38"/>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615" name="Line 718"/>
                    <xdr:cNvSpPr>
                      <a:spLocks noChangeShapeType="1"/>
                    </xdr:cNvSpPr>
                  </xdr:nvSpPr>
                  <xdr:spPr bwMode="auto">
                    <a:xfrm flipH="1">
                      <a:off x="83" y="194"/>
                      <a:ext cx="13" cy="53"/>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616" name="Line 719"/>
                    <xdr:cNvSpPr>
                      <a:spLocks noChangeShapeType="1"/>
                    </xdr:cNvSpPr>
                  </xdr:nvSpPr>
                  <xdr:spPr bwMode="auto">
                    <a:xfrm flipH="1" flipV="1">
                      <a:off x="164" y="210"/>
                      <a:ext cx="39" cy="38"/>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617" name="Oval 720"/>
                    <xdr:cNvSpPr>
                      <a:spLocks noChangeArrowheads="1"/>
                    </xdr:cNvSpPr>
                  </xdr:nvSpPr>
                  <xdr:spPr bwMode="auto">
                    <a:xfrm>
                      <a:off x="73" y="250"/>
                      <a:ext cx="28" cy="5"/>
                    </a:xfrm>
                    <a:prstGeom prst="ellipse">
                      <a:avLst/>
                    </a:prstGeom>
                    <a:solidFill>
                      <a:schemeClr val="bg1">
                        <a:lumMod val="65000"/>
                      </a:schemeClr>
                    </a:soli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18" name="Rectangle 721"/>
                    <xdr:cNvSpPr>
                      <a:spLocks noChangeArrowheads="1"/>
                    </xdr:cNvSpPr>
                  </xdr:nvSpPr>
                  <xdr:spPr bwMode="auto">
                    <a:xfrm>
                      <a:off x="81" y="246"/>
                      <a:ext cx="12" cy="5"/>
                    </a:xfrm>
                    <a:prstGeom prst="rect">
                      <a:avLst/>
                    </a:prstGeom>
                    <a:solidFill>
                      <a:schemeClr val="bg1">
                        <a:lumMod val="65000"/>
                      </a:schemeClr>
                    </a:solidFill>
                    <a:ln w="12700">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619" name="Line 722"/>
                    <xdr:cNvSpPr>
                      <a:spLocks noChangeShapeType="1"/>
                    </xdr:cNvSpPr>
                  </xdr:nvSpPr>
                  <xdr:spPr bwMode="auto">
                    <a:xfrm>
                      <a:off x="196" y="194"/>
                      <a:ext cx="13" cy="52"/>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620" name="Line 723"/>
                    <xdr:cNvSpPr>
                      <a:spLocks noChangeShapeType="1"/>
                    </xdr:cNvSpPr>
                  </xdr:nvSpPr>
                  <xdr:spPr bwMode="auto">
                    <a:xfrm>
                      <a:off x="164" y="174"/>
                      <a:ext cx="33" cy="20"/>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621" name="Oval 724"/>
                    <xdr:cNvSpPr>
                      <a:spLocks noChangeArrowheads="1"/>
                    </xdr:cNvSpPr>
                  </xdr:nvSpPr>
                  <xdr:spPr bwMode="auto">
                    <a:xfrm flipH="1">
                      <a:off x="192" y="250"/>
                      <a:ext cx="27" cy="5"/>
                    </a:xfrm>
                    <a:prstGeom prst="ellipse">
                      <a:avLst/>
                    </a:prstGeom>
                    <a:solidFill>
                      <a:schemeClr val="bg1">
                        <a:lumMod val="65000"/>
                      </a:schemeClr>
                    </a:soli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22" name="Rectangle 725"/>
                    <xdr:cNvSpPr>
                      <a:spLocks noChangeArrowheads="1"/>
                    </xdr:cNvSpPr>
                  </xdr:nvSpPr>
                  <xdr:spPr bwMode="auto">
                    <a:xfrm flipH="1">
                      <a:off x="199" y="246"/>
                      <a:ext cx="12" cy="5"/>
                    </a:xfrm>
                    <a:prstGeom prst="rect">
                      <a:avLst/>
                    </a:prstGeom>
                    <a:solidFill>
                      <a:schemeClr val="bg1">
                        <a:lumMod val="65000"/>
                      </a:schemeClr>
                    </a:solidFill>
                    <a:ln w="12700">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623" name="Oval 726"/>
                    <xdr:cNvSpPr>
                      <a:spLocks noChangeArrowheads="1"/>
                    </xdr:cNvSpPr>
                  </xdr:nvSpPr>
                  <xdr:spPr bwMode="auto">
                    <a:xfrm flipH="1">
                      <a:off x="133" y="251"/>
                      <a:ext cx="26" cy="5"/>
                    </a:xfrm>
                    <a:prstGeom prst="ellipse">
                      <a:avLst/>
                    </a:prstGeom>
                    <a:solidFill>
                      <a:schemeClr val="bg1">
                        <a:lumMod val="65000"/>
                      </a:schemeClr>
                    </a:soli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24" name="Rectangle 727"/>
                    <xdr:cNvSpPr>
                      <a:spLocks noChangeArrowheads="1"/>
                    </xdr:cNvSpPr>
                  </xdr:nvSpPr>
                  <xdr:spPr bwMode="auto">
                    <a:xfrm flipH="1">
                      <a:off x="141" y="247"/>
                      <a:ext cx="11" cy="4"/>
                    </a:xfrm>
                    <a:prstGeom prst="rect">
                      <a:avLst/>
                    </a:prstGeom>
                    <a:solidFill>
                      <a:schemeClr val="bg1">
                        <a:lumMod val="65000"/>
                      </a:schemeClr>
                    </a:solidFill>
                    <a:ln w="12700">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625" name="Rectangle 728"/>
                    <xdr:cNvSpPr>
                      <a:spLocks noChangeArrowheads="1"/>
                    </xdr:cNvSpPr>
                  </xdr:nvSpPr>
                  <xdr:spPr bwMode="auto">
                    <a:xfrm>
                      <a:off x="128" y="183"/>
                      <a:ext cx="36" cy="38"/>
                    </a:xfrm>
                    <a:prstGeom prst="rect">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26" name="Line 729"/>
                    <xdr:cNvSpPr>
                      <a:spLocks noChangeShapeType="1"/>
                    </xdr:cNvSpPr>
                  </xdr:nvSpPr>
                  <xdr:spPr bwMode="auto">
                    <a:xfrm flipH="1">
                      <a:off x="95" y="174"/>
                      <a:ext cx="33" cy="20"/>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627" name="Oval 742"/>
                    <xdr:cNvSpPr>
                      <a:spLocks noChangeArrowheads="1"/>
                    </xdr:cNvSpPr>
                  </xdr:nvSpPr>
                  <xdr:spPr bwMode="auto">
                    <a:xfrm>
                      <a:off x="122" y="140"/>
                      <a:ext cx="49" cy="36"/>
                    </a:xfrm>
                    <a:prstGeom prst="ellipse">
                      <a:avLst/>
                    </a:prstGeom>
                    <a:solidFill>
                      <a:schemeClr val="bg1">
                        <a:lumMod val="65000"/>
                      </a:schemeClr>
                    </a:solidFill>
                    <a:ln w="9525">
                      <a:solidFill>
                        <a:schemeClr val="tx1"/>
                      </a:solidFill>
                      <a:round/>
                      <a:headEnd/>
                      <a:tailEnd/>
                    </a:ln>
                  </xdr:spPr>
                </xdr:sp>
                <xdr:sp macro="" textlink="">
                  <xdr:nvSpPr>
                    <xdr:cNvPr id="628" name="Line 743"/>
                    <xdr:cNvSpPr>
                      <a:spLocks noChangeShapeType="1"/>
                    </xdr:cNvSpPr>
                  </xdr:nvSpPr>
                  <xdr:spPr bwMode="auto">
                    <a:xfrm flipH="1" flipV="1">
                      <a:off x="95" y="194"/>
                      <a:ext cx="33" cy="17"/>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629" name="Line 744"/>
                    <xdr:cNvSpPr>
                      <a:spLocks noChangeShapeType="1"/>
                    </xdr:cNvSpPr>
                  </xdr:nvSpPr>
                  <xdr:spPr bwMode="auto">
                    <a:xfrm flipV="1">
                      <a:off x="164" y="194"/>
                      <a:ext cx="33" cy="17"/>
                    </a:xfrm>
                    <a:prstGeom prst="line">
                      <a:avLst/>
                    </a:prstGeom>
                    <a:noFill/>
                    <a:ln w="19050">
                      <a:solidFill>
                        <a:schemeClr val="tx1">
                          <a:lumMod val="75000"/>
                          <a:lumOff val="25000"/>
                        </a:schemeClr>
                      </a:solidFill>
                      <a:round/>
                      <a:headEnd/>
                      <a:tailEnd/>
                    </a:ln>
                    <a:extLst>
                      <a:ext uri="{909E8E84-426E-40DD-AFC4-6F175D3DCCD1}">
                        <a14:hiddenFill xmlns:a14="http://schemas.microsoft.com/office/drawing/2010/main">
                          <a:noFill/>
                        </a14:hiddenFill>
                      </a:ext>
                    </a:extLst>
                  </xdr:spPr>
                </xdr:sp>
              </xdr:grpSp>
              <xdr:sp macro="" textlink="">
                <xdr:nvSpPr>
                  <xdr:cNvPr id="611" name="Rectangle 746"/>
                  <xdr:cNvSpPr>
                    <a:spLocks noChangeArrowheads="1"/>
                  </xdr:cNvSpPr>
                </xdr:nvSpPr>
                <xdr:spPr bwMode="auto">
                  <a:xfrm>
                    <a:off x="131" y="154"/>
                    <a:ext cx="10" cy="8"/>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12" name="Rectangle 748"/>
                  <xdr:cNvSpPr>
                    <a:spLocks noChangeArrowheads="1"/>
                  </xdr:cNvSpPr>
                </xdr:nvSpPr>
                <xdr:spPr bwMode="auto">
                  <a:xfrm>
                    <a:off x="151" y="154"/>
                    <a:ext cx="10" cy="8"/>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609" name="Line 750"/>
                <xdr:cNvSpPr>
                  <a:spLocks noChangeShapeType="1"/>
                </xdr:cNvSpPr>
              </xdr:nvSpPr>
              <xdr:spPr bwMode="auto">
                <a:xfrm>
                  <a:off x="128" y="215"/>
                  <a:ext cx="3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sp macro="" textlink="">
          <xdr:nvSpPr>
            <xdr:cNvPr id="605" name="Rectangle 752"/>
            <xdr:cNvSpPr>
              <a:spLocks noChangeArrowheads="1"/>
            </xdr:cNvSpPr>
          </xdr:nvSpPr>
          <xdr:spPr bwMode="auto">
            <a:xfrm>
              <a:off x="141" y="162"/>
              <a:ext cx="10" cy="8"/>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603" name="Line 751"/>
          <xdr:cNvSpPr>
            <a:spLocks noChangeShapeType="1"/>
          </xdr:cNvSpPr>
        </xdr:nvSpPr>
        <xdr:spPr bwMode="auto">
          <a:xfrm flipH="1" flipV="1">
            <a:off x="15674340" y="2133600"/>
            <a:ext cx="0" cy="711642"/>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198120</xdr:colOff>
      <xdr:row>24</xdr:row>
      <xdr:rowOff>140704</xdr:rowOff>
    </xdr:from>
    <xdr:to>
      <xdr:col>12</xdr:col>
      <xdr:colOff>609599</xdr:colOff>
      <xdr:row>27</xdr:row>
      <xdr:rowOff>49264</xdr:rowOff>
    </xdr:to>
    <xdr:grpSp>
      <xdr:nvGrpSpPr>
        <xdr:cNvPr id="635" name="Group 634"/>
        <xdr:cNvGrpSpPr/>
      </xdr:nvGrpSpPr>
      <xdr:grpSpPr>
        <a:xfrm>
          <a:off x="6995160" y="4004044"/>
          <a:ext cx="411479" cy="411480"/>
          <a:chOff x="14980920" y="1569719"/>
          <a:chExt cx="1386839" cy="1363980"/>
        </a:xfrm>
      </xdr:grpSpPr>
      <xdr:grpSp>
        <xdr:nvGrpSpPr>
          <xdr:cNvPr id="636" name="Group 705"/>
          <xdr:cNvGrpSpPr>
            <a:grpSpLocks/>
          </xdr:cNvGrpSpPr>
        </xdr:nvGrpSpPr>
        <xdr:grpSpPr bwMode="auto">
          <a:xfrm>
            <a:off x="14980920" y="1569719"/>
            <a:ext cx="1386839" cy="1363980"/>
            <a:chOff x="73" y="118"/>
            <a:chExt cx="146" cy="138"/>
          </a:xfrm>
        </xdr:grpSpPr>
        <xdr:grpSp>
          <xdr:nvGrpSpPr>
            <xdr:cNvPr id="638" name="Group 706"/>
            <xdr:cNvGrpSpPr>
              <a:grpSpLocks/>
            </xdr:cNvGrpSpPr>
          </xdr:nvGrpSpPr>
          <xdr:grpSpPr bwMode="auto">
            <a:xfrm>
              <a:off x="73" y="118"/>
              <a:ext cx="146" cy="138"/>
              <a:chOff x="73" y="118"/>
              <a:chExt cx="146" cy="138"/>
            </a:xfrm>
          </xdr:grpSpPr>
          <xdr:grpSp>
            <xdr:nvGrpSpPr>
              <xdr:cNvPr id="640" name="Group 707"/>
              <xdr:cNvGrpSpPr>
                <a:grpSpLocks/>
              </xdr:cNvGrpSpPr>
            </xdr:nvGrpSpPr>
            <xdr:grpSpPr bwMode="auto">
              <a:xfrm>
                <a:off x="128" y="118"/>
                <a:ext cx="32" cy="129"/>
                <a:chOff x="128" y="118"/>
                <a:chExt cx="32" cy="129"/>
              </a:xfrm>
            </xdr:grpSpPr>
            <xdr:sp macro="" textlink="">
              <xdr:nvSpPr>
                <xdr:cNvPr id="664" name="Rectangle 708"/>
                <xdr:cNvSpPr>
                  <a:spLocks noChangeArrowheads="1"/>
                </xdr:cNvSpPr>
              </xdr:nvSpPr>
              <xdr:spPr bwMode="auto">
                <a:xfrm>
                  <a:off x="132" y="137"/>
                  <a:ext cx="28" cy="5"/>
                </a:xfrm>
                <a:prstGeom prst="rect">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5" name="Oval 709"/>
                <xdr:cNvSpPr>
                  <a:spLocks noChangeArrowheads="1"/>
                </xdr:cNvSpPr>
              </xdr:nvSpPr>
              <xdr:spPr bwMode="auto">
                <a:xfrm>
                  <a:off x="128" y="118"/>
                  <a:ext cx="17" cy="13"/>
                </a:xfrm>
                <a:prstGeom prst="ellipse">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6" name="Line 710"/>
                <xdr:cNvSpPr>
                  <a:spLocks noChangeShapeType="1"/>
                </xdr:cNvSpPr>
              </xdr:nvSpPr>
              <xdr:spPr bwMode="auto">
                <a:xfrm>
                  <a:off x="137" y="130"/>
                  <a:ext cx="0" cy="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67" name="Line 711"/>
                <xdr:cNvSpPr>
                  <a:spLocks noChangeShapeType="1"/>
                </xdr:cNvSpPr>
              </xdr:nvSpPr>
              <xdr:spPr bwMode="auto">
                <a:xfrm flipV="1">
                  <a:off x="142" y="235"/>
                  <a:ext cx="4" cy="12"/>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68" name="Line 712"/>
                <xdr:cNvSpPr>
                  <a:spLocks noChangeShapeType="1"/>
                </xdr:cNvSpPr>
              </xdr:nvSpPr>
              <xdr:spPr bwMode="auto">
                <a:xfrm flipH="1" flipV="1">
                  <a:off x="147" y="235"/>
                  <a:ext cx="4" cy="12"/>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nvGrpSpPr>
              <xdr:cNvPr id="641" name="Group 713"/>
              <xdr:cNvGrpSpPr>
                <a:grpSpLocks/>
              </xdr:cNvGrpSpPr>
            </xdr:nvGrpSpPr>
            <xdr:grpSpPr bwMode="auto">
              <a:xfrm>
                <a:off x="73" y="140"/>
                <a:ext cx="146" cy="116"/>
                <a:chOff x="73" y="140"/>
                <a:chExt cx="146" cy="116"/>
              </a:xfrm>
            </xdr:grpSpPr>
            <xdr:grpSp>
              <xdr:nvGrpSpPr>
                <xdr:cNvPr id="642" name="Group 714"/>
                <xdr:cNvGrpSpPr>
                  <a:grpSpLocks/>
                </xdr:cNvGrpSpPr>
              </xdr:nvGrpSpPr>
              <xdr:grpSpPr bwMode="auto">
                <a:xfrm>
                  <a:off x="73" y="140"/>
                  <a:ext cx="146" cy="116"/>
                  <a:chOff x="73" y="140"/>
                  <a:chExt cx="146" cy="116"/>
                </a:xfrm>
              </xdr:grpSpPr>
              <xdr:grpSp>
                <xdr:nvGrpSpPr>
                  <xdr:cNvPr id="644" name="Group 715"/>
                  <xdr:cNvGrpSpPr>
                    <a:grpSpLocks/>
                  </xdr:cNvGrpSpPr>
                </xdr:nvGrpSpPr>
                <xdr:grpSpPr bwMode="auto">
                  <a:xfrm>
                    <a:off x="73" y="140"/>
                    <a:ext cx="146" cy="116"/>
                    <a:chOff x="73" y="140"/>
                    <a:chExt cx="146" cy="116"/>
                  </a:xfrm>
                </xdr:grpSpPr>
                <xdr:sp macro="" textlink="">
                  <xdr:nvSpPr>
                    <xdr:cNvPr id="647" name="Rectangle 716"/>
                    <xdr:cNvSpPr>
                      <a:spLocks noChangeArrowheads="1"/>
                    </xdr:cNvSpPr>
                  </xdr:nvSpPr>
                  <xdr:spPr bwMode="auto">
                    <a:xfrm>
                      <a:off x="127" y="174"/>
                      <a:ext cx="38" cy="9"/>
                    </a:xfrm>
                    <a:prstGeom prst="rect">
                      <a:avLst/>
                    </a:prstGeom>
                    <a:solidFill>
                      <a:schemeClr val="bg1">
                        <a:lumMod val="65000"/>
                      </a:schemeClr>
                    </a:solidFill>
                    <a:ln w="9525">
                      <a:solidFill>
                        <a:schemeClr val="tx1"/>
                      </a:solidFill>
                      <a:miter lim="800000"/>
                      <a:headEnd/>
                      <a:tailEnd/>
                    </a:ln>
                  </xdr:spPr>
                </xdr:sp>
                <xdr:sp macro="" textlink="">
                  <xdr:nvSpPr>
                    <xdr:cNvPr id="648" name="Line 717"/>
                    <xdr:cNvSpPr>
                      <a:spLocks noChangeShapeType="1"/>
                    </xdr:cNvSpPr>
                  </xdr:nvSpPr>
                  <xdr:spPr bwMode="auto">
                    <a:xfrm flipV="1">
                      <a:off x="89" y="210"/>
                      <a:ext cx="39" cy="38"/>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649" name="Line 718"/>
                    <xdr:cNvSpPr>
                      <a:spLocks noChangeShapeType="1"/>
                    </xdr:cNvSpPr>
                  </xdr:nvSpPr>
                  <xdr:spPr bwMode="auto">
                    <a:xfrm flipH="1">
                      <a:off x="83" y="194"/>
                      <a:ext cx="13" cy="53"/>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650" name="Line 719"/>
                    <xdr:cNvSpPr>
                      <a:spLocks noChangeShapeType="1"/>
                    </xdr:cNvSpPr>
                  </xdr:nvSpPr>
                  <xdr:spPr bwMode="auto">
                    <a:xfrm flipH="1" flipV="1">
                      <a:off x="164" y="210"/>
                      <a:ext cx="39" cy="38"/>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651" name="Oval 720"/>
                    <xdr:cNvSpPr>
                      <a:spLocks noChangeArrowheads="1"/>
                    </xdr:cNvSpPr>
                  </xdr:nvSpPr>
                  <xdr:spPr bwMode="auto">
                    <a:xfrm>
                      <a:off x="73" y="250"/>
                      <a:ext cx="28" cy="5"/>
                    </a:xfrm>
                    <a:prstGeom prst="ellipse">
                      <a:avLst/>
                    </a:prstGeom>
                    <a:solidFill>
                      <a:schemeClr val="bg1">
                        <a:lumMod val="65000"/>
                      </a:schemeClr>
                    </a:soli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52" name="Rectangle 721"/>
                    <xdr:cNvSpPr>
                      <a:spLocks noChangeArrowheads="1"/>
                    </xdr:cNvSpPr>
                  </xdr:nvSpPr>
                  <xdr:spPr bwMode="auto">
                    <a:xfrm>
                      <a:off x="81" y="246"/>
                      <a:ext cx="12" cy="5"/>
                    </a:xfrm>
                    <a:prstGeom prst="rect">
                      <a:avLst/>
                    </a:prstGeom>
                    <a:solidFill>
                      <a:schemeClr val="bg1">
                        <a:lumMod val="65000"/>
                      </a:schemeClr>
                    </a:solidFill>
                    <a:ln w="12700">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653" name="Line 722"/>
                    <xdr:cNvSpPr>
                      <a:spLocks noChangeShapeType="1"/>
                    </xdr:cNvSpPr>
                  </xdr:nvSpPr>
                  <xdr:spPr bwMode="auto">
                    <a:xfrm>
                      <a:off x="196" y="194"/>
                      <a:ext cx="13" cy="52"/>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654" name="Line 723"/>
                    <xdr:cNvSpPr>
                      <a:spLocks noChangeShapeType="1"/>
                    </xdr:cNvSpPr>
                  </xdr:nvSpPr>
                  <xdr:spPr bwMode="auto">
                    <a:xfrm>
                      <a:off x="164" y="174"/>
                      <a:ext cx="33" cy="20"/>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655" name="Oval 724"/>
                    <xdr:cNvSpPr>
                      <a:spLocks noChangeArrowheads="1"/>
                    </xdr:cNvSpPr>
                  </xdr:nvSpPr>
                  <xdr:spPr bwMode="auto">
                    <a:xfrm flipH="1">
                      <a:off x="192" y="250"/>
                      <a:ext cx="27" cy="5"/>
                    </a:xfrm>
                    <a:prstGeom prst="ellipse">
                      <a:avLst/>
                    </a:prstGeom>
                    <a:solidFill>
                      <a:schemeClr val="bg1">
                        <a:lumMod val="65000"/>
                      </a:schemeClr>
                    </a:soli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56" name="Rectangle 725"/>
                    <xdr:cNvSpPr>
                      <a:spLocks noChangeArrowheads="1"/>
                    </xdr:cNvSpPr>
                  </xdr:nvSpPr>
                  <xdr:spPr bwMode="auto">
                    <a:xfrm flipH="1">
                      <a:off x="199" y="246"/>
                      <a:ext cx="12" cy="5"/>
                    </a:xfrm>
                    <a:prstGeom prst="rect">
                      <a:avLst/>
                    </a:prstGeom>
                    <a:solidFill>
                      <a:schemeClr val="bg1">
                        <a:lumMod val="65000"/>
                      </a:schemeClr>
                    </a:solidFill>
                    <a:ln w="12700">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657" name="Oval 726"/>
                    <xdr:cNvSpPr>
                      <a:spLocks noChangeArrowheads="1"/>
                    </xdr:cNvSpPr>
                  </xdr:nvSpPr>
                  <xdr:spPr bwMode="auto">
                    <a:xfrm flipH="1">
                      <a:off x="133" y="251"/>
                      <a:ext cx="26" cy="5"/>
                    </a:xfrm>
                    <a:prstGeom prst="ellipse">
                      <a:avLst/>
                    </a:prstGeom>
                    <a:solidFill>
                      <a:schemeClr val="bg1">
                        <a:lumMod val="65000"/>
                      </a:schemeClr>
                    </a:soli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58" name="Rectangle 727"/>
                    <xdr:cNvSpPr>
                      <a:spLocks noChangeArrowheads="1"/>
                    </xdr:cNvSpPr>
                  </xdr:nvSpPr>
                  <xdr:spPr bwMode="auto">
                    <a:xfrm flipH="1">
                      <a:off x="141" y="247"/>
                      <a:ext cx="11" cy="4"/>
                    </a:xfrm>
                    <a:prstGeom prst="rect">
                      <a:avLst/>
                    </a:prstGeom>
                    <a:solidFill>
                      <a:schemeClr val="bg1">
                        <a:lumMod val="65000"/>
                      </a:schemeClr>
                    </a:solidFill>
                    <a:ln w="12700">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659" name="Rectangle 728"/>
                    <xdr:cNvSpPr>
                      <a:spLocks noChangeArrowheads="1"/>
                    </xdr:cNvSpPr>
                  </xdr:nvSpPr>
                  <xdr:spPr bwMode="auto">
                    <a:xfrm>
                      <a:off x="128" y="183"/>
                      <a:ext cx="36" cy="38"/>
                    </a:xfrm>
                    <a:prstGeom prst="rect">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0" name="Line 729"/>
                    <xdr:cNvSpPr>
                      <a:spLocks noChangeShapeType="1"/>
                    </xdr:cNvSpPr>
                  </xdr:nvSpPr>
                  <xdr:spPr bwMode="auto">
                    <a:xfrm flipH="1">
                      <a:off x="95" y="174"/>
                      <a:ext cx="33" cy="20"/>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661" name="Oval 742"/>
                    <xdr:cNvSpPr>
                      <a:spLocks noChangeArrowheads="1"/>
                    </xdr:cNvSpPr>
                  </xdr:nvSpPr>
                  <xdr:spPr bwMode="auto">
                    <a:xfrm>
                      <a:off x="122" y="140"/>
                      <a:ext cx="49" cy="36"/>
                    </a:xfrm>
                    <a:prstGeom prst="ellipse">
                      <a:avLst/>
                    </a:prstGeom>
                    <a:solidFill>
                      <a:schemeClr val="bg1">
                        <a:lumMod val="65000"/>
                      </a:schemeClr>
                    </a:solidFill>
                    <a:ln w="9525">
                      <a:solidFill>
                        <a:schemeClr val="tx1"/>
                      </a:solidFill>
                      <a:round/>
                      <a:headEnd/>
                      <a:tailEnd/>
                    </a:ln>
                  </xdr:spPr>
                </xdr:sp>
                <xdr:sp macro="" textlink="">
                  <xdr:nvSpPr>
                    <xdr:cNvPr id="662" name="Line 743"/>
                    <xdr:cNvSpPr>
                      <a:spLocks noChangeShapeType="1"/>
                    </xdr:cNvSpPr>
                  </xdr:nvSpPr>
                  <xdr:spPr bwMode="auto">
                    <a:xfrm flipH="1" flipV="1">
                      <a:off x="95" y="194"/>
                      <a:ext cx="33" cy="17"/>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663" name="Line 744"/>
                    <xdr:cNvSpPr>
                      <a:spLocks noChangeShapeType="1"/>
                    </xdr:cNvSpPr>
                  </xdr:nvSpPr>
                  <xdr:spPr bwMode="auto">
                    <a:xfrm flipV="1">
                      <a:off x="164" y="194"/>
                      <a:ext cx="33" cy="17"/>
                    </a:xfrm>
                    <a:prstGeom prst="line">
                      <a:avLst/>
                    </a:prstGeom>
                    <a:noFill/>
                    <a:ln w="19050">
                      <a:solidFill>
                        <a:schemeClr val="tx1">
                          <a:lumMod val="75000"/>
                          <a:lumOff val="25000"/>
                        </a:schemeClr>
                      </a:solidFill>
                      <a:round/>
                      <a:headEnd/>
                      <a:tailEnd/>
                    </a:ln>
                    <a:extLst>
                      <a:ext uri="{909E8E84-426E-40DD-AFC4-6F175D3DCCD1}">
                        <a14:hiddenFill xmlns:a14="http://schemas.microsoft.com/office/drawing/2010/main">
                          <a:noFill/>
                        </a14:hiddenFill>
                      </a:ext>
                    </a:extLst>
                  </xdr:spPr>
                </xdr:sp>
              </xdr:grpSp>
              <xdr:sp macro="" textlink="">
                <xdr:nvSpPr>
                  <xdr:cNvPr id="645" name="Rectangle 746"/>
                  <xdr:cNvSpPr>
                    <a:spLocks noChangeArrowheads="1"/>
                  </xdr:cNvSpPr>
                </xdr:nvSpPr>
                <xdr:spPr bwMode="auto">
                  <a:xfrm>
                    <a:off x="131" y="154"/>
                    <a:ext cx="10" cy="8"/>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46" name="Rectangle 748"/>
                  <xdr:cNvSpPr>
                    <a:spLocks noChangeArrowheads="1"/>
                  </xdr:cNvSpPr>
                </xdr:nvSpPr>
                <xdr:spPr bwMode="auto">
                  <a:xfrm>
                    <a:off x="151" y="154"/>
                    <a:ext cx="10" cy="8"/>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643" name="Line 750"/>
                <xdr:cNvSpPr>
                  <a:spLocks noChangeShapeType="1"/>
                </xdr:cNvSpPr>
              </xdr:nvSpPr>
              <xdr:spPr bwMode="auto">
                <a:xfrm>
                  <a:off x="128" y="215"/>
                  <a:ext cx="3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sp macro="" textlink="">
          <xdr:nvSpPr>
            <xdr:cNvPr id="639" name="Rectangle 752"/>
            <xdr:cNvSpPr>
              <a:spLocks noChangeArrowheads="1"/>
            </xdr:cNvSpPr>
          </xdr:nvSpPr>
          <xdr:spPr bwMode="auto">
            <a:xfrm>
              <a:off x="141" y="162"/>
              <a:ext cx="10" cy="8"/>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637" name="Line 751"/>
          <xdr:cNvSpPr>
            <a:spLocks noChangeShapeType="1"/>
          </xdr:cNvSpPr>
        </xdr:nvSpPr>
        <xdr:spPr bwMode="auto">
          <a:xfrm flipH="1" flipV="1">
            <a:off x="15674340" y="2133600"/>
            <a:ext cx="0" cy="711642"/>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160020</xdr:colOff>
      <xdr:row>19</xdr:row>
      <xdr:rowOff>26404</xdr:rowOff>
    </xdr:from>
    <xdr:to>
      <xdr:col>12</xdr:col>
      <xdr:colOff>571499</xdr:colOff>
      <xdr:row>21</xdr:row>
      <xdr:rowOff>110224</xdr:rowOff>
    </xdr:to>
    <xdr:grpSp>
      <xdr:nvGrpSpPr>
        <xdr:cNvPr id="669" name="Group 668"/>
        <xdr:cNvGrpSpPr/>
      </xdr:nvGrpSpPr>
      <xdr:grpSpPr>
        <a:xfrm>
          <a:off x="6957060" y="3059164"/>
          <a:ext cx="411479" cy="411480"/>
          <a:chOff x="14980920" y="1569719"/>
          <a:chExt cx="1386839" cy="1363980"/>
        </a:xfrm>
      </xdr:grpSpPr>
      <xdr:grpSp>
        <xdr:nvGrpSpPr>
          <xdr:cNvPr id="670" name="Group 705"/>
          <xdr:cNvGrpSpPr>
            <a:grpSpLocks/>
          </xdr:cNvGrpSpPr>
        </xdr:nvGrpSpPr>
        <xdr:grpSpPr bwMode="auto">
          <a:xfrm>
            <a:off x="14980920" y="1569719"/>
            <a:ext cx="1386839" cy="1363980"/>
            <a:chOff x="73" y="118"/>
            <a:chExt cx="146" cy="138"/>
          </a:xfrm>
        </xdr:grpSpPr>
        <xdr:grpSp>
          <xdr:nvGrpSpPr>
            <xdr:cNvPr id="672" name="Group 706"/>
            <xdr:cNvGrpSpPr>
              <a:grpSpLocks/>
            </xdr:cNvGrpSpPr>
          </xdr:nvGrpSpPr>
          <xdr:grpSpPr bwMode="auto">
            <a:xfrm>
              <a:off x="73" y="118"/>
              <a:ext cx="146" cy="138"/>
              <a:chOff x="73" y="118"/>
              <a:chExt cx="146" cy="138"/>
            </a:xfrm>
          </xdr:grpSpPr>
          <xdr:grpSp>
            <xdr:nvGrpSpPr>
              <xdr:cNvPr id="674" name="Group 707"/>
              <xdr:cNvGrpSpPr>
                <a:grpSpLocks/>
              </xdr:cNvGrpSpPr>
            </xdr:nvGrpSpPr>
            <xdr:grpSpPr bwMode="auto">
              <a:xfrm>
                <a:off x="128" y="118"/>
                <a:ext cx="32" cy="129"/>
                <a:chOff x="128" y="118"/>
                <a:chExt cx="32" cy="129"/>
              </a:xfrm>
            </xdr:grpSpPr>
            <xdr:sp macro="" textlink="">
              <xdr:nvSpPr>
                <xdr:cNvPr id="698" name="Rectangle 708"/>
                <xdr:cNvSpPr>
                  <a:spLocks noChangeArrowheads="1"/>
                </xdr:cNvSpPr>
              </xdr:nvSpPr>
              <xdr:spPr bwMode="auto">
                <a:xfrm>
                  <a:off x="132" y="137"/>
                  <a:ext cx="28" cy="5"/>
                </a:xfrm>
                <a:prstGeom prst="rect">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99" name="Oval 709"/>
                <xdr:cNvSpPr>
                  <a:spLocks noChangeArrowheads="1"/>
                </xdr:cNvSpPr>
              </xdr:nvSpPr>
              <xdr:spPr bwMode="auto">
                <a:xfrm>
                  <a:off x="128" y="118"/>
                  <a:ext cx="17" cy="13"/>
                </a:xfrm>
                <a:prstGeom prst="ellipse">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00" name="Line 710"/>
                <xdr:cNvSpPr>
                  <a:spLocks noChangeShapeType="1"/>
                </xdr:cNvSpPr>
              </xdr:nvSpPr>
              <xdr:spPr bwMode="auto">
                <a:xfrm>
                  <a:off x="137" y="130"/>
                  <a:ext cx="0" cy="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01" name="Line 711"/>
                <xdr:cNvSpPr>
                  <a:spLocks noChangeShapeType="1"/>
                </xdr:cNvSpPr>
              </xdr:nvSpPr>
              <xdr:spPr bwMode="auto">
                <a:xfrm flipV="1">
                  <a:off x="142" y="235"/>
                  <a:ext cx="4" cy="12"/>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02" name="Line 712"/>
                <xdr:cNvSpPr>
                  <a:spLocks noChangeShapeType="1"/>
                </xdr:cNvSpPr>
              </xdr:nvSpPr>
              <xdr:spPr bwMode="auto">
                <a:xfrm flipH="1" flipV="1">
                  <a:off x="147" y="235"/>
                  <a:ext cx="4" cy="12"/>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nvGrpSpPr>
              <xdr:cNvPr id="675" name="Group 713"/>
              <xdr:cNvGrpSpPr>
                <a:grpSpLocks/>
              </xdr:cNvGrpSpPr>
            </xdr:nvGrpSpPr>
            <xdr:grpSpPr bwMode="auto">
              <a:xfrm>
                <a:off x="73" y="140"/>
                <a:ext cx="146" cy="116"/>
                <a:chOff x="73" y="140"/>
                <a:chExt cx="146" cy="116"/>
              </a:xfrm>
            </xdr:grpSpPr>
            <xdr:grpSp>
              <xdr:nvGrpSpPr>
                <xdr:cNvPr id="676" name="Group 714"/>
                <xdr:cNvGrpSpPr>
                  <a:grpSpLocks/>
                </xdr:cNvGrpSpPr>
              </xdr:nvGrpSpPr>
              <xdr:grpSpPr bwMode="auto">
                <a:xfrm>
                  <a:off x="73" y="140"/>
                  <a:ext cx="146" cy="116"/>
                  <a:chOff x="73" y="140"/>
                  <a:chExt cx="146" cy="116"/>
                </a:xfrm>
              </xdr:grpSpPr>
              <xdr:grpSp>
                <xdr:nvGrpSpPr>
                  <xdr:cNvPr id="678" name="Group 715"/>
                  <xdr:cNvGrpSpPr>
                    <a:grpSpLocks/>
                  </xdr:cNvGrpSpPr>
                </xdr:nvGrpSpPr>
                <xdr:grpSpPr bwMode="auto">
                  <a:xfrm>
                    <a:off x="73" y="140"/>
                    <a:ext cx="146" cy="116"/>
                    <a:chOff x="73" y="140"/>
                    <a:chExt cx="146" cy="116"/>
                  </a:xfrm>
                </xdr:grpSpPr>
                <xdr:sp macro="" textlink="">
                  <xdr:nvSpPr>
                    <xdr:cNvPr id="681" name="Rectangle 716"/>
                    <xdr:cNvSpPr>
                      <a:spLocks noChangeArrowheads="1"/>
                    </xdr:cNvSpPr>
                  </xdr:nvSpPr>
                  <xdr:spPr bwMode="auto">
                    <a:xfrm>
                      <a:off x="127" y="174"/>
                      <a:ext cx="38" cy="9"/>
                    </a:xfrm>
                    <a:prstGeom prst="rect">
                      <a:avLst/>
                    </a:prstGeom>
                    <a:solidFill>
                      <a:schemeClr val="bg1">
                        <a:lumMod val="65000"/>
                      </a:schemeClr>
                    </a:solidFill>
                    <a:ln w="9525">
                      <a:solidFill>
                        <a:schemeClr val="tx1"/>
                      </a:solidFill>
                      <a:miter lim="800000"/>
                      <a:headEnd/>
                      <a:tailEnd/>
                    </a:ln>
                  </xdr:spPr>
                </xdr:sp>
                <xdr:sp macro="" textlink="">
                  <xdr:nvSpPr>
                    <xdr:cNvPr id="682" name="Line 717"/>
                    <xdr:cNvSpPr>
                      <a:spLocks noChangeShapeType="1"/>
                    </xdr:cNvSpPr>
                  </xdr:nvSpPr>
                  <xdr:spPr bwMode="auto">
                    <a:xfrm flipV="1">
                      <a:off x="89" y="210"/>
                      <a:ext cx="39" cy="38"/>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683" name="Line 718"/>
                    <xdr:cNvSpPr>
                      <a:spLocks noChangeShapeType="1"/>
                    </xdr:cNvSpPr>
                  </xdr:nvSpPr>
                  <xdr:spPr bwMode="auto">
                    <a:xfrm flipH="1">
                      <a:off x="83" y="194"/>
                      <a:ext cx="13" cy="53"/>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684" name="Line 719"/>
                    <xdr:cNvSpPr>
                      <a:spLocks noChangeShapeType="1"/>
                    </xdr:cNvSpPr>
                  </xdr:nvSpPr>
                  <xdr:spPr bwMode="auto">
                    <a:xfrm flipH="1" flipV="1">
                      <a:off x="164" y="210"/>
                      <a:ext cx="39" cy="38"/>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685" name="Oval 720"/>
                    <xdr:cNvSpPr>
                      <a:spLocks noChangeArrowheads="1"/>
                    </xdr:cNvSpPr>
                  </xdr:nvSpPr>
                  <xdr:spPr bwMode="auto">
                    <a:xfrm>
                      <a:off x="73" y="250"/>
                      <a:ext cx="28" cy="5"/>
                    </a:xfrm>
                    <a:prstGeom prst="ellipse">
                      <a:avLst/>
                    </a:prstGeom>
                    <a:solidFill>
                      <a:schemeClr val="bg1">
                        <a:lumMod val="65000"/>
                      </a:schemeClr>
                    </a:soli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86" name="Rectangle 721"/>
                    <xdr:cNvSpPr>
                      <a:spLocks noChangeArrowheads="1"/>
                    </xdr:cNvSpPr>
                  </xdr:nvSpPr>
                  <xdr:spPr bwMode="auto">
                    <a:xfrm>
                      <a:off x="81" y="246"/>
                      <a:ext cx="12" cy="5"/>
                    </a:xfrm>
                    <a:prstGeom prst="rect">
                      <a:avLst/>
                    </a:prstGeom>
                    <a:solidFill>
                      <a:schemeClr val="bg1">
                        <a:lumMod val="65000"/>
                      </a:schemeClr>
                    </a:solidFill>
                    <a:ln w="12700">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687" name="Line 722"/>
                    <xdr:cNvSpPr>
                      <a:spLocks noChangeShapeType="1"/>
                    </xdr:cNvSpPr>
                  </xdr:nvSpPr>
                  <xdr:spPr bwMode="auto">
                    <a:xfrm>
                      <a:off x="196" y="194"/>
                      <a:ext cx="13" cy="52"/>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688" name="Line 723"/>
                    <xdr:cNvSpPr>
                      <a:spLocks noChangeShapeType="1"/>
                    </xdr:cNvSpPr>
                  </xdr:nvSpPr>
                  <xdr:spPr bwMode="auto">
                    <a:xfrm>
                      <a:off x="164" y="174"/>
                      <a:ext cx="33" cy="20"/>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689" name="Oval 724"/>
                    <xdr:cNvSpPr>
                      <a:spLocks noChangeArrowheads="1"/>
                    </xdr:cNvSpPr>
                  </xdr:nvSpPr>
                  <xdr:spPr bwMode="auto">
                    <a:xfrm flipH="1">
                      <a:off x="192" y="250"/>
                      <a:ext cx="27" cy="5"/>
                    </a:xfrm>
                    <a:prstGeom prst="ellipse">
                      <a:avLst/>
                    </a:prstGeom>
                    <a:solidFill>
                      <a:schemeClr val="bg1">
                        <a:lumMod val="65000"/>
                      </a:schemeClr>
                    </a:soli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90" name="Rectangle 725"/>
                    <xdr:cNvSpPr>
                      <a:spLocks noChangeArrowheads="1"/>
                    </xdr:cNvSpPr>
                  </xdr:nvSpPr>
                  <xdr:spPr bwMode="auto">
                    <a:xfrm flipH="1">
                      <a:off x="199" y="246"/>
                      <a:ext cx="12" cy="5"/>
                    </a:xfrm>
                    <a:prstGeom prst="rect">
                      <a:avLst/>
                    </a:prstGeom>
                    <a:solidFill>
                      <a:schemeClr val="bg1">
                        <a:lumMod val="65000"/>
                      </a:schemeClr>
                    </a:solidFill>
                    <a:ln w="12700">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691" name="Oval 726"/>
                    <xdr:cNvSpPr>
                      <a:spLocks noChangeArrowheads="1"/>
                    </xdr:cNvSpPr>
                  </xdr:nvSpPr>
                  <xdr:spPr bwMode="auto">
                    <a:xfrm flipH="1">
                      <a:off x="133" y="251"/>
                      <a:ext cx="26" cy="5"/>
                    </a:xfrm>
                    <a:prstGeom prst="ellipse">
                      <a:avLst/>
                    </a:prstGeom>
                    <a:solidFill>
                      <a:schemeClr val="bg1">
                        <a:lumMod val="65000"/>
                      </a:schemeClr>
                    </a:soli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92" name="Rectangle 727"/>
                    <xdr:cNvSpPr>
                      <a:spLocks noChangeArrowheads="1"/>
                    </xdr:cNvSpPr>
                  </xdr:nvSpPr>
                  <xdr:spPr bwMode="auto">
                    <a:xfrm flipH="1">
                      <a:off x="141" y="247"/>
                      <a:ext cx="11" cy="4"/>
                    </a:xfrm>
                    <a:prstGeom prst="rect">
                      <a:avLst/>
                    </a:prstGeom>
                    <a:solidFill>
                      <a:schemeClr val="bg1">
                        <a:lumMod val="65000"/>
                      </a:schemeClr>
                    </a:solidFill>
                    <a:ln w="12700">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693" name="Rectangle 728"/>
                    <xdr:cNvSpPr>
                      <a:spLocks noChangeArrowheads="1"/>
                    </xdr:cNvSpPr>
                  </xdr:nvSpPr>
                  <xdr:spPr bwMode="auto">
                    <a:xfrm>
                      <a:off x="128" y="183"/>
                      <a:ext cx="36" cy="38"/>
                    </a:xfrm>
                    <a:prstGeom prst="rect">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94" name="Line 729"/>
                    <xdr:cNvSpPr>
                      <a:spLocks noChangeShapeType="1"/>
                    </xdr:cNvSpPr>
                  </xdr:nvSpPr>
                  <xdr:spPr bwMode="auto">
                    <a:xfrm flipH="1">
                      <a:off x="95" y="174"/>
                      <a:ext cx="33" cy="20"/>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695" name="Oval 742"/>
                    <xdr:cNvSpPr>
                      <a:spLocks noChangeArrowheads="1"/>
                    </xdr:cNvSpPr>
                  </xdr:nvSpPr>
                  <xdr:spPr bwMode="auto">
                    <a:xfrm>
                      <a:off x="122" y="140"/>
                      <a:ext cx="49" cy="36"/>
                    </a:xfrm>
                    <a:prstGeom prst="ellipse">
                      <a:avLst/>
                    </a:prstGeom>
                    <a:solidFill>
                      <a:schemeClr val="bg1">
                        <a:lumMod val="65000"/>
                      </a:schemeClr>
                    </a:solidFill>
                    <a:ln w="9525">
                      <a:solidFill>
                        <a:schemeClr val="tx1"/>
                      </a:solidFill>
                      <a:round/>
                      <a:headEnd/>
                      <a:tailEnd/>
                    </a:ln>
                  </xdr:spPr>
                </xdr:sp>
                <xdr:sp macro="" textlink="">
                  <xdr:nvSpPr>
                    <xdr:cNvPr id="696" name="Line 743"/>
                    <xdr:cNvSpPr>
                      <a:spLocks noChangeShapeType="1"/>
                    </xdr:cNvSpPr>
                  </xdr:nvSpPr>
                  <xdr:spPr bwMode="auto">
                    <a:xfrm flipH="1" flipV="1">
                      <a:off x="95" y="194"/>
                      <a:ext cx="33" cy="17"/>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697" name="Line 744"/>
                    <xdr:cNvSpPr>
                      <a:spLocks noChangeShapeType="1"/>
                    </xdr:cNvSpPr>
                  </xdr:nvSpPr>
                  <xdr:spPr bwMode="auto">
                    <a:xfrm flipV="1">
                      <a:off x="164" y="194"/>
                      <a:ext cx="33" cy="17"/>
                    </a:xfrm>
                    <a:prstGeom prst="line">
                      <a:avLst/>
                    </a:prstGeom>
                    <a:noFill/>
                    <a:ln w="19050">
                      <a:solidFill>
                        <a:schemeClr val="tx1">
                          <a:lumMod val="75000"/>
                          <a:lumOff val="25000"/>
                        </a:schemeClr>
                      </a:solidFill>
                      <a:round/>
                      <a:headEnd/>
                      <a:tailEnd/>
                    </a:ln>
                    <a:extLst>
                      <a:ext uri="{909E8E84-426E-40DD-AFC4-6F175D3DCCD1}">
                        <a14:hiddenFill xmlns:a14="http://schemas.microsoft.com/office/drawing/2010/main">
                          <a:noFill/>
                        </a14:hiddenFill>
                      </a:ext>
                    </a:extLst>
                  </xdr:spPr>
                </xdr:sp>
              </xdr:grpSp>
              <xdr:sp macro="" textlink="">
                <xdr:nvSpPr>
                  <xdr:cNvPr id="679" name="Rectangle 746"/>
                  <xdr:cNvSpPr>
                    <a:spLocks noChangeArrowheads="1"/>
                  </xdr:cNvSpPr>
                </xdr:nvSpPr>
                <xdr:spPr bwMode="auto">
                  <a:xfrm>
                    <a:off x="131" y="154"/>
                    <a:ext cx="10" cy="8"/>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80" name="Rectangle 748"/>
                  <xdr:cNvSpPr>
                    <a:spLocks noChangeArrowheads="1"/>
                  </xdr:cNvSpPr>
                </xdr:nvSpPr>
                <xdr:spPr bwMode="auto">
                  <a:xfrm>
                    <a:off x="151" y="154"/>
                    <a:ext cx="10" cy="8"/>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677" name="Line 750"/>
                <xdr:cNvSpPr>
                  <a:spLocks noChangeShapeType="1"/>
                </xdr:cNvSpPr>
              </xdr:nvSpPr>
              <xdr:spPr bwMode="auto">
                <a:xfrm>
                  <a:off x="128" y="215"/>
                  <a:ext cx="3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sp macro="" textlink="">
          <xdr:nvSpPr>
            <xdr:cNvPr id="673" name="Rectangle 752"/>
            <xdr:cNvSpPr>
              <a:spLocks noChangeArrowheads="1"/>
            </xdr:cNvSpPr>
          </xdr:nvSpPr>
          <xdr:spPr bwMode="auto">
            <a:xfrm>
              <a:off x="141" y="162"/>
              <a:ext cx="10" cy="8"/>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671" name="Line 751"/>
          <xdr:cNvSpPr>
            <a:spLocks noChangeShapeType="1"/>
          </xdr:cNvSpPr>
        </xdr:nvSpPr>
        <xdr:spPr bwMode="auto">
          <a:xfrm flipH="1" flipV="1">
            <a:off x="15674340" y="2133600"/>
            <a:ext cx="0" cy="711642"/>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472440</xdr:colOff>
      <xdr:row>10</xdr:row>
      <xdr:rowOff>56884</xdr:rowOff>
    </xdr:from>
    <xdr:to>
      <xdr:col>11</xdr:col>
      <xdr:colOff>274319</xdr:colOff>
      <xdr:row>14</xdr:row>
      <xdr:rowOff>3543</xdr:rowOff>
    </xdr:to>
    <xdr:grpSp>
      <xdr:nvGrpSpPr>
        <xdr:cNvPr id="703" name="Group 702"/>
        <xdr:cNvGrpSpPr/>
      </xdr:nvGrpSpPr>
      <xdr:grpSpPr>
        <a:xfrm>
          <a:off x="6050280" y="1596124"/>
          <a:ext cx="411479" cy="609599"/>
          <a:chOff x="6065520" y="1805940"/>
          <a:chExt cx="411479" cy="609599"/>
        </a:xfrm>
      </xdr:grpSpPr>
      <xdr:grpSp>
        <xdr:nvGrpSpPr>
          <xdr:cNvPr id="704" name="Group 1009"/>
          <xdr:cNvGrpSpPr>
            <a:grpSpLocks/>
          </xdr:cNvGrpSpPr>
        </xdr:nvGrpSpPr>
        <xdr:grpSpPr bwMode="auto">
          <a:xfrm rot="19721602">
            <a:off x="6379845" y="2091074"/>
            <a:ext cx="85725" cy="324465"/>
            <a:chOff x="991" y="374"/>
            <a:chExt cx="44" cy="99"/>
          </a:xfrm>
        </xdr:grpSpPr>
        <xdr:sp macro="" textlink="">
          <xdr:nvSpPr>
            <xdr:cNvPr id="739" name="Line 1010"/>
            <xdr:cNvSpPr>
              <a:spLocks noChangeShapeType="1"/>
            </xdr:cNvSpPr>
          </xdr:nvSpPr>
          <xdr:spPr bwMode="auto">
            <a:xfrm>
              <a:off x="1013" y="374"/>
              <a:ext cx="0" cy="99"/>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740" name="Line 1011"/>
            <xdr:cNvSpPr>
              <a:spLocks noChangeShapeType="1"/>
            </xdr:cNvSpPr>
          </xdr:nvSpPr>
          <xdr:spPr bwMode="auto">
            <a:xfrm flipH="1">
              <a:off x="991" y="374"/>
              <a:ext cx="11" cy="86"/>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741" name="Line 1012"/>
            <xdr:cNvSpPr>
              <a:spLocks noChangeShapeType="1"/>
            </xdr:cNvSpPr>
          </xdr:nvSpPr>
          <xdr:spPr bwMode="auto">
            <a:xfrm>
              <a:off x="1023" y="374"/>
              <a:ext cx="12" cy="8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742" name="Line 1013"/>
            <xdr:cNvSpPr>
              <a:spLocks noChangeShapeType="1"/>
            </xdr:cNvSpPr>
          </xdr:nvSpPr>
          <xdr:spPr bwMode="auto">
            <a:xfrm flipH="1">
              <a:off x="1000" y="374"/>
              <a:ext cx="8"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743" name="Line 1014"/>
            <xdr:cNvSpPr>
              <a:spLocks noChangeShapeType="1"/>
            </xdr:cNvSpPr>
          </xdr:nvSpPr>
          <xdr:spPr bwMode="auto">
            <a:xfrm>
              <a:off x="1018" y="374"/>
              <a:ext cx="9" cy="98"/>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744" name="Line 1015"/>
            <xdr:cNvSpPr>
              <a:spLocks noChangeShapeType="1"/>
            </xdr:cNvSpPr>
          </xdr:nvSpPr>
          <xdr:spPr bwMode="auto">
            <a:xfrm flipH="1">
              <a:off x="1007" y="374"/>
              <a:ext cx="3"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745" name="Line 1016"/>
            <xdr:cNvSpPr>
              <a:spLocks noChangeShapeType="1"/>
            </xdr:cNvSpPr>
          </xdr:nvSpPr>
          <xdr:spPr bwMode="auto">
            <a:xfrm>
              <a:off x="1015" y="376"/>
              <a:ext cx="6"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746" name="Line 1017"/>
            <xdr:cNvSpPr>
              <a:spLocks noChangeShapeType="1"/>
            </xdr:cNvSpPr>
          </xdr:nvSpPr>
          <xdr:spPr bwMode="auto">
            <a:xfrm flipH="1">
              <a:off x="995" y="375"/>
              <a:ext cx="10" cy="91"/>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747" name="Line 1018"/>
            <xdr:cNvSpPr>
              <a:spLocks noChangeShapeType="1"/>
            </xdr:cNvSpPr>
          </xdr:nvSpPr>
          <xdr:spPr bwMode="auto">
            <a:xfrm>
              <a:off x="1020" y="375"/>
              <a:ext cx="11" cy="90"/>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grpSp>
      <xdr:grpSp>
        <xdr:nvGrpSpPr>
          <xdr:cNvPr id="705" name="Group 704"/>
          <xdr:cNvGrpSpPr/>
        </xdr:nvGrpSpPr>
        <xdr:grpSpPr>
          <a:xfrm rot="-1920000">
            <a:off x="6065520" y="1805940"/>
            <a:ext cx="411479" cy="411480"/>
            <a:chOff x="14980920" y="1569719"/>
            <a:chExt cx="1386839" cy="1363980"/>
          </a:xfrm>
        </xdr:grpSpPr>
        <xdr:grpSp>
          <xdr:nvGrpSpPr>
            <xdr:cNvPr id="706" name="Group 705"/>
            <xdr:cNvGrpSpPr>
              <a:grpSpLocks/>
            </xdr:cNvGrpSpPr>
          </xdr:nvGrpSpPr>
          <xdr:grpSpPr bwMode="auto">
            <a:xfrm>
              <a:off x="14980920" y="1569719"/>
              <a:ext cx="1386839" cy="1363980"/>
              <a:chOff x="73" y="118"/>
              <a:chExt cx="146" cy="138"/>
            </a:xfrm>
          </xdr:grpSpPr>
          <xdr:grpSp>
            <xdr:nvGrpSpPr>
              <xdr:cNvPr id="708" name="Group 706"/>
              <xdr:cNvGrpSpPr>
                <a:grpSpLocks/>
              </xdr:cNvGrpSpPr>
            </xdr:nvGrpSpPr>
            <xdr:grpSpPr bwMode="auto">
              <a:xfrm>
                <a:off x="73" y="118"/>
                <a:ext cx="146" cy="138"/>
                <a:chOff x="73" y="118"/>
                <a:chExt cx="146" cy="138"/>
              </a:xfrm>
            </xdr:grpSpPr>
            <xdr:grpSp>
              <xdr:nvGrpSpPr>
                <xdr:cNvPr id="710" name="Group 707"/>
                <xdr:cNvGrpSpPr>
                  <a:grpSpLocks/>
                </xdr:cNvGrpSpPr>
              </xdr:nvGrpSpPr>
              <xdr:grpSpPr bwMode="auto">
                <a:xfrm>
                  <a:off x="128" y="118"/>
                  <a:ext cx="32" cy="129"/>
                  <a:chOff x="128" y="118"/>
                  <a:chExt cx="32" cy="129"/>
                </a:xfrm>
              </xdr:grpSpPr>
              <xdr:sp macro="" textlink="">
                <xdr:nvSpPr>
                  <xdr:cNvPr id="734" name="Rectangle 708"/>
                  <xdr:cNvSpPr>
                    <a:spLocks noChangeArrowheads="1"/>
                  </xdr:cNvSpPr>
                </xdr:nvSpPr>
                <xdr:spPr bwMode="auto">
                  <a:xfrm>
                    <a:off x="132" y="137"/>
                    <a:ext cx="28" cy="5"/>
                  </a:xfrm>
                  <a:prstGeom prst="rect">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 name="Oval 709"/>
                  <xdr:cNvSpPr>
                    <a:spLocks noChangeArrowheads="1"/>
                  </xdr:cNvSpPr>
                </xdr:nvSpPr>
                <xdr:spPr bwMode="auto">
                  <a:xfrm>
                    <a:off x="128" y="118"/>
                    <a:ext cx="17" cy="13"/>
                  </a:xfrm>
                  <a:prstGeom prst="ellipse">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36" name="Line 710"/>
                  <xdr:cNvSpPr>
                    <a:spLocks noChangeShapeType="1"/>
                  </xdr:cNvSpPr>
                </xdr:nvSpPr>
                <xdr:spPr bwMode="auto">
                  <a:xfrm>
                    <a:off x="137" y="130"/>
                    <a:ext cx="0" cy="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37" name="Line 711"/>
                  <xdr:cNvSpPr>
                    <a:spLocks noChangeShapeType="1"/>
                  </xdr:cNvSpPr>
                </xdr:nvSpPr>
                <xdr:spPr bwMode="auto">
                  <a:xfrm flipV="1">
                    <a:off x="142" y="235"/>
                    <a:ext cx="4" cy="12"/>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38" name="Line 712"/>
                  <xdr:cNvSpPr>
                    <a:spLocks noChangeShapeType="1"/>
                  </xdr:cNvSpPr>
                </xdr:nvSpPr>
                <xdr:spPr bwMode="auto">
                  <a:xfrm flipH="1" flipV="1">
                    <a:off x="147" y="235"/>
                    <a:ext cx="4" cy="12"/>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nvGrpSpPr>
                <xdr:cNvPr id="711" name="Group 713"/>
                <xdr:cNvGrpSpPr>
                  <a:grpSpLocks/>
                </xdr:cNvGrpSpPr>
              </xdr:nvGrpSpPr>
              <xdr:grpSpPr bwMode="auto">
                <a:xfrm>
                  <a:off x="73" y="140"/>
                  <a:ext cx="146" cy="116"/>
                  <a:chOff x="73" y="140"/>
                  <a:chExt cx="146" cy="116"/>
                </a:xfrm>
              </xdr:grpSpPr>
              <xdr:grpSp>
                <xdr:nvGrpSpPr>
                  <xdr:cNvPr id="712" name="Group 714"/>
                  <xdr:cNvGrpSpPr>
                    <a:grpSpLocks/>
                  </xdr:cNvGrpSpPr>
                </xdr:nvGrpSpPr>
                <xdr:grpSpPr bwMode="auto">
                  <a:xfrm>
                    <a:off x="73" y="140"/>
                    <a:ext cx="146" cy="116"/>
                    <a:chOff x="73" y="140"/>
                    <a:chExt cx="146" cy="116"/>
                  </a:xfrm>
                </xdr:grpSpPr>
                <xdr:grpSp>
                  <xdr:nvGrpSpPr>
                    <xdr:cNvPr id="714" name="Group 715"/>
                    <xdr:cNvGrpSpPr>
                      <a:grpSpLocks/>
                    </xdr:cNvGrpSpPr>
                  </xdr:nvGrpSpPr>
                  <xdr:grpSpPr bwMode="auto">
                    <a:xfrm>
                      <a:off x="73" y="140"/>
                      <a:ext cx="146" cy="116"/>
                      <a:chOff x="73" y="140"/>
                      <a:chExt cx="146" cy="116"/>
                    </a:xfrm>
                  </xdr:grpSpPr>
                  <xdr:sp macro="" textlink="">
                    <xdr:nvSpPr>
                      <xdr:cNvPr id="717" name="Rectangle 716"/>
                      <xdr:cNvSpPr>
                        <a:spLocks noChangeArrowheads="1"/>
                      </xdr:cNvSpPr>
                    </xdr:nvSpPr>
                    <xdr:spPr bwMode="auto">
                      <a:xfrm>
                        <a:off x="127" y="174"/>
                        <a:ext cx="38" cy="9"/>
                      </a:xfrm>
                      <a:prstGeom prst="rect">
                        <a:avLst/>
                      </a:prstGeom>
                      <a:solidFill>
                        <a:schemeClr val="bg1">
                          <a:lumMod val="65000"/>
                        </a:schemeClr>
                      </a:solidFill>
                      <a:ln w="9525">
                        <a:solidFill>
                          <a:schemeClr val="tx1"/>
                        </a:solidFill>
                        <a:miter lim="800000"/>
                        <a:headEnd/>
                        <a:tailEnd/>
                      </a:ln>
                    </xdr:spPr>
                  </xdr:sp>
                  <xdr:sp macro="" textlink="">
                    <xdr:nvSpPr>
                      <xdr:cNvPr id="718" name="Line 717"/>
                      <xdr:cNvSpPr>
                        <a:spLocks noChangeShapeType="1"/>
                      </xdr:cNvSpPr>
                    </xdr:nvSpPr>
                    <xdr:spPr bwMode="auto">
                      <a:xfrm flipV="1">
                        <a:off x="89" y="210"/>
                        <a:ext cx="39" cy="38"/>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719" name="Line 718"/>
                      <xdr:cNvSpPr>
                        <a:spLocks noChangeShapeType="1"/>
                      </xdr:cNvSpPr>
                    </xdr:nvSpPr>
                    <xdr:spPr bwMode="auto">
                      <a:xfrm flipH="1">
                        <a:off x="83" y="194"/>
                        <a:ext cx="13" cy="53"/>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720" name="Line 719"/>
                      <xdr:cNvSpPr>
                        <a:spLocks noChangeShapeType="1"/>
                      </xdr:cNvSpPr>
                    </xdr:nvSpPr>
                    <xdr:spPr bwMode="auto">
                      <a:xfrm flipH="1" flipV="1">
                        <a:off x="164" y="210"/>
                        <a:ext cx="39" cy="38"/>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721" name="Oval 720"/>
                      <xdr:cNvSpPr>
                        <a:spLocks noChangeArrowheads="1"/>
                      </xdr:cNvSpPr>
                    </xdr:nvSpPr>
                    <xdr:spPr bwMode="auto">
                      <a:xfrm>
                        <a:off x="73" y="250"/>
                        <a:ext cx="28" cy="5"/>
                      </a:xfrm>
                      <a:prstGeom prst="ellipse">
                        <a:avLst/>
                      </a:prstGeom>
                      <a:solidFill>
                        <a:schemeClr val="bg1">
                          <a:lumMod val="65000"/>
                        </a:schemeClr>
                      </a:soli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22" name="Rectangle 721"/>
                      <xdr:cNvSpPr>
                        <a:spLocks noChangeArrowheads="1"/>
                      </xdr:cNvSpPr>
                    </xdr:nvSpPr>
                    <xdr:spPr bwMode="auto">
                      <a:xfrm>
                        <a:off x="81" y="246"/>
                        <a:ext cx="12" cy="5"/>
                      </a:xfrm>
                      <a:prstGeom prst="rect">
                        <a:avLst/>
                      </a:prstGeom>
                      <a:solidFill>
                        <a:schemeClr val="bg1">
                          <a:lumMod val="65000"/>
                        </a:schemeClr>
                      </a:solidFill>
                      <a:ln w="12700">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723" name="Line 722"/>
                      <xdr:cNvSpPr>
                        <a:spLocks noChangeShapeType="1"/>
                      </xdr:cNvSpPr>
                    </xdr:nvSpPr>
                    <xdr:spPr bwMode="auto">
                      <a:xfrm>
                        <a:off x="196" y="194"/>
                        <a:ext cx="13" cy="52"/>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724" name="Line 723"/>
                      <xdr:cNvSpPr>
                        <a:spLocks noChangeShapeType="1"/>
                      </xdr:cNvSpPr>
                    </xdr:nvSpPr>
                    <xdr:spPr bwMode="auto">
                      <a:xfrm>
                        <a:off x="164" y="174"/>
                        <a:ext cx="33" cy="20"/>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725" name="Oval 724"/>
                      <xdr:cNvSpPr>
                        <a:spLocks noChangeArrowheads="1"/>
                      </xdr:cNvSpPr>
                    </xdr:nvSpPr>
                    <xdr:spPr bwMode="auto">
                      <a:xfrm flipH="1">
                        <a:off x="192" y="250"/>
                        <a:ext cx="27" cy="5"/>
                      </a:xfrm>
                      <a:prstGeom prst="ellipse">
                        <a:avLst/>
                      </a:prstGeom>
                      <a:solidFill>
                        <a:schemeClr val="bg1">
                          <a:lumMod val="65000"/>
                        </a:schemeClr>
                      </a:soli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26" name="Rectangle 725"/>
                      <xdr:cNvSpPr>
                        <a:spLocks noChangeArrowheads="1"/>
                      </xdr:cNvSpPr>
                    </xdr:nvSpPr>
                    <xdr:spPr bwMode="auto">
                      <a:xfrm flipH="1">
                        <a:off x="199" y="246"/>
                        <a:ext cx="12" cy="5"/>
                      </a:xfrm>
                      <a:prstGeom prst="rect">
                        <a:avLst/>
                      </a:prstGeom>
                      <a:solidFill>
                        <a:schemeClr val="bg1">
                          <a:lumMod val="65000"/>
                        </a:schemeClr>
                      </a:solidFill>
                      <a:ln w="12700">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727" name="Oval 726"/>
                      <xdr:cNvSpPr>
                        <a:spLocks noChangeArrowheads="1"/>
                      </xdr:cNvSpPr>
                    </xdr:nvSpPr>
                    <xdr:spPr bwMode="auto">
                      <a:xfrm flipH="1">
                        <a:off x="133" y="251"/>
                        <a:ext cx="26" cy="5"/>
                      </a:xfrm>
                      <a:prstGeom prst="ellipse">
                        <a:avLst/>
                      </a:prstGeom>
                      <a:solidFill>
                        <a:schemeClr val="bg1">
                          <a:lumMod val="65000"/>
                        </a:schemeClr>
                      </a:soli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28" name="Rectangle 727"/>
                      <xdr:cNvSpPr>
                        <a:spLocks noChangeArrowheads="1"/>
                      </xdr:cNvSpPr>
                    </xdr:nvSpPr>
                    <xdr:spPr bwMode="auto">
                      <a:xfrm flipH="1">
                        <a:off x="141" y="247"/>
                        <a:ext cx="11" cy="4"/>
                      </a:xfrm>
                      <a:prstGeom prst="rect">
                        <a:avLst/>
                      </a:prstGeom>
                      <a:solidFill>
                        <a:schemeClr val="bg1">
                          <a:lumMod val="65000"/>
                        </a:schemeClr>
                      </a:solidFill>
                      <a:ln w="12700">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729" name="Rectangle 728"/>
                      <xdr:cNvSpPr>
                        <a:spLocks noChangeArrowheads="1"/>
                      </xdr:cNvSpPr>
                    </xdr:nvSpPr>
                    <xdr:spPr bwMode="auto">
                      <a:xfrm>
                        <a:off x="128" y="183"/>
                        <a:ext cx="36" cy="38"/>
                      </a:xfrm>
                      <a:prstGeom prst="rect">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 name="Line 729"/>
                      <xdr:cNvSpPr>
                        <a:spLocks noChangeShapeType="1"/>
                      </xdr:cNvSpPr>
                    </xdr:nvSpPr>
                    <xdr:spPr bwMode="auto">
                      <a:xfrm flipH="1">
                        <a:off x="95" y="174"/>
                        <a:ext cx="33" cy="20"/>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731" name="Oval 742"/>
                      <xdr:cNvSpPr>
                        <a:spLocks noChangeArrowheads="1"/>
                      </xdr:cNvSpPr>
                    </xdr:nvSpPr>
                    <xdr:spPr bwMode="auto">
                      <a:xfrm>
                        <a:off x="122" y="140"/>
                        <a:ext cx="49" cy="36"/>
                      </a:xfrm>
                      <a:prstGeom prst="ellipse">
                        <a:avLst/>
                      </a:prstGeom>
                      <a:solidFill>
                        <a:schemeClr val="bg1">
                          <a:lumMod val="65000"/>
                        </a:schemeClr>
                      </a:solidFill>
                      <a:ln w="9525">
                        <a:solidFill>
                          <a:schemeClr val="tx1"/>
                        </a:solidFill>
                        <a:round/>
                        <a:headEnd/>
                        <a:tailEnd/>
                      </a:ln>
                    </xdr:spPr>
                  </xdr:sp>
                  <xdr:sp macro="" textlink="">
                    <xdr:nvSpPr>
                      <xdr:cNvPr id="732" name="Line 743"/>
                      <xdr:cNvSpPr>
                        <a:spLocks noChangeShapeType="1"/>
                      </xdr:cNvSpPr>
                    </xdr:nvSpPr>
                    <xdr:spPr bwMode="auto">
                      <a:xfrm flipH="1" flipV="1">
                        <a:off x="95" y="194"/>
                        <a:ext cx="33" cy="17"/>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733" name="Line 744"/>
                      <xdr:cNvSpPr>
                        <a:spLocks noChangeShapeType="1"/>
                      </xdr:cNvSpPr>
                    </xdr:nvSpPr>
                    <xdr:spPr bwMode="auto">
                      <a:xfrm flipV="1">
                        <a:off x="164" y="194"/>
                        <a:ext cx="33" cy="17"/>
                      </a:xfrm>
                      <a:prstGeom prst="line">
                        <a:avLst/>
                      </a:prstGeom>
                      <a:noFill/>
                      <a:ln w="19050">
                        <a:solidFill>
                          <a:schemeClr val="tx1">
                            <a:lumMod val="75000"/>
                            <a:lumOff val="25000"/>
                          </a:schemeClr>
                        </a:solidFill>
                        <a:round/>
                        <a:headEnd/>
                        <a:tailEnd/>
                      </a:ln>
                      <a:extLst>
                        <a:ext uri="{909E8E84-426E-40DD-AFC4-6F175D3DCCD1}">
                          <a14:hiddenFill xmlns:a14="http://schemas.microsoft.com/office/drawing/2010/main">
                            <a:noFill/>
                          </a14:hiddenFill>
                        </a:ext>
                      </a:extLst>
                    </xdr:spPr>
                  </xdr:sp>
                </xdr:grpSp>
                <xdr:sp macro="" textlink="">
                  <xdr:nvSpPr>
                    <xdr:cNvPr id="715" name="Rectangle 746"/>
                    <xdr:cNvSpPr>
                      <a:spLocks noChangeArrowheads="1"/>
                    </xdr:cNvSpPr>
                  </xdr:nvSpPr>
                  <xdr:spPr bwMode="auto">
                    <a:xfrm>
                      <a:off x="131" y="154"/>
                      <a:ext cx="10" cy="8"/>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6" name="Rectangle 748"/>
                    <xdr:cNvSpPr>
                      <a:spLocks noChangeArrowheads="1"/>
                    </xdr:cNvSpPr>
                  </xdr:nvSpPr>
                  <xdr:spPr bwMode="auto">
                    <a:xfrm>
                      <a:off x="151" y="154"/>
                      <a:ext cx="10" cy="8"/>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713" name="Line 750"/>
                  <xdr:cNvSpPr>
                    <a:spLocks noChangeShapeType="1"/>
                  </xdr:cNvSpPr>
                </xdr:nvSpPr>
                <xdr:spPr bwMode="auto">
                  <a:xfrm>
                    <a:off x="128" y="215"/>
                    <a:ext cx="3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sp macro="" textlink="">
            <xdr:nvSpPr>
              <xdr:cNvPr id="709" name="Rectangle 752"/>
              <xdr:cNvSpPr>
                <a:spLocks noChangeArrowheads="1"/>
              </xdr:cNvSpPr>
            </xdr:nvSpPr>
            <xdr:spPr bwMode="auto">
              <a:xfrm>
                <a:off x="141" y="162"/>
                <a:ext cx="10" cy="8"/>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707" name="Line 751"/>
            <xdr:cNvSpPr>
              <a:spLocks noChangeShapeType="1"/>
            </xdr:cNvSpPr>
          </xdr:nvSpPr>
          <xdr:spPr bwMode="auto">
            <a:xfrm flipH="1" flipV="1">
              <a:off x="15674340" y="2133600"/>
              <a:ext cx="0" cy="711642"/>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7</xdr:col>
      <xdr:colOff>220980</xdr:colOff>
      <xdr:row>7</xdr:row>
      <xdr:rowOff>3544</xdr:rowOff>
    </xdr:from>
    <xdr:to>
      <xdr:col>8</xdr:col>
      <xdr:colOff>22859</xdr:colOff>
      <xdr:row>10</xdr:row>
      <xdr:rowOff>110223</xdr:rowOff>
    </xdr:to>
    <xdr:grpSp>
      <xdr:nvGrpSpPr>
        <xdr:cNvPr id="748" name="Group 747"/>
        <xdr:cNvGrpSpPr/>
      </xdr:nvGrpSpPr>
      <xdr:grpSpPr>
        <a:xfrm rot="-1920000">
          <a:off x="3970020" y="1039864"/>
          <a:ext cx="411479" cy="609599"/>
          <a:chOff x="6065520" y="1805940"/>
          <a:chExt cx="411479" cy="609599"/>
        </a:xfrm>
      </xdr:grpSpPr>
      <xdr:grpSp>
        <xdr:nvGrpSpPr>
          <xdr:cNvPr id="749" name="Group 1009"/>
          <xdr:cNvGrpSpPr>
            <a:grpSpLocks/>
          </xdr:cNvGrpSpPr>
        </xdr:nvGrpSpPr>
        <xdr:grpSpPr bwMode="auto">
          <a:xfrm rot="19721602">
            <a:off x="6379845" y="2091074"/>
            <a:ext cx="85725" cy="324465"/>
            <a:chOff x="991" y="374"/>
            <a:chExt cx="44" cy="99"/>
          </a:xfrm>
        </xdr:grpSpPr>
        <xdr:sp macro="" textlink="">
          <xdr:nvSpPr>
            <xdr:cNvPr id="784" name="Line 1010"/>
            <xdr:cNvSpPr>
              <a:spLocks noChangeShapeType="1"/>
            </xdr:cNvSpPr>
          </xdr:nvSpPr>
          <xdr:spPr bwMode="auto">
            <a:xfrm>
              <a:off x="1013" y="374"/>
              <a:ext cx="0" cy="99"/>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785" name="Line 1011"/>
            <xdr:cNvSpPr>
              <a:spLocks noChangeShapeType="1"/>
            </xdr:cNvSpPr>
          </xdr:nvSpPr>
          <xdr:spPr bwMode="auto">
            <a:xfrm flipH="1">
              <a:off x="991" y="374"/>
              <a:ext cx="11" cy="86"/>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786" name="Line 1012"/>
            <xdr:cNvSpPr>
              <a:spLocks noChangeShapeType="1"/>
            </xdr:cNvSpPr>
          </xdr:nvSpPr>
          <xdr:spPr bwMode="auto">
            <a:xfrm>
              <a:off x="1023" y="374"/>
              <a:ext cx="12" cy="8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787" name="Line 1013"/>
            <xdr:cNvSpPr>
              <a:spLocks noChangeShapeType="1"/>
            </xdr:cNvSpPr>
          </xdr:nvSpPr>
          <xdr:spPr bwMode="auto">
            <a:xfrm flipH="1">
              <a:off x="1000" y="374"/>
              <a:ext cx="8"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788" name="Line 1014"/>
            <xdr:cNvSpPr>
              <a:spLocks noChangeShapeType="1"/>
            </xdr:cNvSpPr>
          </xdr:nvSpPr>
          <xdr:spPr bwMode="auto">
            <a:xfrm>
              <a:off x="1018" y="374"/>
              <a:ext cx="9" cy="98"/>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789" name="Line 1015"/>
            <xdr:cNvSpPr>
              <a:spLocks noChangeShapeType="1"/>
            </xdr:cNvSpPr>
          </xdr:nvSpPr>
          <xdr:spPr bwMode="auto">
            <a:xfrm flipH="1">
              <a:off x="1007" y="374"/>
              <a:ext cx="3"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790" name="Line 1016"/>
            <xdr:cNvSpPr>
              <a:spLocks noChangeShapeType="1"/>
            </xdr:cNvSpPr>
          </xdr:nvSpPr>
          <xdr:spPr bwMode="auto">
            <a:xfrm>
              <a:off x="1015" y="376"/>
              <a:ext cx="6"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791" name="Line 1017"/>
            <xdr:cNvSpPr>
              <a:spLocks noChangeShapeType="1"/>
            </xdr:cNvSpPr>
          </xdr:nvSpPr>
          <xdr:spPr bwMode="auto">
            <a:xfrm flipH="1">
              <a:off x="995" y="375"/>
              <a:ext cx="10" cy="91"/>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792" name="Line 1018"/>
            <xdr:cNvSpPr>
              <a:spLocks noChangeShapeType="1"/>
            </xdr:cNvSpPr>
          </xdr:nvSpPr>
          <xdr:spPr bwMode="auto">
            <a:xfrm>
              <a:off x="1020" y="375"/>
              <a:ext cx="11" cy="90"/>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grpSp>
      <xdr:grpSp>
        <xdr:nvGrpSpPr>
          <xdr:cNvPr id="750" name="Group 749"/>
          <xdr:cNvGrpSpPr/>
        </xdr:nvGrpSpPr>
        <xdr:grpSpPr>
          <a:xfrm rot="-1920000">
            <a:off x="6065520" y="1805940"/>
            <a:ext cx="411479" cy="411480"/>
            <a:chOff x="14980920" y="1569719"/>
            <a:chExt cx="1386839" cy="1363980"/>
          </a:xfrm>
        </xdr:grpSpPr>
        <xdr:grpSp>
          <xdr:nvGrpSpPr>
            <xdr:cNvPr id="751" name="Group 705"/>
            <xdr:cNvGrpSpPr>
              <a:grpSpLocks/>
            </xdr:cNvGrpSpPr>
          </xdr:nvGrpSpPr>
          <xdr:grpSpPr bwMode="auto">
            <a:xfrm>
              <a:off x="14980920" y="1569719"/>
              <a:ext cx="1386839" cy="1363980"/>
              <a:chOff x="73" y="118"/>
              <a:chExt cx="146" cy="138"/>
            </a:xfrm>
          </xdr:grpSpPr>
          <xdr:grpSp>
            <xdr:nvGrpSpPr>
              <xdr:cNvPr id="753" name="Group 706"/>
              <xdr:cNvGrpSpPr>
                <a:grpSpLocks/>
              </xdr:cNvGrpSpPr>
            </xdr:nvGrpSpPr>
            <xdr:grpSpPr bwMode="auto">
              <a:xfrm>
                <a:off x="73" y="118"/>
                <a:ext cx="146" cy="138"/>
                <a:chOff x="73" y="118"/>
                <a:chExt cx="146" cy="138"/>
              </a:xfrm>
            </xdr:grpSpPr>
            <xdr:grpSp>
              <xdr:nvGrpSpPr>
                <xdr:cNvPr id="755" name="Group 707"/>
                <xdr:cNvGrpSpPr>
                  <a:grpSpLocks/>
                </xdr:cNvGrpSpPr>
              </xdr:nvGrpSpPr>
              <xdr:grpSpPr bwMode="auto">
                <a:xfrm>
                  <a:off x="128" y="118"/>
                  <a:ext cx="32" cy="129"/>
                  <a:chOff x="128" y="118"/>
                  <a:chExt cx="32" cy="129"/>
                </a:xfrm>
              </xdr:grpSpPr>
              <xdr:sp macro="" textlink="">
                <xdr:nvSpPr>
                  <xdr:cNvPr id="779" name="Rectangle 708"/>
                  <xdr:cNvSpPr>
                    <a:spLocks noChangeArrowheads="1"/>
                  </xdr:cNvSpPr>
                </xdr:nvSpPr>
                <xdr:spPr bwMode="auto">
                  <a:xfrm>
                    <a:off x="132" y="137"/>
                    <a:ext cx="28" cy="5"/>
                  </a:xfrm>
                  <a:prstGeom prst="rect">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80" name="Oval 709"/>
                  <xdr:cNvSpPr>
                    <a:spLocks noChangeArrowheads="1"/>
                  </xdr:cNvSpPr>
                </xdr:nvSpPr>
                <xdr:spPr bwMode="auto">
                  <a:xfrm>
                    <a:off x="128" y="118"/>
                    <a:ext cx="17" cy="13"/>
                  </a:xfrm>
                  <a:prstGeom prst="ellipse">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81" name="Line 710"/>
                  <xdr:cNvSpPr>
                    <a:spLocks noChangeShapeType="1"/>
                  </xdr:cNvSpPr>
                </xdr:nvSpPr>
                <xdr:spPr bwMode="auto">
                  <a:xfrm>
                    <a:off x="137" y="130"/>
                    <a:ext cx="0" cy="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82" name="Line 711"/>
                  <xdr:cNvSpPr>
                    <a:spLocks noChangeShapeType="1"/>
                  </xdr:cNvSpPr>
                </xdr:nvSpPr>
                <xdr:spPr bwMode="auto">
                  <a:xfrm flipV="1">
                    <a:off x="142" y="235"/>
                    <a:ext cx="4" cy="12"/>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83" name="Line 712"/>
                  <xdr:cNvSpPr>
                    <a:spLocks noChangeShapeType="1"/>
                  </xdr:cNvSpPr>
                </xdr:nvSpPr>
                <xdr:spPr bwMode="auto">
                  <a:xfrm flipH="1" flipV="1">
                    <a:off x="147" y="235"/>
                    <a:ext cx="4" cy="12"/>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nvGrpSpPr>
                <xdr:cNvPr id="756" name="Group 713"/>
                <xdr:cNvGrpSpPr>
                  <a:grpSpLocks/>
                </xdr:cNvGrpSpPr>
              </xdr:nvGrpSpPr>
              <xdr:grpSpPr bwMode="auto">
                <a:xfrm>
                  <a:off x="73" y="140"/>
                  <a:ext cx="146" cy="116"/>
                  <a:chOff x="73" y="140"/>
                  <a:chExt cx="146" cy="116"/>
                </a:xfrm>
              </xdr:grpSpPr>
              <xdr:grpSp>
                <xdr:nvGrpSpPr>
                  <xdr:cNvPr id="757" name="Group 714"/>
                  <xdr:cNvGrpSpPr>
                    <a:grpSpLocks/>
                  </xdr:cNvGrpSpPr>
                </xdr:nvGrpSpPr>
                <xdr:grpSpPr bwMode="auto">
                  <a:xfrm>
                    <a:off x="73" y="140"/>
                    <a:ext cx="146" cy="116"/>
                    <a:chOff x="73" y="140"/>
                    <a:chExt cx="146" cy="116"/>
                  </a:xfrm>
                </xdr:grpSpPr>
                <xdr:grpSp>
                  <xdr:nvGrpSpPr>
                    <xdr:cNvPr id="759" name="Group 715"/>
                    <xdr:cNvGrpSpPr>
                      <a:grpSpLocks/>
                    </xdr:cNvGrpSpPr>
                  </xdr:nvGrpSpPr>
                  <xdr:grpSpPr bwMode="auto">
                    <a:xfrm>
                      <a:off x="73" y="140"/>
                      <a:ext cx="146" cy="116"/>
                      <a:chOff x="73" y="140"/>
                      <a:chExt cx="146" cy="116"/>
                    </a:xfrm>
                  </xdr:grpSpPr>
                  <xdr:sp macro="" textlink="">
                    <xdr:nvSpPr>
                      <xdr:cNvPr id="762" name="Rectangle 716"/>
                      <xdr:cNvSpPr>
                        <a:spLocks noChangeArrowheads="1"/>
                      </xdr:cNvSpPr>
                    </xdr:nvSpPr>
                    <xdr:spPr bwMode="auto">
                      <a:xfrm>
                        <a:off x="127" y="174"/>
                        <a:ext cx="38" cy="9"/>
                      </a:xfrm>
                      <a:prstGeom prst="rect">
                        <a:avLst/>
                      </a:prstGeom>
                      <a:solidFill>
                        <a:schemeClr val="bg1">
                          <a:lumMod val="65000"/>
                        </a:schemeClr>
                      </a:solidFill>
                      <a:ln w="9525">
                        <a:solidFill>
                          <a:schemeClr val="tx1"/>
                        </a:solidFill>
                        <a:miter lim="800000"/>
                        <a:headEnd/>
                        <a:tailEnd/>
                      </a:ln>
                    </xdr:spPr>
                  </xdr:sp>
                  <xdr:sp macro="" textlink="">
                    <xdr:nvSpPr>
                      <xdr:cNvPr id="763" name="Line 717"/>
                      <xdr:cNvSpPr>
                        <a:spLocks noChangeShapeType="1"/>
                      </xdr:cNvSpPr>
                    </xdr:nvSpPr>
                    <xdr:spPr bwMode="auto">
                      <a:xfrm flipV="1">
                        <a:off x="89" y="210"/>
                        <a:ext cx="39" cy="38"/>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764" name="Line 718"/>
                      <xdr:cNvSpPr>
                        <a:spLocks noChangeShapeType="1"/>
                      </xdr:cNvSpPr>
                    </xdr:nvSpPr>
                    <xdr:spPr bwMode="auto">
                      <a:xfrm flipH="1">
                        <a:off x="83" y="194"/>
                        <a:ext cx="13" cy="53"/>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765" name="Line 719"/>
                      <xdr:cNvSpPr>
                        <a:spLocks noChangeShapeType="1"/>
                      </xdr:cNvSpPr>
                    </xdr:nvSpPr>
                    <xdr:spPr bwMode="auto">
                      <a:xfrm flipH="1" flipV="1">
                        <a:off x="164" y="210"/>
                        <a:ext cx="39" cy="38"/>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766" name="Oval 720"/>
                      <xdr:cNvSpPr>
                        <a:spLocks noChangeArrowheads="1"/>
                      </xdr:cNvSpPr>
                    </xdr:nvSpPr>
                    <xdr:spPr bwMode="auto">
                      <a:xfrm>
                        <a:off x="73" y="250"/>
                        <a:ext cx="28" cy="5"/>
                      </a:xfrm>
                      <a:prstGeom prst="ellipse">
                        <a:avLst/>
                      </a:prstGeom>
                      <a:solidFill>
                        <a:schemeClr val="bg1">
                          <a:lumMod val="65000"/>
                        </a:schemeClr>
                      </a:soli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67" name="Rectangle 721"/>
                      <xdr:cNvSpPr>
                        <a:spLocks noChangeArrowheads="1"/>
                      </xdr:cNvSpPr>
                    </xdr:nvSpPr>
                    <xdr:spPr bwMode="auto">
                      <a:xfrm>
                        <a:off x="81" y="246"/>
                        <a:ext cx="12" cy="5"/>
                      </a:xfrm>
                      <a:prstGeom prst="rect">
                        <a:avLst/>
                      </a:prstGeom>
                      <a:solidFill>
                        <a:schemeClr val="bg1">
                          <a:lumMod val="65000"/>
                        </a:schemeClr>
                      </a:solidFill>
                      <a:ln w="12700">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768" name="Line 722"/>
                      <xdr:cNvSpPr>
                        <a:spLocks noChangeShapeType="1"/>
                      </xdr:cNvSpPr>
                    </xdr:nvSpPr>
                    <xdr:spPr bwMode="auto">
                      <a:xfrm>
                        <a:off x="196" y="194"/>
                        <a:ext cx="13" cy="52"/>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769" name="Line 723"/>
                      <xdr:cNvSpPr>
                        <a:spLocks noChangeShapeType="1"/>
                      </xdr:cNvSpPr>
                    </xdr:nvSpPr>
                    <xdr:spPr bwMode="auto">
                      <a:xfrm>
                        <a:off x="164" y="174"/>
                        <a:ext cx="33" cy="20"/>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770" name="Oval 724"/>
                      <xdr:cNvSpPr>
                        <a:spLocks noChangeArrowheads="1"/>
                      </xdr:cNvSpPr>
                    </xdr:nvSpPr>
                    <xdr:spPr bwMode="auto">
                      <a:xfrm flipH="1">
                        <a:off x="192" y="250"/>
                        <a:ext cx="27" cy="5"/>
                      </a:xfrm>
                      <a:prstGeom prst="ellipse">
                        <a:avLst/>
                      </a:prstGeom>
                      <a:solidFill>
                        <a:schemeClr val="bg1">
                          <a:lumMod val="65000"/>
                        </a:schemeClr>
                      </a:soli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71" name="Rectangle 725"/>
                      <xdr:cNvSpPr>
                        <a:spLocks noChangeArrowheads="1"/>
                      </xdr:cNvSpPr>
                    </xdr:nvSpPr>
                    <xdr:spPr bwMode="auto">
                      <a:xfrm flipH="1">
                        <a:off x="199" y="246"/>
                        <a:ext cx="12" cy="5"/>
                      </a:xfrm>
                      <a:prstGeom prst="rect">
                        <a:avLst/>
                      </a:prstGeom>
                      <a:solidFill>
                        <a:schemeClr val="bg1">
                          <a:lumMod val="65000"/>
                        </a:schemeClr>
                      </a:solidFill>
                      <a:ln w="12700">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772" name="Oval 726"/>
                      <xdr:cNvSpPr>
                        <a:spLocks noChangeArrowheads="1"/>
                      </xdr:cNvSpPr>
                    </xdr:nvSpPr>
                    <xdr:spPr bwMode="auto">
                      <a:xfrm flipH="1">
                        <a:off x="133" y="251"/>
                        <a:ext cx="26" cy="5"/>
                      </a:xfrm>
                      <a:prstGeom prst="ellipse">
                        <a:avLst/>
                      </a:prstGeom>
                      <a:solidFill>
                        <a:schemeClr val="bg1">
                          <a:lumMod val="65000"/>
                        </a:schemeClr>
                      </a:soli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73" name="Rectangle 727"/>
                      <xdr:cNvSpPr>
                        <a:spLocks noChangeArrowheads="1"/>
                      </xdr:cNvSpPr>
                    </xdr:nvSpPr>
                    <xdr:spPr bwMode="auto">
                      <a:xfrm flipH="1">
                        <a:off x="141" y="247"/>
                        <a:ext cx="11" cy="4"/>
                      </a:xfrm>
                      <a:prstGeom prst="rect">
                        <a:avLst/>
                      </a:prstGeom>
                      <a:solidFill>
                        <a:schemeClr val="bg1">
                          <a:lumMod val="65000"/>
                        </a:schemeClr>
                      </a:solidFill>
                      <a:ln w="12700">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774" name="Rectangle 728"/>
                      <xdr:cNvSpPr>
                        <a:spLocks noChangeArrowheads="1"/>
                      </xdr:cNvSpPr>
                    </xdr:nvSpPr>
                    <xdr:spPr bwMode="auto">
                      <a:xfrm>
                        <a:off x="128" y="183"/>
                        <a:ext cx="36" cy="38"/>
                      </a:xfrm>
                      <a:prstGeom prst="rect">
                        <a:avLst/>
                      </a:prstGeom>
                      <a:solidFill>
                        <a:schemeClr val="bg1">
                          <a:lumMod val="6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75" name="Line 729"/>
                      <xdr:cNvSpPr>
                        <a:spLocks noChangeShapeType="1"/>
                      </xdr:cNvSpPr>
                    </xdr:nvSpPr>
                    <xdr:spPr bwMode="auto">
                      <a:xfrm flipH="1">
                        <a:off x="95" y="174"/>
                        <a:ext cx="33" cy="20"/>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776" name="Oval 742"/>
                      <xdr:cNvSpPr>
                        <a:spLocks noChangeArrowheads="1"/>
                      </xdr:cNvSpPr>
                    </xdr:nvSpPr>
                    <xdr:spPr bwMode="auto">
                      <a:xfrm>
                        <a:off x="122" y="140"/>
                        <a:ext cx="49" cy="36"/>
                      </a:xfrm>
                      <a:prstGeom prst="ellipse">
                        <a:avLst/>
                      </a:prstGeom>
                      <a:solidFill>
                        <a:schemeClr val="bg1">
                          <a:lumMod val="65000"/>
                        </a:schemeClr>
                      </a:solidFill>
                      <a:ln w="9525">
                        <a:solidFill>
                          <a:schemeClr val="tx1"/>
                        </a:solidFill>
                        <a:round/>
                        <a:headEnd/>
                        <a:tailEnd/>
                      </a:ln>
                    </xdr:spPr>
                  </xdr:sp>
                  <xdr:sp macro="" textlink="">
                    <xdr:nvSpPr>
                      <xdr:cNvPr id="777" name="Line 743"/>
                      <xdr:cNvSpPr>
                        <a:spLocks noChangeShapeType="1"/>
                      </xdr:cNvSpPr>
                    </xdr:nvSpPr>
                    <xdr:spPr bwMode="auto">
                      <a:xfrm flipH="1" flipV="1">
                        <a:off x="95" y="194"/>
                        <a:ext cx="33" cy="17"/>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778" name="Line 744"/>
                      <xdr:cNvSpPr>
                        <a:spLocks noChangeShapeType="1"/>
                      </xdr:cNvSpPr>
                    </xdr:nvSpPr>
                    <xdr:spPr bwMode="auto">
                      <a:xfrm flipV="1">
                        <a:off x="164" y="194"/>
                        <a:ext cx="33" cy="17"/>
                      </a:xfrm>
                      <a:prstGeom prst="line">
                        <a:avLst/>
                      </a:prstGeom>
                      <a:noFill/>
                      <a:ln w="19050">
                        <a:solidFill>
                          <a:schemeClr val="tx1">
                            <a:lumMod val="75000"/>
                            <a:lumOff val="25000"/>
                          </a:schemeClr>
                        </a:solidFill>
                        <a:round/>
                        <a:headEnd/>
                        <a:tailEnd/>
                      </a:ln>
                      <a:extLst>
                        <a:ext uri="{909E8E84-426E-40DD-AFC4-6F175D3DCCD1}">
                          <a14:hiddenFill xmlns:a14="http://schemas.microsoft.com/office/drawing/2010/main">
                            <a:noFill/>
                          </a14:hiddenFill>
                        </a:ext>
                      </a:extLst>
                    </xdr:spPr>
                  </xdr:sp>
                </xdr:grpSp>
                <xdr:sp macro="" textlink="">
                  <xdr:nvSpPr>
                    <xdr:cNvPr id="760" name="Rectangle 746"/>
                    <xdr:cNvSpPr>
                      <a:spLocks noChangeArrowheads="1"/>
                    </xdr:cNvSpPr>
                  </xdr:nvSpPr>
                  <xdr:spPr bwMode="auto">
                    <a:xfrm>
                      <a:off x="131" y="154"/>
                      <a:ext cx="10" cy="8"/>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61" name="Rectangle 748"/>
                    <xdr:cNvSpPr>
                      <a:spLocks noChangeArrowheads="1"/>
                    </xdr:cNvSpPr>
                  </xdr:nvSpPr>
                  <xdr:spPr bwMode="auto">
                    <a:xfrm>
                      <a:off x="151" y="154"/>
                      <a:ext cx="10" cy="8"/>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758" name="Line 750"/>
                  <xdr:cNvSpPr>
                    <a:spLocks noChangeShapeType="1"/>
                  </xdr:cNvSpPr>
                </xdr:nvSpPr>
                <xdr:spPr bwMode="auto">
                  <a:xfrm>
                    <a:off x="128" y="215"/>
                    <a:ext cx="3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sp macro="" textlink="">
            <xdr:nvSpPr>
              <xdr:cNvPr id="754" name="Rectangle 752"/>
              <xdr:cNvSpPr>
                <a:spLocks noChangeArrowheads="1"/>
              </xdr:cNvSpPr>
            </xdr:nvSpPr>
            <xdr:spPr bwMode="auto">
              <a:xfrm>
                <a:off x="141" y="162"/>
                <a:ext cx="10" cy="8"/>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752" name="Line 751"/>
            <xdr:cNvSpPr>
              <a:spLocks noChangeShapeType="1"/>
            </xdr:cNvSpPr>
          </xdr:nvSpPr>
          <xdr:spPr bwMode="auto">
            <a:xfrm flipH="1" flipV="1">
              <a:off x="15674340" y="2133600"/>
              <a:ext cx="0" cy="711642"/>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2</xdr:col>
      <xdr:colOff>414010</xdr:colOff>
      <xdr:row>5</xdr:row>
      <xdr:rowOff>121920</xdr:rowOff>
    </xdr:from>
    <xdr:to>
      <xdr:col>3</xdr:col>
      <xdr:colOff>24731</xdr:colOff>
      <xdr:row>5</xdr:row>
      <xdr:rowOff>157782</xdr:rowOff>
    </xdr:to>
    <xdr:grpSp>
      <xdr:nvGrpSpPr>
        <xdr:cNvPr id="793" name="Group 881"/>
        <xdr:cNvGrpSpPr>
          <a:grpSpLocks/>
        </xdr:cNvGrpSpPr>
      </xdr:nvGrpSpPr>
      <xdr:grpSpPr bwMode="auto">
        <a:xfrm rot="15393621">
          <a:off x="1207280" y="730730"/>
          <a:ext cx="35862" cy="220321"/>
          <a:chOff x="991" y="374"/>
          <a:chExt cx="44" cy="99"/>
        </a:xfrm>
      </xdr:grpSpPr>
      <xdr:sp macro="" textlink="">
        <xdr:nvSpPr>
          <xdr:cNvPr id="794" name="Line 882"/>
          <xdr:cNvSpPr>
            <a:spLocks noChangeShapeType="1"/>
          </xdr:cNvSpPr>
        </xdr:nvSpPr>
        <xdr:spPr bwMode="auto">
          <a:xfrm>
            <a:off x="1013" y="374"/>
            <a:ext cx="0" cy="99"/>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795" name="Line 883"/>
          <xdr:cNvSpPr>
            <a:spLocks noChangeShapeType="1"/>
          </xdr:cNvSpPr>
        </xdr:nvSpPr>
        <xdr:spPr bwMode="auto">
          <a:xfrm flipH="1">
            <a:off x="991" y="374"/>
            <a:ext cx="11" cy="86"/>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796" name="Line 884"/>
          <xdr:cNvSpPr>
            <a:spLocks noChangeShapeType="1"/>
          </xdr:cNvSpPr>
        </xdr:nvSpPr>
        <xdr:spPr bwMode="auto">
          <a:xfrm>
            <a:off x="1023" y="374"/>
            <a:ext cx="12" cy="8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797" name="Line 885"/>
          <xdr:cNvSpPr>
            <a:spLocks noChangeShapeType="1"/>
          </xdr:cNvSpPr>
        </xdr:nvSpPr>
        <xdr:spPr bwMode="auto">
          <a:xfrm flipH="1">
            <a:off x="1000" y="374"/>
            <a:ext cx="8"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798" name="Line 886"/>
          <xdr:cNvSpPr>
            <a:spLocks noChangeShapeType="1"/>
          </xdr:cNvSpPr>
        </xdr:nvSpPr>
        <xdr:spPr bwMode="auto">
          <a:xfrm>
            <a:off x="1018" y="374"/>
            <a:ext cx="9" cy="98"/>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799" name="Line 887"/>
          <xdr:cNvSpPr>
            <a:spLocks noChangeShapeType="1"/>
          </xdr:cNvSpPr>
        </xdr:nvSpPr>
        <xdr:spPr bwMode="auto">
          <a:xfrm flipH="1">
            <a:off x="1007" y="374"/>
            <a:ext cx="3"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00" name="Line 888"/>
          <xdr:cNvSpPr>
            <a:spLocks noChangeShapeType="1"/>
          </xdr:cNvSpPr>
        </xdr:nvSpPr>
        <xdr:spPr bwMode="auto">
          <a:xfrm>
            <a:off x="1015" y="376"/>
            <a:ext cx="6"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01" name="Line 889"/>
          <xdr:cNvSpPr>
            <a:spLocks noChangeShapeType="1"/>
          </xdr:cNvSpPr>
        </xdr:nvSpPr>
        <xdr:spPr bwMode="auto">
          <a:xfrm flipH="1">
            <a:off x="995" y="375"/>
            <a:ext cx="10" cy="91"/>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02" name="Line 890"/>
          <xdr:cNvSpPr>
            <a:spLocks noChangeShapeType="1"/>
          </xdr:cNvSpPr>
        </xdr:nvSpPr>
        <xdr:spPr bwMode="auto">
          <a:xfrm>
            <a:off x="1020" y="375"/>
            <a:ext cx="11" cy="90"/>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449693</xdr:colOff>
      <xdr:row>6</xdr:row>
      <xdr:rowOff>122241</xdr:rowOff>
    </xdr:from>
    <xdr:to>
      <xdr:col>3</xdr:col>
      <xdr:colOff>60414</xdr:colOff>
      <xdr:row>6</xdr:row>
      <xdr:rowOff>158103</xdr:rowOff>
    </xdr:to>
    <xdr:grpSp>
      <xdr:nvGrpSpPr>
        <xdr:cNvPr id="803" name="Group 891"/>
        <xdr:cNvGrpSpPr>
          <a:grpSpLocks/>
        </xdr:cNvGrpSpPr>
      </xdr:nvGrpSpPr>
      <xdr:grpSpPr bwMode="auto">
        <a:xfrm rot="15393621">
          <a:off x="1242963" y="898691"/>
          <a:ext cx="35862" cy="220321"/>
          <a:chOff x="991" y="374"/>
          <a:chExt cx="44" cy="99"/>
        </a:xfrm>
      </xdr:grpSpPr>
      <xdr:sp macro="" textlink="">
        <xdr:nvSpPr>
          <xdr:cNvPr id="804" name="Line 892"/>
          <xdr:cNvSpPr>
            <a:spLocks noChangeShapeType="1"/>
          </xdr:cNvSpPr>
        </xdr:nvSpPr>
        <xdr:spPr bwMode="auto">
          <a:xfrm>
            <a:off x="1013" y="374"/>
            <a:ext cx="0" cy="99"/>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05" name="Line 893"/>
          <xdr:cNvSpPr>
            <a:spLocks noChangeShapeType="1"/>
          </xdr:cNvSpPr>
        </xdr:nvSpPr>
        <xdr:spPr bwMode="auto">
          <a:xfrm flipH="1">
            <a:off x="991" y="374"/>
            <a:ext cx="11" cy="86"/>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06" name="Line 894"/>
          <xdr:cNvSpPr>
            <a:spLocks noChangeShapeType="1"/>
          </xdr:cNvSpPr>
        </xdr:nvSpPr>
        <xdr:spPr bwMode="auto">
          <a:xfrm>
            <a:off x="1023" y="374"/>
            <a:ext cx="12" cy="8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07" name="Line 895"/>
          <xdr:cNvSpPr>
            <a:spLocks noChangeShapeType="1"/>
          </xdr:cNvSpPr>
        </xdr:nvSpPr>
        <xdr:spPr bwMode="auto">
          <a:xfrm flipH="1">
            <a:off x="1000" y="374"/>
            <a:ext cx="8"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08" name="Line 896"/>
          <xdr:cNvSpPr>
            <a:spLocks noChangeShapeType="1"/>
          </xdr:cNvSpPr>
        </xdr:nvSpPr>
        <xdr:spPr bwMode="auto">
          <a:xfrm>
            <a:off x="1018" y="374"/>
            <a:ext cx="9" cy="98"/>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09" name="Line 897"/>
          <xdr:cNvSpPr>
            <a:spLocks noChangeShapeType="1"/>
          </xdr:cNvSpPr>
        </xdr:nvSpPr>
        <xdr:spPr bwMode="auto">
          <a:xfrm flipH="1">
            <a:off x="1007" y="374"/>
            <a:ext cx="3"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10" name="Line 898"/>
          <xdr:cNvSpPr>
            <a:spLocks noChangeShapeType="1"/>
          </xdr:cNvSpPr>
        </xdr:nvSpPr>
        <xdr:spPr bwMode="auto">
          <a:xfrm>
            <a:off x="1015" y="376"/>
            <a:ext cx="6"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11" name="Line 899"/>
          <xdr:cNvSpPr>
            <a:spLocks noChangeShapeType="1"/>
          </xdr:cNvSpPr>
        </xdr:nvSpPr>
        <xdr:spPr bwMode="auto">
          <a:xfrm flipH="1">
            <a:off x="995" y="375"/>
            <a:ext cx="10" cy="91"/>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12" name="Line 900"/>
          <xdr:cNvSpPr>
            <a:spLocks noChangeShapeType="1"/>
          </xdr:cNvSpPr>
        </xdr:nvSpPr>
        <xdr:spPr bwMode="auto">
          <a:xfrm>
            <a:off x="1020" y="375"/>
            <a:ext cx="11" cy="90"/>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426720</xdr:colOff>
      <xdr:row>6</xdr:row>
      <xdr:rowOff>7620</xdr:rowOff>
    </xdr:from>
    <xdr:to>
      <xdr:col>3</xdr:col>
      <xdr:colOff>37441</xdr:colOff>
      <xdr:row>6</xdr:row>
      <xdr:rowOff>43482</xdr:rowOff>
    </xdr:to>
    <xdr:grpSp>
      <xdr:nvGrpSpPr>
        <xdr:cNvPr id="833" name="Group 871"/>
        <xdr:cNvGrpSpPr>
          <a:grpSpLocks/>
        </xdr:cNvGrpSpPr>
      </xdr:nvGrpSpPr>
      <xdr:grpSpPr bwMode="auto">
        <a:xfrm rot="15393621">
          <a:off x="1219990" y="784070"/>
          <a:ext cx="35862" cy="220321"/>
          <a:chOff x="991" y="374"/>
          <a:chExt cx="44" cy="99"/>
        </a:xfrm>
      </xdr:grpSpPr>
      <xdr:sp macro="" textlink="">
        <xdr:nvSpPr>
          <xdr:cNvPr id="834" name="Line 872"/>
          <xdr:cNvSpPr>
            <a:spLocks noChangeShapeType="1"/>
          </xdr:cNvSpPr>
        </xdr:nvSpPr>
        <xdr:spPr bwMode="auto">
          <a:xfrm>
            <a:off x="1013" y="374"/>
            <a:ext cx="0" cy="99"/>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35" name="Line 873"/>
          <xdr:cNvSpPr>
            <a:spLocks noChangeShapeType="1"/>
          </xdr:cNvSpPr>
        </xdr:nvSpPr>
        <xdr:spPr bwMode="auto">
          <a:xfrm flipH="1">
            <a:off x="991" y="374"/>
            <a:ext cx="11" cy="86"/>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36" name="Line 874"/>
          <xdr:cNvSpPr>
            <a:spLocks noChangeShapeType="1"/>
          </xdr:cNvSpPr>
        </xdr:nvSpPr>
        <xdr:spPr bwMode="auto">
          <a:xfrm>
            <a:off x="1023" y="374"/>
            <a:ext cx="12" cy="8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37" name="Line 875"/>
          <xdr:cNvSpPr>
            <a:spLocks noChangeShapeType="1"/>
          </xdr:cNvSpPr>
        </xdr:nvSpPr>
        <xdr:spPr bwMode="auto">
          <a:xfrm flipH="1">
            <a:off x="1000" y="374"/>
            <a:ext cx="8"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38" name="Line 876"/>
          <xdr:cNvSpPr>
            <a:spLocks noChangeShapeType="1"/>
          </xdr:cNvSpPr>
        </xdr:nvSpPr>
        <xdr:spPr bwMode="auto">
          <a:xfrm>
            <a:off x="1018" y="374"/>
            <a:ext cx="9" cy="98"/>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39" name="Line 877"/>
          <xdr:cNvSpPr>
            <a:spLocks noChangeShapeType="1"/>
          </xdr:cNvSpPr>
        </xdr:nvSpPr>
        <xdr:spPr bwMode="auto">
          <a:xfrm flipH="1">
            <a:off x="1007" y="374"/>
            <a:ext cx="3"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40" name="Line 878"/>
          <xdr:cNvSpPr>
            <a:spLocks noChangeShapeType="1"/>
          </xdr:cNvSpPr>
        </xdr:nvSpPr>
        <xdr:spPr bwMode="auto">
          <a:xfrm>
            <a:off x="1015" y="376"/>
            <a:ext cx="6"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41" name="Line 879"/>
          <xdr:cNvSpPr>
            <a:spLocks noChangeShapeType="1"/>
          </xdr:cNvSpPr>
        </xdr:nvSpPr>
        <xdr:spPr bwMode="auto">
          <a:xfrm flipH="1">
            <a:off x="995" y="375"/>
            <a:ext cx="10" cy="91"/>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42" name="Line 880"/>
          <xdr:cNvSpPr>
            <a:spLocks noChangeShapeType="1"/>
          </xdr:cNvSpPr>
        </xdr:nvSpPr>
        <xdr:spPr bwMode="auto">
          <a:xfrm>
            <a:off x="1020" y="375"/>
            <a:ext cx="11" cy="90"/>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434340</xdr:colOff>
      <xdr:row>6</xdr:row>
      <xdr:rowOff>60960</xdr:rowOff>
    </xdr:from>
    <xdr:to>
      <xdr:col>3</xdr:col>
      <xdr:colOff>45061</xdr:colOff>
      <xdr:row>6</xdr:row>
      <xdr:rowOff>96822</xdr:rowOff>
    </xdr:to>
    <xdr:grpSp>
      <xdr:nvGrpSpPr>
        <xdr:cNvPr id="843" name="Group 871"/>
        <xdr:cNvGrpSpPr>
          <a:grpSpLocks/>
        </xdr:cNvGrpSpPr>
      </xdr:nvGrpSpPr>
      <xdr:grpSpPr bwMode="auto">
        <a:xfrm rot="15393621">
          <a:off x="1227610" y="837410"/>
          <a:ext cx="35862" cy="220321"/>
          <a:chOff x="991" y="374"/>
          <a:chExt cx="44" cy="99"/>
        </a:xfrm>
      </xdr:grpSpPr>
      <xdr:sp macro="" textlink="">
        <xdr:nvSpPr>
          <xdr:cNvPr id="844" name="Line 872"/>
          <xdr:cNvSpPr>
            <a:spLocks noChangeShapeType="1"/>
          </xdr:cNvSpPr>
        </xdr:nvSpPr>
        <xdr:spPr bwMode="auto">
          <a:xfrm>
            <a:off x="1013" y="374"/>
            <a:ext cx="0" cy="99"/>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45" name="Line 873"/>
          <xdr:cNvSpPr>
            <a:spLocks noChangeShapeType="1"/>
          </xdr:cNvSpPr>
        </xdr:nvSpPr>
        <xdr:spPr bwMode="auto">
          <a:xfrm flipH="1">
            <a:off x="991" y="374"/>
            <a:ext cx="11" cy="86"/>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46" name="Line 874"/>
          <xdr:cNvSpPr>
            <a:spLocks noChangeShapeType="1"/>
          </xdr:cNvSpPr>
        </xdr:nvSpPr>
        <xdr:spPr bwMode="auto">
          <a:xfrm>
            <a:off x="1023" y="374"/>
            <a:ext cx="12" cy="8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47" name="Line 875"/>
          <xdr:cNvSpPr>
            <a:spLocks noChangeShapeType="1"/>
          </xdr:cNvSpPr>
        </xdr:nvSpPr>
        <xdr:spPr bwMode="auto">
          <a:xfrm flipH="1">
            <a:off x="1000" y="374"/>
            <a:ext cx="8"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48" name="Line 876"/>
          <xdr:cNvSpPr>
            <a:spLocks noChangeShapeType="1"/>
          </xdr:cNvSpPr>
        </xdr:nvSpPr>
        <xdr:spPr bwMode="auto">
          <a:xfrm>
            <a:off x="1018" y="374"/>
            <a:ext cx="9" cy="98"/>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49" name="Line 877"/>
          <xdr:cNvSpPr>
            <a:spLocks noChangeShapeType="1"/>
          </xdr:cNvSpPr>
        </xdr:nvSpPr>
        <xdr:spPr bwMode="auto">
          <a:xfrm flipH="1">
            <a:off x="1007" y="374"/>
            <a:ext cx="3"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50" name="Line 878"/>
          <xdr:cNvSpPr>
            <a:spLocks noChangeShapeType="1"/>
          </xdr:cNvSpPr>
        </xdr:nvSpPr>
        <xdr:spPr bwMode="auto">
          <a:xfrm>
            <a:off x="1015" y="376"/>
            <a:ext cx="6"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51" name="Line 879"/>
          <xdr:cNvSpPr>
            <a:spLocks noChangeShapeType="1"/>
          </xdr:cNvSpPr>
        </xdr:nvSpPr>
        <xdr:spPr bwMode="auto">
          <a:xfrm flipH="1">
            <a:off x="995" y="375"/>
            <a:ext cx="10" cy="91"/>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852" name="Line 880"/>
          <xdr:cNvSpPr>
            <a:spLocks noChangeShapeType="1"/>
          </xdr:cNvSpPr>
        </xdr:nvSpPr>
        <xdr:spPr bwMode="auto">
          <a:xfrm>
            <a:off x="1020" y="375"/>
            <a:ext cx="11" cy="90"/>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106680</xdr:colOff>
      <xdr:row>27</xdr:row>
      <xdr:rowOff>38100</xdr:rowOff>
    </xdr:from>
    <xdr:to>
      <xdr:col>14</xdr:col>
      <xdr:colOff>335280</xdr:colOff>
      <xdr:row>32</xdr:row>
      <xdr:rowOff>144780</xdr:rowOff>
    </xdr:to>
    <xdr:sp macro="" textlink="">
      <xdr:nvSpPr>
        <xdr:cNvPr id="393" name="Text Box 596"/>
        <xdr:cNvSpPr txBox="1">
          <a:spLocks noChangeArrowheads="1"/>
        </xdr:cNvSpPr>
      </xdr:nvSpPr>
      <xdr:spPr bwMode="auto">
        <a:xfrm>
          <a:off x="7513320" y="4404360"/>
          <a:ext cx="838200" cy="89916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Soft landing with no horizontal speed at a maximum  vertical speed of 50 kph</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7620</xdr:colOff>
      <xdr:row>4</xdr:row>
      <xdr:rowOff>0</xdr:rowOff>
    </xdr:from>
    <xdr:to>
      <xdr:col>8</xdr:col>
      <xdr:colOff>403860</xdr:colOff>
      <xdr:row>38</xdr:row>
      <xdr:rowOff>0</xdr:rowOff>
    </xdr:to>
    <xdr:graphicFrame macro="">
      <xdr:nvGraphicFramePr>
        <xdr:cNvPr id="27649"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45720</xdr:colOff>
      <xdr:row>4</xdr:row>
      <xdr:rowOff>53340</xdr:rowOff>
    </xdr:from>
    <xdr:to>
      <xdr:col>10</xdr:col>
      <xdr:colOff>525780</xdr:colOff>
      <xdr:row>14</xdr:row>
      <xdr:rowOff>121920</xdr:rowOff>
    </xdr:to>
    <xdr:sp macro="" textlink="">
      <xdr:nvSpPr>
        <xdr:cNvPr id="27650" name="Text Box 2"/>
        <xdr:cNvSpPr txBox="1">
          <a:spLocks noChangeArrowheads="1"/>
        </xdr:cNvSpPr>
      </xdr:nvSpPr>
      <xdr:spPr bwMode="auto">
        <a:xfrm>
          <a:off x="4648200" y="472440"/>
          <a:ext cx="1089660" cy="1562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Arial"/>
              <a:cs typeface="Arial"/>
            </a:rPr>
            <a:t>Note that any periods of "Free fall" include coasting periods when there is no thrust, any periods of "Thrust pause", and any planned delay in igniting the Descent stage engine after Braking stage burnout.</a:t>
          </a:r>
        </a:p>
      </xdr:txBody>
    </xdr:sp>
    <xdr:clientData/>
  </xdr:twoCellAnchor>
  <xdr:twoCellAnchor>
    <xdr:from>
      <xdr:col>9</xdr:col>
      <xdr:colOff>205740</xdr:colOff>
      <xdr:row>17</xdr:row>
      <xdr:rowOff>53340</xdr:rowOff>
    </xdr:from>
    <xdr:to>
      <xdr:col>9</xdr:col>
      <xdr:colOff>419100</xdr:colOff>
      <xdr:row>17</xdr:row>
      <xdr:rowOff>53340</xdr:rowOff>
    </xdr:to>
    <xdr:sp macro="" textlink="">
      <xdr:nvSpPr>
        <xdr:cNvPr id="27651" name="Line 3"/>
        <xdr:cNvSpPr>
          <a:spLocks noChangeShapeType="1"/>
        </xdr:cNvSpPr>
      </xdr:nvSpPr>
      <xdr:spPr bwMode="auto">
        <a:xfrm flipV="1">
          <a:off x="4808220" y="2362200"/>
          <a:ext cx="213360" cy="0"/>
        </a:xfrm>
        <a:prstGeom prst="line">
          <a:avLst/>
        </a:prstGeom>
        <a:noFill/>
        <a:ln w="38100">
          <a:solidFill>
            <a:schemeClr val="accent5">
              <a:lumMod val="75000"/>
            </a:schemeClr>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289560</xdr:colOff>
      <xdr:row>18</xdr:row>
      <xdr:rowOff>30480</xdr:rowOff>
    </xdr:from>
    <xdr:to>
      <xdr:col>9</xdr:col>
      <xdr:colOff>350520</xdr:colOff>
      <xdr:row>18</xdr:row>
      <xdr:rowOff>30480</xdr:rowOff>
    </xdr:to>
    <xdr:sp macro="" textlink="">
      <xdr:nvSpPr>
        <xdr:cNvPr id="27653" name="Line 5"/>
        <xdr:cNvSpPr>
          <a:spLocks noChangeShapeType="1"/>
        </xdr:cNvSpPr>
      </xdr:nvSpPr>
      <xdr:spPr bwMode="auto">
        <a:xfrm>
          <a:off x="4892040" y="2499360"/>
          <a:ext cx="60960" cy="0"/>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259080</xdr:colOff>
      <xdr:row>16</xdr:row>
      <xdr:rowOff>53340</xdr:rowOff>
    </xdr:from>
    <xdr:to>
      <xdr:col>9</xdr:col>
      <xdr:colOff>381000</xdr:colOff>
      <xdr:row>16</xdr:row>
      <xdr:rowOff>53340</xdr:rowOff>
    </xdr:to>
    <xdr:sp macro="" textlink="">
      <xdr:nvSpPr>
        <xdr:cNvPr id="27654" name="Line 6"/>
        <xdr:cNvSpPr>
          <a:spLocks noChangeShapeType="1"/>
        </xdr:cNvSpPr>
      </xdr:nvSpPr>
      <xdr:spPr bwMode="auto">
        <a:xfrm>
          <a:off x="4861560" y="2202180"/>
          <a:ext cx="121920" cy="0"/>
        </a:xfrm>
        <a:prstGeom prst="line">
          <a:avLst/>
        </a:prstGeom>
        <a:noFill/>
        <a:ln w="19050">
          <a:solidFill>
            <a:schemeClr val="accent4">
              <a:lumMod val="50000"/>
            </a:schemeClr>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114300</xdr:colOff>
      <xdr:row>19</xdr:row>
      <xdr:rowOff>38100</xdr:rowOff>
    </xdr:from>
    <xdr:to>
      <xdr:col>9</xdr:col>
      <xdr:colOff>525780</xdr:colOff>
      <xdr:row>19</xdr:row>
      <xdr:rowOff>38100</xdr:rowOff>
    </xdr:to>
    <xdr:sp macro="" textlink="">
      <xdr:nvSpPr>
        <xdr:cNvPr id="27655" name="Line 7"/>
        <xdr:cNvSpPr>
          <a:spLocks noChangeShapeType="1"/>
        </xdr:cNvSpPr>
      </xdr:nvSpPr>
      <xdr:spPr bwMode="auto">
        <a:xfrm>
          <a:off x="4716780" y="2667000"/>
          <a:ext cx="411480" cy="0"/>
        </a:xfrm>
        <a:prstGeom prst="line">
          <a:avLst/>
        </a:prstGeom>
        <a:noFill/>
        <a:ln w="1270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571500</xdr:colOff>
      <xdr:row>18</xdr:row>
      <xdr:rowOff>114300</xdr:rowOff>
    </xdr:from>
    <xdr:to>
      <xdr:col>11</xdr:col>
      <xdr:colOff>411480</xdr:colOff>
      <xdr:row>19</xdr:row>
      <xdr:rowOff>121920</xdr:rowOff>
    </xdr:to>
    <xdr:sp macro="" textlink="">
      <xdr:nvSpPr>
        <xdr:cNvPr id="27656" name="Text Box 8"/>
        <xdr:cNvSpPr txBox="1">
          <a:spLocks noChangeArrowheads="1"/>
        </xdr:cNvSpPr>
      </xdr:nvSpPr>
      <xdr:spPr bwMode="auto">
        <a:xfrm>
          <a:off x="5173980" y="2583180"/>
          <a:ext cx="105918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800" b="0" i="0" u="none" strike="noStrike" baseline="0">
              <a:solidFill>
                <a:srgbClr val="000000"/>
              </a:solidFill>
              <a:latin typeface="Arial"/>
              <a:cs typeface="Arial"/>
            </a:rPr>
            <a:t>Gate 1, 2, &amp; 3 heights</a:t>
          </a:r>
        </a:p>
      </xdr:txBody>
    </xdr:sp>
    <xdr:clientData/>
  </xdr:twoCellAnchor>
  <xdr:twoCellAnchor>
    <xdr:from>
      <xdr:col>9</xdr:col>
      <xdr:colOff>579120</xdr:colOff>
      <xdr:row>15</xdr:row>
      <xdr:rowOff>45720</xdr:rowOff>
    </xdr:from>
    <xdr:to>
      <xdr:col>11</xdr:col>
      <xdr:colOff>419100</xdr:colOff>
      <xdr:row>16</xdr:row>
      <xdr:rowOff>121920</xdr:rowOff>
    </xdr:to>
    <xdr:sp macro="" textlink="">
      <xdr:nvSpPr>
        <xdr:cNvPr id="27657" name="Text Box 9"/>
        <xdr:cNvSpPr txBox="1">
          <a:spLocks noChangeArrowheads="1"/>
        </xdr:cNvSpPr>
      </xdr:nvSpPr>
      <xdr:spPr bwMode="auto">
        <a:xfrm>
          <a:off x="5181600" y="2118360"/>
          <a:ext cx="105918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800" b="0" i="0" u="none" strike="noStrike" baseline="0">
              <a:solidFill>
                <a:srgbClr val="000000"/>
              </a:solidFill>
              <a:latin typeface="Arial"/>
              <a:cs typeface="Arial"/>
            </a:rPr>
            <a:t>Braking stage firing</a:t>
          </a:r>
        </a:p>
      </xdr:txBody>
    </xdr:sp>
    <xdr:clientData/>
  </xdr:twoCellAnchor>
  <xdr:twoCellAnchor>
    <xdr:from>
      <xdr:col>9</xdr:col>
      <xdr:colOff>579120</xdr:colOff>
      <xdr:row>17</xdr:row>
      <xdr:rowOff>114300</xdr:rowOff>
    </xdr:from>
    <xdr:to>
      <xdr:col>11</xdr:col>
      <xdr:colOff>419100</xdr:colOff>
      <xdr:row>18</xdr:row>
      <xdr:rowOff>106680</xdr:rowOff>
    </xdr:to>
    <xdr:sp macro="" textlink="">
      <xdr:nvSpPr>
        <xdr:cNvPr id="27658" name="Text Box 10"/>
        <xdr:cNvSpPr txBox="1">
          <a:spLocks noChangeArrowheads="1"/>
        </xdr:cNvSpPr>
      </xdr:nvSpPr>
      <xdr:spPr bwMode="auto">
        <a:xfrm>
          <a:off x="5181600" y="2423160"/>
          <a:ext cx="105918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800" b="0" i="0" u="none" strike="noStrike" baseline="0">
              <a:solidFill>
                <a:srgbClr val="000000"/>
              </a:solidFill>
              <a:latin typeface="Arial"/>
              <a:cs typeface="Arial"/>
            </a:rPr>
            <a:t>Descent stage firing</a:t>
          </a:r>
        </a:p>
      </xdr:txBody>
    </xdr:sp>
    <xdr:clientData/>
  </xdr:twoCellAnchor>
  <xdr:twoCellAnchor>
    <xdr:from>
      <xdr:col>9</xdr:col>
      <xdr:colOff>594360</xdr:colOff>
      <xdr:row>16</xdr:row>
      <xdr:rowOff>121920</xdr:rowOff>
    </xdr:from>
    <xdr:to>
      <xdr:col>11</xdr:col>
      <xdr:colOff>426720</xdr:colOff>
      <xdr:row>17</xdr:row>
      <xdr:rowOff>114300</xdr:rowOff>
    </xdr:to>
    <xdr:sp macro="" textlink="">
      <xdr:nvSpPr>
        <xdr:cNvPr id="27659" name="Text Box 11"/>
        <xdr:cNvSpPr txBox="1">
          <a:spLocks noChangeArrowheads="1"/>
        </xdr:cNvSpPr>
      </xdr:nvSpPr>
      <xdr:spPr bwMode="auto">
        <a:xfrm>
          <a:off x="5196840" y="2270760"/>
          <a:ext cx="105156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800" b="0" i="0" u="none" strike="noStrike" baseline="0">
              <a:solidFill>
                <a:srgbClr val="000000"/>
              </a:solidFill>
              <a:latin typeface="Arial"/>
              <a:cs typeface="Arial"/>
            </a:rPr>
            <a:t>Free fall</a:t>
          </a:r>
        </a:p>
      </xdr:txBody>
    </xdr:sp>
    <xdr:clientData/>
  </xdr:twoCellAnchor>
  <xdr:twoCellAnchor>
    <xdr:from>
      <xdr:col>8</xdr:col>
      <xdr:colOff>464820</xdr:colOff>
      <xdr:row>20</xdr:row>
      <xdr:rowOff>38100</xdr:rowOff>
    </xdr:from>
    <xdr:to>
      <xdr:col>10</xdr:col>
      <xdr:colOff>541020</xdr:colOff>
      <xdr:row>23</xdr:row>
      <xdr:rowOff>0</xdr:rowOff>
    </xdr:to>
    <xdr:sp macro="" textlink="">
      <xdr:nvSpPr>
        <xdr:cNvPr id="27660" name="Text Box 12"/>
        <xdr:cNvSpPr txBox="1">
          <a:spLocks noChangeArrowheads="1"/>
        </xdr:cNvSpPr>
      </xdr:nvSpPr>
      <xdr:spPr bwMode="auto">
        <a:xfrm>
          <a:off x="4579620" y="2827020"/>
          <a:ext cx="117348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Arial"/>
              <a:cs typeface="Arial"/>
            </a:rPr>
            <a:t>Function of "Gates" is to prevent vertical speed from dropping too low.</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106680</xdr:colOff>
      <xdr:row>3</xdr:row>
      <xdr:rowOff>137160</xdr:rowOff>
    </xdr:from>
    <xdr:to>
      <xdr:col>6</xdr:col>
      <xdr:colOff>548640</xdr:colOff>
      <xdr:row>17</xdr:row>
      <xdr:rowOff>144780</xdr:rowOff>
    </xdr:to>
    <xdr:grpSp>
      <xdr:nvGrpSpPr>
        <xdr:cNvPr id="15494" name="Group 134"/>
        <xdr:cNvGrpSpPr>
          <a:grpSpLocks/>
        </xdr:cNvGrpSpPr>
      </xdr:nvGrpSpPr>
      <xdr:grpSpPr bwMode="auto">
        <a:xfrm>
          <a:off x="3177540" y="502920"/>
          <a:ext cx="2842260" cy="2263140"/>
          <a:chOff x="325" y="53"/>
          <a:chExt cx="290" cy="241"/>
        </a:xfrm>
      </xdr:grpSpPr>
      <xdr:sp macro="" textlink="">
        <xdr:nvSpPr>
          <xdr:cNvPr id="15410" name="Rectangle 50"/>
          <xdr:cNvSpPr>
            <a:spLocks noChangeArrowheads="1"/>
          </xdr:cNvSpPr>
        </xdr:nvSpPr>
        <xdr:spPr bwMode="auto">
          <a:xfrm>
            <a:off x="325" y="53"/>
            <a:ext cx="290" cy="239"/>
          </a:xfrm>
          <a:prstGeom prst="rect">
            <a:avLst/>
          </a:prstGeom>
          <a:gradFill rotWithShape="1">
            <a:gsLst>
              <a:gs pos="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path path="shape">
              <a:fillToRect l="50000" t="50000" r="50000" b="50000"/>
            </a:path>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5411" name="Freeform 51"/>
          <xdr:cNvSpPr>
            <a:spLocks/>
          </xdr:cNvSpPr>
        </xdr:nvSpPr>
        <xdr:spPr bwMode="auto">
          <a:xfrm>
            <a:off x="326" y="193"/>
            <a:ext cx="288" cy="101"/>
          </a:xfrm>
          <a:custGeom>
            <a:avLst/>
            <a:gdLst>
              <a:gd name="T0" fmla="*/ 0 w 288"/>
              <a:gd name="T1" fmla="*/ 138 h 138"/>
              <a:gd name="T2" fmla="*/ 0 w 288"/>
              <a:gd name="T3" fmla="*/ 21 h 138"/>
              <a:gd name="T4" fmla="*/ 35 w 288"/>
              <a:gd name="T5" fmla="*/ 11 h 138"/>
              <a:gd name="T6" fmla="*/ 74 w 288"/>
              <a:gd name="T7" fmla="*/ 4 h 138"/>
              <a:gd name="T8" fmla="*/ 119 w 288"/>
              <a:gd name="T9" fmla="*/ 0 h 138"/>
              <a:gd name="T10" fmla="*/ 179 w 288"/>
              <a:gd name="T11" fmla="*/ 0 h 138"/>
              <a:gd name="T12" fmla="*/ 231 w 288"/>
              <a:gd name="T13" fmla="*/ 6 h 138"/>
              <a:gd name="T14" fmla="*/ 268 w 288"/>
              <a:gd name="T15" fmla="*/ 14 h 138"/>
              <a:gd name="T16" fmla="*/ 288 w 288"/>
              <a:gd name="T17" fmla="*/ 21 h 138"/>
              <a:gd name="T18" fmla="*/ 288 w 288"/>
              <a:gd name="T19" fmla="*/ 135 h 138"/>
              <a:gd name="T20" fmla="*/ 0 w 288"/>
              <a:gd name="T21" fmla="*/ 138 h 1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88" h="138">
                <a:moveTo>
                  <a:pt x="0" y="138"/>
                </a:moveTo>
                <a:lnTo>
                  <a:pt x="0" y="21"/>
                </a:lnTo>
                <a:lnTo>
                  <a:pt x="35" y="11"/>
                </a:lnTo>
                <a:lnTo>
                  <a:pt x="74" y="4"/>
                </a:lnTo>
                <a:lnTo>
                  <a:pt x="119" y="0"/>
                </a:lnTo>
                <a:lnTo>
                  <a:pt x="179" y="0"/>
                </a:lnTo>
                <a:lnTo>
                  <a:pt x="231" y="6"/>
                </a:lnTo>
                <a:lnTo>
                  <a:pt x="268" y="14"/>
                </a:lnTo>
                <a:lnTo>
                  <a:pt x="288" y="21"/>
                </a:lnTo>
                <a:lnTo>
                  <a:pt x="288" y="135"/>
                </a:lnTo>
                <a:lnTo>
                  <a:pt x="0" y="138"/>
                </a:lnTo>
                <a:close/>
              </a:path>
            </a:pathLst>
          </a:custGeom>
          <a:gradFill rotWithShape="1">
            <a:gsLst>
              <a:gs pos="0">
                <a:srgbClr xmlns:mc="http://schemas.openxmlformats.org/markup-compatibility/2006" xmlns:a14="http://schemas.microsoft.com/office/drawing/2010/main" val="969696" mc:Ignorable="a14" a14:legacySpreadsheetColorIndex="55"/>
              </a:gs>
              <a:gs pos="100000">
                <a:srgbClr xmlns:mc="http://schemas.openxmlformats.org/markup-compatibility/2006" xmlns:a14="http://schemas.microsoft.com/office/drawing/2010/main" val="FFFFFF" mc:Ignorable="a14" a14:legacySpreadsheetColorIndex="9"/>
              </a:gs>
            </a:gsLst>
            <a:lin ang="5400000" scaled="1"/>
          </a:gradFill>
          <a:ln w="9525">
            <a:solidFill>
              <a:srgbClr val="808080"/>
            </a:solidFill>
            <a:round/>
            <a:headEnd/>
            <a:tailEnd/>
          </a:ln>
        </xdr:spPr>
      </xdr:sp>
      <xdr:sp macro="" textlink="">
        <xdr:nvSpPr>
          <xdr:cNvPr id="15412" name="Oval 52"/>
          <xdr:cNvSpPr>
            <a:spLocks noChangeArrowheads="1"/>
          </xdr:cNvSpPr>
        </xdr:nvSpPr>
        <xdr:spPr bwMode="auto">
          <a:xfrm>
            <a:off x="338" y="219"/>
            <a:ext cx="64" cy="18"/>
          </a:xfrm>
          <a:prstGeom prst="ellipse">
            <a:avLst/>
          </a:prstGeom>
          <a:gradFill rotWithShape="1">
            <a:gsLst>
              <a:gs pos="0">
                <a:srgbClr xmlns:mc="http://schemas.openxmlformats.org/markup-compatibility/2006" xmlns:a14="http://schemas.microsoft.com/office/drawing/2010/main" val="FFFFFF" mc:Ignorable="a14" a14:legacySpreadsheetColorIndex="65"/>
              </a:gs>
              <a:gs pos="100000">
                <a:srgbClr xmlns:mc="http://schemas.openxmlformats.org/markup-compatibility/2006" xmlns:a14="http://schemas.microsoft.com/office/drawing/2010/main" val="969696" mc:Ignorable="a14" a14:legacySpreadsheetColorIndex="55"/>
              </a:gs>
            </a:gsLst>
            <a:lin ang="5400000" scaled="1"/>
          </a:gradFill>
          <a:ln w="9525">
            <a:solidFill>
              <a:srgbClr xmlns:mc="http://schemas.openxmlformats.org/markup-compatibility/2006" xmlns:a14="http://schemas.microsoft.com/office/drawing/2010/main" val="969696" mc:Ignorable="a14" a14:legacySpreadsheetColorIndex="55"/>
            </a:solidFill>
            <a:round/>
            <a:headEnd/>
            <a:tailEnd/>
          </a:ln>
        </xdr:spPr>
      </xdr:sp>
      <xdr:sp macro="" textlink="">
        <xdr:nvSpPr>
          <xdr:cNvPr id="15413" name="Oval 53"/>
          <xdr:cNvSpPr>
            <a:spLocks noChangeArrowheads="1"/>
          </xdr:cNvSpPr>
        </xdr:nvSpPr>
        <xdr:spPr bwMode="auto">
          <a:xfrm>
            <a:off x="546" y="228"/>
            <a:ext cx="64" cy="17"/>
          </a:xfrm>
          <a:prstGeom prst="ellipse">
            <a:avLst/>
          </a:prstGeom>
          <a:gradFill rotWithShape="1">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969696" mc:Ignorable="a14" a14:legacySpreadsheetColorIndex="55"/>
              </a:gs>
            </a:gsLst>
            <a:lin ang="5400000" scaled="1"/>
          </a:gradFill>
          <a:ln w="9525">
            <a:solidFill>
              <a:srgbClr xmlns:mc="http://schemas.openxmlformats.org/markup-compatibility/2006" xmlns:a14="http://schemas.microsoft.com/office/drawing/2010/main" val="969696" mc:Ignorable="a14" a14:legacySpreadsheetColorIndex="55"/>
            </a:solidFill>
            <a:round/>
            <a:headEnd/>
            <a:tailEnd/>
          </a:ln>
        </xdr:spPr>
      </xdr:sp>
      <xdr:sp macro="" textlink="">
        <xdr:nvSpPr>
          <xdr:cNvPr id="15414" name="Oval 54"/>
          <xdr:cNvSpPr>
            <a:spLocks noChangeArrowheads="1"/>
          </xdr:cNvSpPr>
        </xdr:nvSpPr>
        <xdr:spPr bwMode="auto">
          <a:xfrm>
            <a:off x="464" y="204"/>
            <a:ext cx="77" cy="21"/>
          </a:xfrm>
          <a:prstGeom prst="ellipse">
            <a:avLst/>
          </a:prstGeom>
          <a:gradFill rotWithShape="1">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969696" mc:Ignorable="a14" a14:legacySpreadsheetColorIndex="55"/>
              </a:gs>
            </a:gsLst>
            <a:lin ang="5400000" scaled="1"/>
          </a:gradFill>
          <a:ln w="9525">
            <a:solidFill>
              <a:srgbClr xmlns:mc="http://schemas.openxmlformats.org/markup-compatibility/2006" xmlns:a14="http://schemas.microsoft.com/office/drawing/2010/main" val="C0C0C0" mc:Ignorable="a14" a14:legacySpreadsheetColorIndex="22"/>
            </a:solidFill>
            <a:round/>
            <a:headEnd/>
            <a:tailEnd/>
          </a:ln>
        </xdr:spPr>
      </xdr:sp>
      <xdr:sp macro="" textlink="">
        <xdr:nvSpPr>
          <xdr:cNvPr id="15415" name="Oval 55"/>
          <xdr:cNvSpPr>
            <a:spLocks noChangeArrowheads="1"/>
          </xdr:cNvSpPr>
        </xdr:nvSpPr>
        <xdr:spPr bwMode="auto">
          <a:xfrm>
            <a:off x="365" y="259"/>
            <a:ext cx="75" cy="22"/>
          </a:xfrm>
          <a:prstGeom prst="ellipse">
            <a:avLst/>
          </a:prstGeom>
          <a:gradFill rotWithShape="1">
            <a:gsLst>
              <a:gs pos="0">
                <a:srgbClr xmlns:mc="http://schemas.openxmlformats.org/markup-compatibility/2006" xmlns:a14="http://schemas.microsoft.com/office/drawing/2010/main" val="FFFFFF" mc:Ignorable="a14" a14:legacySpreadsheetColorIndex="65"/>
              </a:gs>
              <a:gs pos="100000">
                <a:srgbClr xmlns:mc="http://schemas.openxmlformats.org/markup-compatibility/2006" xmlns:a14="http://schemas.microsoft.com/office/drawing/2010/main" val="969696" mc:Ignorable="a14" a14:legacySpreadsheetColorIndex="55"/>
              </a:gs>
            </a:gsLst>
            <a:lin ang="5400000" scaled="1"/>
          </a:gradFill>
          <a:ln w="9525">
            <a:solidFill>
              <a:srgbClr xmlns:mc="http://schemas.openxmlformats.org/markup-compatibility/2006" xmlns:a14="http://schemas.microsoft.com/office/drawing/2010/main" val="C0C0C0" mc:Ignorable="a14" a14:legacySpreadsheetColorIndex="22"/>
            </a:solidFill>
            <a:round/>
            <a:headEnd/>
            <a:tailEnd/>
          </a:ln>
        </xdr:spPr>
      </xdr:sp>
      <xdr:sp macro="" textlink="">
        <xdr:nvSpPr>
          <xdr:cNvPr id="15416" name="Oval 56"/>
          <xdr:cNvSpPr>
            <a:spLocks noChangeArrowheads="1"/>
          </xdr:cNvSpPr>
        </xdr:nvSpPr>
        <xdr:spPr bwMode="auto">
          <a:xfrm>
            <a:off x="505" y="257"/>
            <a:ext cx="55" cy="18"/>
          </a:xfrm>
          <a:prstGeom prst="ellipse">
            <a:avLst/>
          </a:prstGeom>
          <a:gradFill rotWithShape="1">
            <a:gsLst>
              <a:gs pos="0">
                <a:srgbClr xmlns:mc="http://schemas.openxmlformats.org/markup-compatibility/2006" xmlns:a14="http://schemas.microsoft.com/office/drawing/2010/main" val="FFFFFF" mc:Ignorable="a14" a14:legacySpreadsheetColorIndex="65"/>
              </a:gs>
              <a:gs pos="100000">
                <a:srgbClr xmlns:mc="http://schemas.openxmlformats.org/markup-compatibility/2006" xmlns:a14="http://schemas.microsoft.com/office/drawing/2010/main" val="969696" mc:Ignorable="a14" a14:legacySpreadsheetColorIndex="55"/>
              </a:gs>
            </a:gsLst>
            <a:lin ang="5400000" scaled="1"/>
          </a:gradFill>
          <a:ln w="9525">
            <a:solidFill>
              <a:srgbClr xmlns:mc="http://schemas.openxmlformats.org/markup-compatibility/2006" xmlns:a14="http://schemas.microsoft.com/office/drawing/2010/main" val="C0C0C0" mc:Ignorable="a14" a14:legacySpreadsheetColorIndex="22"/>
            </a:solidFill>
            <a:round/>
            <a:headEnd/>
            <a:tailEnd/>
          </a:ln>
        </xdr:spPr>
      </xdr:sp>
      <xdr:grpSp>
        <xdr:nvGrpSpPr>
          <xdr:cNvPr id="15432" name="Group 72"/>
          <xdr:cNvGrpSpPr>
            <a:grpSpLocks/>
          </xdr:cNvGrpSpPr>
        </xdr:nvGrpSpPr>
        <xdr:grpSpPr bwMode="auto">
          <a:xfrm>
            <a:off x="483" y="181"/>
            <a:ext cx="10" cy="77"/>
            <a:chOff x="584" y="116"/>
            <a:chExt cx="15" cy="87"/>
          </a:xfrm>
        </xdr:grpSpPr>
        <xdr:sp macro="" textlink="">
          <xdr:nvSpPr>
            <xdr:cNvPr id="15433" name="Line 73"/>
            <xdr:cNvSpPr>
              <a:spLocks noChangeShapeType="1"/>
            </xdr:cNvSpPr>
          </xdr:nvSpPr>
          <xdr:spPr bwMode="auto">
            <a:xfrm rot="-893609">
              <a:off x="594" y="118"/>
              <a:ext cx="0" cy="85"/>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5434" name="Line 74"/>
            <xdr:cNvSpPr>
              <a:spLocks noChangeShapeType="1"/>
            </xdr:cNvSpPr>
          </xdr:nvSpPr>
          <xdr:spPr bwMode="auto">
            <a:xfrm rot="20706391" flipH="1">
              <a:off x="584" y="119"/>
              <a:ext cx="4" cy="74"/>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5435" name="Line 75"/>
            <xdr:cNvSpPr>
              <a:spLocks noChangeShapeType="1"/>
            </xdr:cNvSpPr>
          </xdr:nvSpPr>
          <xdr:spPr bwMode="auto">
            <a:xfrm rot="-893609">
              <a:off x="595" y="116"/>
              <a:ext cx="4" cy="75"/>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5436" name="Line 76"/>
            <xdr:cNvSpPr>
              <a:spLocks noChangeShapeType="1"/>
            </xdr:cNvSpPr>
          </xdr:nvSpPr>
          <xdr:spPr bwMode="auto">
            <a:xfrm rot="20706391" flipH="1">
              <a:off x="588" y="118"/>
              <a:ext cx="3" cy="83"/>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5437" name="Line 77"/>
            <xdr:cNvSpPr>
              <a:spLocks noChangeShapeType="1"/>
            </xdr:cNvSpPr>
          </xdr:nvSpPr>
          <xdr:spPr bwMode="auto">
            <a:xfrm rot="-893609">
              <a:off x="594" y="117"/>
              <a:ext cx="3" cy="84"/>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5438" name="Line 78"/>
            <xdr:cNvSpPr>
              <a:spLocks noChangeShapeType="1"/>
            </xdr:cNvSpPr>
          </xdr:nvSpPr>
          <xdr:spPr bwMode="auto">
            <a:xfrm rot="20706391" flipH="1">
              <a:off x="591" y="118"/>
              <a:ext cx="1" cy="83"/>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5439" name="Line 79"/>
            <xdr:cNvSpPr>
              <a:spLocks noChangeShapeType="1"/>
            </xdr:cNvSpPr>
          </xdr:nvSpPr>
          <xdr:spPr bwMode="auto">
            <a:xfrm rot="-893609">
              <a:off x="594" y="119"/>
              <a:ext cx="2" cy="83"/>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5440" name="Line 80"/>
            <xdr:cNvSpPr>
              <a:spLocks noChangeShapeType="1"/>
            </xdr:cNvSpPr>
          </xdr:nvSpPr>
          <xdr:spPr bwMode="auto">
            <a:xfrm rot="20706391" flipH="1">
              <a:off x="586" y="120"/>
              <a:ext cx="4" cy="78"/>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5441" name="Line 81"/>
            <xdr:cNvSpPr>
              <a:spLocks noChangeShapeType="1"/>
            </xdr:cNvSpPr>
          </xdr:nvSpPr>
          <xdr:spPr bwMode="auto">
            <a:xfrm rot="-893609">
              <a:off x="595" y="118"/>
              <a:ext cx="4" cy="7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grpSp>
      <xdr:grpSp>
        <xdr:nvGrpSpPr>
          <xdr:cNvPr id="15442" name="Group 82"/>
          <xdr:cNvGrpSpPr>
            <a:grpSpLocks/>
          </xdr:cNvGrpSpPr>
        </xdr:nvGrpSpPr>
        <xdr:grpSpPr bwMode="auto">
          <a:xfrm rot="-893609">
            <a:off x="398" y="82"/>
            <a:ext cx="146" cy="138"/>
            <a:chOff x="73" y="118"/>
            <a:chExt cx="146" cy="138"/>
          </a:xfrm>
        </xdr:grpSpPr>
        <xdr:grpSp>
          <xdr:nvGrpSpPr>
            <xdr:cNvPr id="15443" name="Group 83"/>
            <xdr:cNvGrpSpPr>
              <a:grpSpLocks/>
            </xdr:cNvGrpSpPr>
          </xdr:nvGrpSpPr>
          <xdr:grpSpPr bwMode="auto">
            <a:xfrm>
              <a:off x="73" y="118"/>
              <a:ext cx="146" cy="138"/>
              <a:chOff x="73" y="118"/>
              <a:chExt cx="146" cy="138"/>
            </a:xfrm>
          </xdr:grpSpPr>
          <xdr:grpSp>
            <xdr:nvGrpSpPr>
              <xdr:cNvPr id="15444" name="Group 84"/>
              <xdr:cNvGrpSpPr>
                <a:grpSpLocks/>
              </xdr:cNvGrpSpPr>
            </xdr:nvGrpSpPr>
            <xdr:grpSpPr bwMode="auto">
              <a:xfrm>
                <a:off x="128" y="118"/>
                <a:ext cx="32" cy="129"/>
                <a:chOff x="128" y="118"/>
                <a:chExt cx="32" cy="129"/>
              </a:xfrm>
            </xdr:grpSpPr>
            <xdr:sp macro="" textlink="">
              <xdr:nvSpPr>
                <xdr:cNvPr id="15445" name="Rectangle 85"/>
                <xdr:cNvSpPr>
                  <a:spLocks noChangeArrowheads="1"/>
                </xdr:cNvSpPr>
              </xdr:nvSpPr>
              <xdr:spPr bwMode="auto">
                <a:xfrm>
                  <a:off x="132" y="137"/>
                  <a:ext cx="28" cy="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446" name="Oval 86"/>
                <xdr:cNvSpPr>
                  <a:spLocks noChangeArrowheads="1"/>
                </xdr:cNvSpPr>
              </xdr:nvSpPr>
              <xdr:spPr bwMode="auto">
                <a:xfrm>
                  <a:off x="128" y="118"/>
                  <a:ext cx="17" cy="13"/>
                </a:xfrm>
                <a:prstGeom prst="ellipse">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5447" name="Line 87"/>
                <xdr:cNvSpPr>
                  <a:spLocks noChangeShapeType="1"/>
                </xdr:cNvSpPr>
              </xdr:nvSpPr>
              <xdr:spPr bwMode="auto">
                <a:xfrm>
                  <a:off x="137" y="130"/>
                  <a:ext cx="0" cy="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448" name="Line 88"/>
                <xdr:cNvSpPr>
                  <a:spLocks noChangeShapeType="1"/>
                </xdr:cNvSpPr>
              </xdr:nvSpPr>
              <xdr:spPr bwMode="auto">
                <a:xfrm flipV="1">
                  <a:off x="142" y="235"/>
                  <a:ext cx="4"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449" name="Line 89"/>
                <xdr:cNvSpPr>
                  <a:spLocks noChangeShapeType="1"/>
                </xdr:cNvSpPr>
              </xdr:nvSpPr>
              <xdr:spPr bwMode="auto">
                <a:xfrm flipH="1" flipV="1">
                  <a:off x="147" y="235"/>
                  <a:ext cx="4" cy="12"/>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nvGrpSpPr>
              <xdr:cNvPr id="15450" name="Group 90"/>
              <xdr:cNvGrpSpPr>
                <a:grpSpLocks/>
              </xdr:cNvGrpSpPr>
            </xdr:nvGrpSpPr>
            <xdr:grpSpPr bwMode="auto">
              <a:xfrm>
                <a:off x="73" y="129"/>
                <a:ext cx="146" cy="127"/>
                <a:chOff x="73" y="129"/>
                <a:chExt cx="146" cy="127"/>
              </a:xfrm>
            </xdr:grpSpPr>
            <xdr:grpSp>
              <xdr:nvGrpSpPr>
                <xdr:cNvPr id="15451" name="Group 91"/>
                <xdr:cNvGrpSpPr>
                  <a:grpSpLocks/>
                </xdr:cNvGrpSpPr>
              </xdr:nvGrpSpPr>
              <xdr:grpSpPr bwMode="auto">
                <a:xfrm>
                  <a:off x="73" y="129"/>
                  <a:ext cx="146" cy="127"/>
                  <a:chOff x="73" y="129"/>
                  <a:chExt cx="146" cy="127"/>
                </a:xfrm>
              </xdr:grpSpPr>
              <xdr:grpSp>
                <xdr:nvGrpSpPr>
                  <xdr:cNvPr id="15452" name="Group 92"/>
                  <xdr:cNvGrpSpPr>
                    <a:grpSpLocks/>
                  </xdr:cNvGrpSpPr>
                </xdr:nvGrpSpPr>
                <xdr:grpSpPr bwMode="auto">
                  <a:xfrm>
                    <a:off x="73" y="140"/>
                    <a:ext cx="146" cy="116"/>
                    <a:chOff x="73" y="140"/>
                    <a:chExt cx="146" cy="116"/>
                  </a:xfrm>
                </xdr:grpSpPr>
                <xdr:sp macro="" textlink="">
                  <xdr:nvSpPr>
                    <xdr:cNvPr id="15453" name="Rectangle 93"/>
                    <xdr:cNvSpPr>
                      <a:spLocks noChangeArrowheads="1"/>
                    </xdr:cNvSpPr>
                  </xdr:nvSpPr>
                  <xdr:spPr bwMode="auto">
                    <a:xfrm>
                      <a:off x="126" y="173"/>
                      <a:ext cx="38" cy="9"/>
                    </a:xfrm>
                    <a:prstGeom prst="rect">
                      <a:avLst/>
                    </a:prstGeom>
                    <a:solidFill>
                      <a:srgbClr xmlns:mc="http://schemas.openxmlformats.org/markup-compatibility/2006" xmlns:a14="http://schemas.microsoft.com/office/drawing/2010/main" val="FFCC99" mc:Ignorable="a14" a14:legacySpreadsheetColorIndex="47"/>
                    </a:solidFill>
                    <a:ln w="9525">
                      <a:solidFill>
                        <a:schemeClr val="tx1">
                          <a:lumMod val="95000"/>
                          <a:lumOff val="5000"/>
                        </a:schemeClr>
                      </a:solidFill>
                      <a:miter lim="800000"/>
                      <a:headEnd/>
                      <a:tailEnd/>
                    </a:ln>
                  </xdr:spPr>
                </xdr:sp>
                <xdr:sp macro="" textlink="">
                  <xdr:nvSpPr>
                    <xdr:cNvPr id="15454" name="Line 94"/>
                    <xdr:cNvSpPr>
                      <a:spLocks noChangeShapeType="1"/>
                    </xdr:cNvSpPr>
                  </xdr:nvSpPr>
                  <xdr:spPr bwMode="auto">
                    <a:xfrm flipV="1">
                      <a:off x="89" y="210"/>
                      <a:ext cx="39" cy="38"/>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15455" name="Line 95"/>
                    <xdr:cNvSpPr>
                      <a:spLocks noChangeShapeType="1"/>
                    </xdr:cNvSpPr>
                  </xdr:nvSpPr>
                  <xdr:spPr bwMode="auto">
                    <a:xfrm flipH="1">
                      <a:off x="83" y="194"/>
                      <a:ext cx="13" cy="53"/>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15456" name="Line 96"/>
                    <xdr:cNvSpPr>
                      <a:spLocks noChangeShapeType="1"/>
                    </xdr:cNvSpPr>
                  </xdr:nvSpPr>
                  <xdr:spPr bwMode="auto">
                    <a:xfrm flipH="1" flipV="1">
                      <a:off x="164" y="210"/>
                      <a:ext cx="39" cy="38"/>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15457" name="Oval 97"/>
                    <xdr:cNvSpPr>
                      <a:spLocks noChangeArrowheads="1"/>
                    </xdr:cNvSpPr>
                  </xdr:nvSpPr>
                  <xdr:spPr bwMode="auto">
                    <a:xfrm>
                      <a:off x="73" y="250"/>
                      <a:ext cx="28" cy="5"/>
                    </a:xfrm>
                    <a:prstGeom prst="ellipse">
                      <a:avLst/>
                    </a:prstGeom>
                    <a:solidFill>
                      <a:srgbClr xmlns:mc="http://schemas.openxmlformats.org/markup-compatibility/2006" xmlns:a14="http://schemas.microsoft.com/office/drawing/2010/main" val="969696" mc:Ignorable="a14" a14:legacySpreadsheetColorIndex="55"/>
                    </a:soli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5458" name="Rectangle 98"/>
                    <xdr:cNvSpPr>
                      <a:spLocks noChangeArrowheads="1"/>
                    </xdr:cNvSpPr>
                  </xdr:nvSpPr>
                  <xdr:spPr bwMode="auto">
                    <a:xfrm>
                      <a:off x="81" y="246"/>
                      <a:ext cx="12" cy="5"/>
                    </a:xfrm>
                    <a:prstGeom prst="rect">
                      <a:avLst/>
                    </a:prstGeom>
                    <a:solidFill>
                      <a:srgbClr xmlns:mc="http://schemas.openxmlformats.org/markup-compatibility/2006" xmlns:a14="http://schemas.microsoft.com/office/drawing/2010/main" val="969696" mc:Ignorable="a14" a14:legacySpreadsheetColorIndex="55"/>
                    </a:solidFill>
                    <a:ln w="12700">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15459" name="Line 99"/>
                    <xdr:cNvSpPr>
                      <a:spLocks noChangeShapeType="1"/>
                    </xdr:cNvSpPr>
                  </xdr:nvSpPr>
                  <xdr:spPr bwMode="auto">
                    <a:xfrm>
                      <a:off x="196" y="194"/>
                      <a:ext cx="13" cy="52"/>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15460" name="Line 100"/>
                    <xdr:cNvSpPr>
                      <a:spLocks noChangeShapeType="1"/>
                    </xdr:cNvSpPr>
                  </xdr:nvSpPr>
                  <xdr:spPr bwMode="auto">
                    <a:xfrm>
                      <a:off x="164" y="174"/>
                      <a:ext cx="33" cy="20"/>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15461" name="Oval 101"/>
                    <xdr:cNvSpPr>
                      <a:spLocks noChangeArrowheads="1"/>
                    </xdr:cNvSpPr>
                  </xdr:nvSpPr>
                  <xdr:spPr bwMode="auto">
                    <a:xfrm flipH="1">
                      <a:off x="192" y="250"/>
                      <a:ext cx="27" cy="5"/>
                    </a:xfrm>
                    <a:prstGeom prst="ellipse">
                      <a:avLst/>
                    </a:prstGeom>
                    <a:solidFill>
                      <a:srgbClr xmlns:mc="http://schemas.openxmlformats.org/markup-compatibility/2006" xmlns:a14="http://schemas.microsoft.com/office/drawing/2010/main" val="969696" mc:Ignorable="a14" a14:legacySpreadsheetColorIndex="5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5462" name="Rectangle 102"/>
                    <xdr:cNvSpPr>
                      <a:spLocks noChangeArrowheads="1"/>
                    </xdr:cNvSpPr>
                  </xdr:nvSpPr>
                  <xdr:spPr bwMode="auto">
                    <a:xfrm flipH="1">
                      <a:off x="199" y="246"/>
                      <a:ext cx="12" cy="5"/>
                    </a:xfrm>
                    <a:prstGeom prst="rect">
                      <a:avLst/>
                    </a:prstGeom>
                    <a:solidFill>
                      <a:srgbClr xmlns:mc="http://schemas.openxmlformats.org/markup-compatibility/2006" xmlns:a14="http://schemas.microsoft.com/office/drawing/2010/main" val="969696" mc:Ignorable="a14" a14:legacySpreadsheetColorIndex="55"/>
                    </a:solidFill>
                    <a:ln w="9525">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15463" name="Oval 103"/>
                    <xdr:cNvSpPr>
                      <a:spLocks noChangeArrowheads="1"/>
                    </xdr:cNvSpPr>
                  </xdr:nvSpPr>
                  <xdr:spPr bwMode="auto">
                    <a:xfrm flipH="1">
                      <a:off x="133" y="251"/>
                      <a:ext cx="26" cy="5"/>
                    </a:xfrm>
                    <a:prstGeom prst="ellipse">
                      <a:avLst/>
                    </a:prstGeom>
                    <a:solidFill>
                      <a:srgbClr xmlns:mc="http://schemas.openxmlformats.org/markup-compatibility/2006" xmlns:a14="http://schemas.microsoft.com/office/drawing/2010/main" val="969696" mc:Ignorable="a14" a14:legacySpreadsheetColorIndex="5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5464" name="Rectangle 104"/>
                    <xdr:cNvSpPr>
                      <a:spLocks noChangeArrowheads="1"/>
                    </xdr:cNvSpPr>
                  </xdr:nvSpPr>
                  <xdr:spPr bwMode="auto">
                    <a:xfrm flipH="1">
                      <a:off x="140" y="247"/>
                      <a:ext cx="11" cy="4"/>
                    </a:xfrm>
                    <a:prstGeom prst="rect">
                      <a:avLst/>
                    </a:prstGeom>
                    <a:solidFill>
                      <a:srgbClr xmlns:mc="http://schemas.openxmlformats.org/markup-compatibility/2006" xmlns:a14="http://schemas.microsoft.com/office/drawing/2010/main" val="969696" mc:Ignorable="a14" a14:legacySpreadsheetColorIndex="55"/>
                    </a:solidFill>
                    <a:ln w="9525">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15465" name="Rectangle 105"/>
                    <xdr:cNvSpPr>
                      <a:spLocks noChangeArrowheads="1"/>
                    </xdr:cNvSpPr>
                  </xdr:nvSpPr>
                  <xdr:spPr bwMode="auto">
                    <a:xfrm>
                      <a:off x="128" y="183"/>
                      <a:ext cx="36" cy="38"/>
                    </a:xfrm>
                    <a:prstGeom prst="rect">
                      <a:avLst/>
                    </a:prstGeom>
                    <a:gradFill rotWithShape="1">
                      <a:gsLst>
                        <a:gs pos="0">
                          <a:srgbClr xmlns:mc="http://schemas.openxmlformats.org/markup-compatibility/2006" xmlns:a14="http://schemas.microsoft.com/office/drawing/2010/main" val="AA8866" mc:Ignorable="a14" a14:legacySpreadsheetColorIndex="47">
                            <a:gamma/>
                            <a:shade val="66667"/>
                            <a:invGamma/>
                          </a:srgbClr>
                        </a:gs>
                        <a:gs pos="50000">
                          <a:srgbClr xmlns:mc="http://schemas.openxmlformats.org/markup-compatibility/2006" xmlns:a14="http://schemas.microsoft.com/office/drawing/2010/main" val="FFCC99" mc:Ignorable="a14" a14:legacySpreadsheetColorIndex="47"/>
                        </a:gs>
                        <a:gs pos="100000">
                          <a:srgbClr xmlns:mc="http://schemas.openxmlformats.org/markup-compatibility/2006" xmlns:a14="http://schemas.microsoft.com/office/drawing/2010/main" val="AA8866" mc:Ignorable="a14" a14:legacySpreadsheetColorIndex="47">
                            <a:gamma/>
                            <a:shade val="66667"/>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466" name="Line 106"/>
                    <xdr:cNvSpPr>
                      <a:spLocks noChangeShapeType="1"/>
                    </xdr:cNvSpPr>
                  </xdr:nvSpPr>
                  <xdr:spPr bwMode="auto">
                    <a:xfrm flipH="1">
                      <a:off x="95" y="173"/>
                      <a:ext cx="33" cy="20"/>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grpSp>
                  <xdr:nvGrpSpPr>
                    <xdr:cNvPr id="15467" name="Group 107"/>
                    <xdr:cNvGrpSpPr>
                      <a:grpSpLocks/>
                    </xdr:cNvGrpSpPr>
                  </xdr:nvGrpSpPr>
                  <xdr:grpSpPr bwMode="auto">
                    <a:xfrm>
                      <a:off x="120" y="178"/>
                      <a:ext cx="14" cy="28"/>
                      <a:chOff x="1074" y="304"/>
                      <a:chExt cx="19" cy="42"/>
                    </a:xfrm>
                  </xdr:grpSpPr>
                  <xdr:sp macro="" textlink="">
                    <xdr:nvSpPr>
                      <xdr:cNvPr id="15468" name="Oval 108"/>
                      <xdr:cNvSpPr>
                        <a:spLocks noChangeArrowheads="1"/>
                      </xdr:cNvSpPr>
                    </xdr:nvSpPr>
                    <xdr:spPr bwMode="auto">
                      <a:xfrm>
                        <a:off x="1074" y="337"/>
                        <a:ext cx="19" cy="9"/>
                      </a:xfrm>
                      <a:prstGeom prst="ellipse">
                        <a:avLst/>
                      </a:prstGeom>
                      <a:gradFill rotWithShape="1">
                        <a:gsLst>
                          <a:gs pos="0">
                            <a:srgbClr xmlns:mc="http://schemas.openxmlformats.org/markup-compatibility/2006" xmlns:a14="http://schemas.microsoft.com/office/drawing/2010/main" val="3E3E3E" mc:Ignorable="a14" a14:legacySpreadsheetColorIndex="22">
                              <a:gamma/>
                              <a:shade val="32157"/>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3E3E3E" mc:Ignorable="a14" a14:legacySpreadsheetColorIndex="22">
                              <a:gamma/>
                              <a:shade val="32157"/>
                              <a:invGamma/>
                            </a:srgbClr>
                          </a:gs>
                        </a:gsLst>
                        <a:lin ang="0" scaled="1"/>
                      </a:gradFill>
                      <a:ln w="9525">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15469" name="Oval 109"/>
                      <xdr:cNvSpPr>
                        <a:spLocks noChangeArrowheads="1"/>
                      </xdr:cNvSpPr>
                    </xdr:nvSpPr>
                    <xdr:spPr bwMode="auto">
                      <a:xfrm>
                        <a:off x="1074" y="304"/>
                        <a:ext cx="19" cy="9"/>
                      </a:xfrm>
                      <a:prstGeom prst="ellipse">
                        <a:avLst/>
                      </a:prstGeom>
                      <a:gradFill rotWithShape="1">
                        <a:gsLst>
                          <a:gs pos="0">
                            <a:srgbClr xmlns:mc="http://schemas.openxmlformats.org/markup-compatibility/2006" xmlns:a14="http://schemas.microsoft.com/office/drawing/2010/main" val="3E3E3E" mc:Ignorable="a14" a14:legacySpreadsheetColorIndex="22">
                              <a:gamma/>
                              <a:shade val="32157"/>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3E3E3E" mc:Ignorable="a14" a14:legacySpreadsheetColorIndex="22">
                              <a:gamma/>
                              <a:shade val="32157"/>
                              <a:invGamma/>
                            </a:srgbClr>
                          </a:gs>
                        </a:gsLst>
                        <a:lin ang="0" scaled="1"/>
                      </a:gradFill>
                      <a:ln w="9525">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15470" name="Rectangle 110"/>
                      <xdr:cNvSpPr>
                        <a:spLocks noChangeArrowheads="1"/>
                      </xdr:cNvSpPr>
                    </xdr:nvSpPr>
                    <xdr:spPr bwMode="auto">
                      <a:xfrm>
                        <a:off x="1074" y="309"/>
                        <a:ext cx="19" cy="32"/>
                      </a:xfrm>
                      <a:prstGeom prst="rect">
                        <a:avLst/>
                      </a:prstGeom>
                      <a:gradFill rotWithShape="1">
                        <a:gsLst>
                          <a:gs pos="0">
                            <a:srgbClr xmlns:mc="http://schemas.openxmlformats.org/markup-compatibility/2006" xmlns:a14="http://schemas.microsoft.com/office/drawing/2010/main" val="3E3E3E" mc:Ignorable="a14" a14:legacySpreadsheetColorIndex="22">
                              <a:gamma/>
                              <a:shade val="32157"/>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3E3E3E" mc:Ignorable="a14" a14:legacySpreadsheetColorIndex="22">
                              <a:gamma/>
                              <a:shade val="32157"/>
                              <a:invGamma/>
                            </a:srgbClr>
                          </a:gs>
                        </a:gsLst>
                        <a:lin ang="0" scaled="1"/>
                      </a:gradFill>
                      <a:ln w="9525">
                        <a:solidFill>
                          <a:srgbClr xmlns:mc="http://schemas.openxmlformats.org/markup-compatibility/2006" xmlns:a14="http://schemas.microsoft.com/office/drawing/2010/main" val="333333" mc:Ignorable="a14" a14:legacySpreadsheetColorIndex="63"/>
                        </a:solidFill>
                        <a:miter lim="800000"/>
                        <a:headEnd/>
                        <a:tailEnd/>
                      </a:ln>
                    </xdr:spPr>
                  </xdr:sp>
                </xdr:grpSp>
                <xdr:grpSp>
                  <xdr:nvGrpSpPr>
                    <xdr:cNvPr id="15471" name="Group 111"/>
                    <xdr:cNvGrpSpPr>
                      <a:grpSpLocks/>
                    </xdr:cNvGrpSpPr>
                  </xdr:nvGrpSpPr>
                  <xdr:grpSpPr bwMode="auto">
                    <a:xfrm>
                      <a:off x="139" y="178"/>
                      <a:ext cx="14" cy="28"/>
                      <a:chOff x="1159" y="348"/>
                      <a:chExt cx="15" cy="69"/>
                    </a:xfrm>
                  </xdr:grpSpPr>
                  <xdr:sp macro="" textlink="">
                    <xdr:nvSpPr>
                      <xdr:cNvPr id="15472" name="Oval 112"/>
                      <xdr:cNvSpPr>
                        <a:spLocks noChangeArrowheads="1"/>
                      </xdr:cNvSpPr>
                    </xdr:nvSpPr>
                    <xdr:spPr bwMode="auto">
                      <a:xfrm>
                        <a:off x="1159" y="403"/>
                        <a:ext cx="15" cy="14"/>
                      </a:xfrm>
                      <a:prstGeom prst="ellipse">
                        <a:avLst/>
                      </a:prstGeom>
                      <a:gradFill rotWithShape="1">
                        <a:gsLst>
                          <a:gs pos="0">
                            <a:srgbClr xmlns:mc="http://schemas.openxmlformats.org/markup-compatibility/2006" xmlns:a14="http://schemas.microsoft.com/office/drawing/2010/main" val="3E3E3E" mc:Ignorable="a14" a14:legacySpreadsheetColorIndex="22">
                              <a:gamma/>
                              <a:shade val="32157"/>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3E3E3E" mc:Ignorable="a14" a14:legacySpreadsheetColorIndex="22">
                              <a:gamma/>
                              <a:shade val="32157"/>
                              <a:invGamma/>
                            </a:srgbClr>
                          </a:gs>
                        </a:gsLst>
                        <a:lin ang="0" scaled="1"/>
                      </a:gradFill>
                      <a:ln w="9525">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15473" name="Oval 113"/>
                      <xdr:cNvSpPr>
                        <a:spLocks noChangeArrowheads="1"/>
                      </xdr:cNvSpPr>
                    </xdr:nvSpPr>
                    <xdr:spPr bwMode="auto">
                      <a:xfrm>
                        <a:off x="1159" y="348"/>
                        <a:ext cx="15" cy="14"/>
                      </a:xfrm>
                      <a:prstGeom prst="ellipse">
                        <a:avLst/>
                      </a:prstGeom>
                      <a:gradFill rotWithShape="1">
                        <a:gsLst>
                          <a:gs pos="0">
                            <a:srgbClr xmlns:mc="http://schemas.openxmlformats.org/markup-compatibility/2006" xmlns:a14="http://schemas.microsoft.com/office/drawing/2010/main" val="3E3E3E" mc:Ignorable="a14" a14:legacySpreadsheetColorIndex="22">
                              <a:gamma/>
                              <a:shade val="32157"/>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3E3E3E" mc:Ignorable="a14" a14:legacySpreadsheetColorIndex="22">
                              <a:gamma/>
                              <a:shade val="32157"/>
                              <a:invGamma/>
                            </a:srgbClr>
                          </a:gs>
                        </a:gsLst>
                        <a:lin ang="0" scaled="1"/>
                      </a:gradFill>
                      <a:ln w="9525">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15474" name="Rectangle 114"/>
                      <xdr:cNvSpPr>
                        <a:spLocks noChangeArrowheads="1"/>
                      </xdr:cNvSpPr>
                    </xdr:nvSpPr>
                    <xdr:spPr bwMode="auto">
                      <a:xfrm>
                        <a:off x="1159" y="356"/>
                        <a:ext cx="15" cy="52"/>
                      </a:xfrm>
                      <a:prstGeom prst="rect">
                        <a:avLst/>
                      </a:prstGeom>
                      <a:gradFill rotWithShape="1">
                        <a:gsLst>
                          <a:gs pos="0">
                            <a:srgbClr xmlns:mc="http://schemas.openxmlformats.org/markup-compatibility/2006" xmlns:a14="http://schemas.microsoft.com/office/drawing/2010/main" val="3E3E3E" mc:Ignorable="a14" a14:legacySpreadsheetColorIndex="22">
                              <a:gamma/>
                              <a:shade val="32157"/>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3E3E3E" mc:Ignorable="a14" a14:legacySpreadsheetColorIndex="22">
                              <a:gamma/>
                              <a:shade val="32157"/>
                              <a:invGamma/>
                            </a:srgbClr>
                          </a:gs>
                        </a:gsLst>
                        <a:lin ang="0" scaled="1"/>
                      </a:gradFill>
                      <a:ln w="9525">
                        <a:solidFill>
                          <a:srgbClr xmlns:mc="http://schemas.openxmlformats.org/markup-compatibility/2006" xmlns:a14="http://schemas.microsoft.com/office/drawing/2010/main" val="333333" mc:Ignorable="a14" a14:legacySpreadsheetColorIndex="63"/>
                        </a:solidFill>
                        <a:miter lim="800000"/>
                        <a:headEnd/>
                        <a:tailEnd/>
                      </a:ln>
                    </xdr:spPr>
                  </xdr:sp>
                </xdr:grpSp>
                <xdr:grpSp>
                  <xdr:nvGrpSpPr>
                    <xdr:cNvPr id="15475" name="Group 115"/>
                    <xdr:cNvGrpSpPr>
                      <a:grpSpLocks/>
                    </xdr:cNvGrpSpPr>
                  </xdr:nvGrpSpPr>
                  <xdr:grpSpPr bwMode="auto">
                    <a:xfrm>
                      <a:off x="157" y="178"/>
                      <a:ext cx="14" cy="28"/>
                      <a:chOff x="1125" y="304"/>
                      <a:chExt cx="19" cy="42"/>
                    </a:xfrm>
                  </xdr:grpSpPr>
                  <xdr:sp macro="" textlink="">
                    <xdr:nvSpPr>
                      <xdr:cNvPr id="15476" name="Oval 116"/>
                      <xdr:cNvSpPr>
                        <a:spLocks noChangeArrowheads="1"/>
                      </xdr:cNvSpPr>
                    </xdr:nvSpPr>
                    <xdr:spPr bwMode="auto">
                      <a:xfrm>
                        <a:off x="1125" y="337"/>
                        <a:ext cx="19" cy="9"/>
                      </a:xfrm>
                      <a:prstGeom prst="ellipse">
                        <a:avLst/>
                      </a:prstGeom>
                      <a:gradFill rotWithShape="1">
                        <a:gsLst>
                          <a:gs pos="0">
                            <a:srgbClr xmlns:mc="http://schemas.openxmlformats.org/markup-compatibility/2006" xmlns:a14="http://schemas.microsoft.com/office/drawing/2010/main" val="3E3E3E" mc:Ignorable="a14" a14:legacySpreadsheetColorIndex="22">
                              <a:gamma/>
                              <a:shade val="32157"/>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3E3E3E" mc:Ignorable="a14" a14:legacySpreadsheetColorIndex="22">
                              <a:gamma/>
                              <a:shade val="32157"/>
                              <a:invGamma/>
                            </a:srgbClr>
                          </a:gs>
                        </a:gsLst>
                        <a:lin ang="0" scaled="1"/>
                      </a:gradFill>
                      <a:ln w="9525">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15477" name="Oval 117"/>
                      <xdr:cNvSpPr>
                        <a:spLocks noChangeArrowheads="1"/>
                      </xdr:cNvSpPr>
                    </xdr:nvSpPr>
                    <xdr:spPr bwMode="auto">
                      <a:xfrm>
                        <a:off x="1125" y="304"/>
                        <a:ext cx="19" cy="9"/>
                      </a:xfrm>
                      <a:prstGeom prst="ellipse">
                        <a:avLst/>
                      </a:prstGeom>
                      <a:gradFill rotWithShape="1">
                        <a:gsLst>
                          <a:gs pos="0">
                            <a:srgbClr xmlns:mc="http://schemas.openxmlformats.org/markup-compatibility/2006" xmlns:a14="http://schemas.microsoft.com/office/drawing/2010/main" val="3E3E3E" mc:Ignorable="a14" a14:legacySpreadsheetColorIndex="22">
                              <a:gamma/>
                              <a:shade val="32157"/>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3E3E3E" mc:Ignorable="a14" a14:legacySpreadsheetColorIndex="22">
                              <a:gamma/>
                              <a:shade val="32157"/>
                              <a:invGamma/>
                            </a:srgbClr>
                          </a:gs>
                        </a:gsLst>
                        <a:lin ang="0" scaled="1"/>
                      </a:gradFill>
                      <a:ln w="9525">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15478" name="Rectangle 118"/>
                      <xdr:cNvSpPr>
                        <a:spLocks noChangeArrowheads="1"/>
                      </xdr:cNvSpPr>
                    </xdr:nvSpPr>
                    <xdr:spPr bwMode="auto">
                      <a:xfrm>
                        <a:off x="1125" y="309"/>
                        <a:ext cx="19" cy="32"/>
                      </a:xfrm>
                      <a:prstGeom prst="rect">
                        <a:avLst/>
                      </a:prstGeom>
                      <a:gradFill rotWithShape="1">
                        <a:gsLst>
                          <a:gs pos="0">
                            <a:srgbClr xmlns:mc="http://schemas.openxmlformats.org/markup-compatibility/2006" xmlns:a14="http://schemas.microsoft.com/office/drawing/2010/main" val="3E3E3E" mc:Ignorable="a14" a14:legacySpreadsheetColorIndex="22">
                              <a:gamma/>
                              <a:shade val="32157"/>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3E3E3E" mc:Ignorable="a14" a14:legacySpreadsheetColorIndex="22">
                              <a:gamma/>
                              <a:shade val="32157"/>
                              <a:invGamma/>
                            </a:srgbClr>
                          </a:gs>
                        </a:gsLst>
                        <a:lin ang="0" scaled="1"/>
                      </a:gradFill>
                      <a:ln w="9525">
                        <a:solidFill>
                          <a:srgbClr xmlns:mc="http://schemas.openxmlformats.org/markup-compatibility/2006" xmlns:a14="http://schemas.microsoft.com/office/drawing/2010/main" val="333333" mc:Ignorable="a14" a14:legacySpreadsheetColorIndex="63"/>
                        </a:solidFill>
                        <a:miter lim="800000"/>
                        <a:headEnd/>
                        <a:tailEnd/>
                      </a:ln>
                    </xdr:spPr>
                  </xdr:sp>
                </xdr:grpSp>
                <xdr:sp macro="" textlink="">
                  <xdr:nvSpPr>
                    <xdr:cNvPr id="15479" name="Oval 119"/>
                    <xdr:cNvSpPr>
                      <a:spLocks noChangeArrowheads="1"/>
                    </xdr:cNvSpPr>
                  </xdr:nvSpPr>
                  <xdr:spPr bwMode="auto">
                    <a:xfrm>
                      <a:off x="122" y="140"/>
                      <a:ext cx="49" cy="36"/>
                    </a:xfrm>
                    <a:prstGeom prst="ellipse">
                      <a:avLst/>
                    </a:prstGeom>
                    <a:gradFill rotWithShape="1">
                      <a:gsLst>
                        <a:gs pos="0">
                          <a:srgbClr xmlns:mc="http://schemas.openxmlformats.org/markup-compatibility/2006" xmlns:a14="http://schemas.microsoft.com/office/drawing/2010/main" val="AA8866" mc:Ignorable="a14" a14:legacySpreadsheetColorIndex="47">
                            <a:gamma/>
                            <a:shade val="66667"/>
                            <a:invGamma/>
                          </a:srgbClr>
                        </a:gs>
                        <a:gs pos="50000">
                          <a:srgbClr xmlns:mc="http://schemas.openxmlformats.org/markup-compatibility/2006" xmlns:a14="http://schemas.microsoft.com/office/drawing/2010/main" val="FFCC99" mc:Ignorable="a14" a14:legacySpreadsheetColorIndex="47"/>
                        </a:gs>
                        <a:gs pos="100000">
                          <a:srgbClr xmlns:mc="http://schemas.openxmlformats.org/markup-compatibility/2006" xmlns:a14="http://schemas.microsoft.com/office/drawing/2010/main" val="AA8866" mc:Ignorable="a14" a14:legacySpreadsheetColorIndex="47">
                            <a:gamma/>
                            <a:shade val="66667"/>
                            <a:invGamma/>
                          </a:srgbClr>
                        </a:gs>
                      </a:gsLst>
                      <a:lin ang="0" scaled="1"/>
                    </a:gradFill>
                    <a:ln w="12700">
                      <a:solidFill>
                        <a:schemeClr val="tx1">
                          <a:lumMod val="85000"/>
                          <a:lumOff val="15000"/>
                        </a:schemeClr>
                      </a:solidFill>
                      <a:round/>
                      <a:headEnd/>
                      <a:tailEnd/>
                    </a:ln>
                  </xdr:spPr>
                </xdr:sp>
                <xdr:sp macro="" textlink="">
                  <xdr:nvSpPr>
                    <xdr:cNvPr id="15480" name="Line 120"/>
                    <xdr:cNvSpPr>
                      <a:spLocks noChangeShapeType="1"/>
                    </xdr:cNvSpPr>
                  </xdr:nvSpPr>
                  <xdr:spPr bwMode="auto">
                    <a:xfrm flipH="1" flipV="1">
                      <a:off x="95" y="194"/>
                      <a:ext cx="33" cy="17"/>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sp macro="" textlink="">
                  <xdr:nvSpPr>
                    <xdr:cNvPr id="15481" name="Line 121"/>
                    <xdr:cNvSpPr>
                      <a:spLocks noChangeShapeType="1"/>
                    </xdr:cNvSpPr>
                  </xdr:nvSpPr>
                  <xdr:spPr bwMode="auto">
                    <a:xfrm flipV="1">
                      <a:off x="164" y="194"/>
                      <a:ext cx="33" cy="17"/>
                    </a:xfrm>
                    <a:prstGeom prst="line">
                      <a:avLst/>
                    </a:prstGeom>
                    <a:noFill/>
                    <a:ln w="19050">
                      <a:solidFill>
                        <a:schemeClr val="tx1">
                          <a:lumMod val="75000"/>
                          <a:lumOff val="25000"/>
                        </a:schemeClr>
                      </a:solidFill>
                      <a:round/>
                      <a:headEnd/>
                      <a:tailEnd/>
                    </a:ln>
                    <a:extLst>
                      <a:ext uri="{909E8E84-426E-40DD-AFC4-6F175D3DCCD1}">
                        <a14:hiddenFill xmlns:a14="http://schemas.microsoft.com/office/drawing/2010/main">
                          <a:noFill/>
                        </a14:hiddenFill>
                      </a:ext>
                    </a:extLst>
                  </xdr:spPr>
                </xdr:sp>
              </xdr:grpSp>
              <xdr:sp macro="" textlink="">
                <xdr:nvSpPr>
                  <xdr:cNvPr id="15482" name="Rectangle 122"/>
                  <xdr:cNvSpPr>
                    <a:spLocks noChangeArrowheads="1"/>
                  </xdr:cNvSpPr>
                </xdr:nvSpPr>
                <xdr:spPr bwMode="auto">
                  <a:xfrm>
                    <a:off x="147" y="129"/>
                    <a:ext cx="10" cy="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483" name="Rectangle 123"/>
                  <xdr:cNvSpPr>
                    <a:spLocks noChangeArrowheads="1"/>
                  </xdr:cNvSpPr>
                </xdr:nvSpPr>
                <xdr:spPr bwMode="auto">
                  <a:xfrm>
                    <a:off x="127" y="154"/>
                    <a:ext cx="10" cy="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484" name="Rectangle 124"/>
                  <xdr:cNvSpPr>
                    <a:spLocks noChangeArrowheads="1"/>
                  </xdr:cNvSpPr>
                </xdr:nvSpPr>
                <xdr:spPr bwMode="auto">
                  <a:xfrm>
                    <a:off x="141" y="154"/>
                    <a:ext cx="10" cy="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485" name="Rectangle 125"/>
                  <xdr:cNvSpPr>
                    <a:spLocks noChangeArrowheads="1"/>
                  </xdr:cNvSpPr>
                </xdr:nvSpPr>
                <xdr:spPr bwMode="auto">
                  <a:xfrm>
                    <a:off x="155" y="154"/>
                    <a:ext cx="10" cy="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15486" name="Group 126"/>
                <xdr:cNvGrpSpPr>
                  <a:grpSpLocks/>
                </xdr:cNvGrpSpPr>
              </xdr:nvGrpSpPr>
              <xdr:grpSpPr bwMode="auto">
                <a:xfrm>
                  <a:off x="128" y="178"/>
                  <a:ext cx="36" cy="69"/>
                  <a:chOff x="128" y="178"/>
                  <a:chExt cx="36" cy="69"/>
                </a:xfrm>
              </xdr:grpSpPr>
              <xdr:sp macro="" textlink="">
                <xdr:nvSpPr>
                  <xdr:cNvPr id="15487" name="Line 127"/>
                  <xdr:cNvSpPr>
                    <a:spLocks noChangeShapeType="1"/>
                  </xdr:cNvSpPr>
                </xdr:nvSpPr>
                <xdr:spPr bwMode="auto">
                  <a:xfrm>
                    <a:off x="128" y="216"/>
                    <a:ext cx="3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488" name="Line 128"/>
                  <xdr:cNvSpPr>
                    <a:spLocks noChangeShapeType="1"/>
                  </xdr:cNvSpPr>
                </xdr:nvSpPr>
                <xdr:spPr bwMode="auto">
                  <a:xfrm flipH="1" flipV="1">
                    <a:off x="146" y="178"/>
                    <a:ext cx="0" cy="69"/>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grpSp>
          </xdr:grpSp>
        </xdr:grpSp>
        <xdr:sp macro="" textlink="">
          <xdr:nvSpPr>
            <xdr:cNvPr id="15489" name="Rectangle 129"/>
            <xdr:cNvSpPr>
              <a:spLocks noChangeArrowheads="1"/>
            </xdr:cNvSpPr>
          </xdr:nvSpPr>
          <xdr:spPr bwMode="auto">
            <a:xfrm>
              <a:off x="141" y="162"/>
              <a:ext cx="10" cy="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253</xdr:row>
      <xdr:rowOff>0</xdr:rowOff>
    </xdr:from>
    <xdr:ext cx="76200" cy="198120"/>
    <xdr:sp macro="" textlink="">
      <xdr:nvSpPr>
        <xdr:cNvPr id="1027" name="Text Box 3"/>
        <xdr:cNvSpPr txBox="1">
          <a:spLocks noChangeArrowheads="1"/>
        </xdr:cNvSpPr>
      </xdr:nvSpPr>
      <xdr:spPr bwMode="auto">
        <a:xfrm>
          <a:off x="24688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76200" cy="198120"/>
    <xdr:sp macro="" textlink="">
      <xdr:nvSpPr>
        <xdr:cNvPr id="1340" name="Text Box 316"/>
        <xdr:cNvSpPr txBox="1">
          <a:spLocks noChangeArrowheads="1"/>
        </xdr:cNvSpPr>
      </xdr:nvSpPr>
      <xdr:spPr bwMode="auto">
        <a:xfrm>
          <a:off x="24688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253</xdr:row>
      <xdr:rowOff>0</xdr:rowOff>
    </xdr:from>
    <xdr:ext cx="76200" cy="198120"/>
    <xdr:sp macro="" textlink="">
      <xdr:nvSpPr>
        <xdr:cNvPr id="1341" name="Text Box 317"/>
        <xdr:cNvSpPr txBox="1">
          <a:spLocks noChangeArrowheads="1"/>
        </xdr:cNvSpPr>
      </xdr:nvSpPr>
      <xdr:spPr bwMode="auto">
        <a:xfrm>
          <a:off x="29946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253</xdr:row>
      <xdr:rowOff>0</xdr:rowOff>
    </xdr:from>
    <xdr:ext cx="76200" cy="198120"/>
    <xdr:sp macro="" textlink="">
      <xdr:nvSpPr>
        <xdr:cNvPr id="1342" name="Text Box 318"/>
        <xdr:cNvSpPr txBox="1">
          <a:spLocks noChangeArrowheads="1"/>
        </xdr:cNvSpPr>
      </xdr:nvSpPr>
      <xdr:spPr bwMode="auto">
        <a:xfrm>
          <a:off x="35204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253</xdr:row>
      <xdr:rowOff>0</xdr:rowOff>
    </xdr:from>
    <xdr:ext cx="76200" cy="198120"/>
    <xdr:sp macro="" textlink="">
      <xdr:nvSpPr>
        <xdr:cNvPr id="1343" name="Text Box 319"/>
        <xdr:cNvSpPr txBox="1">
          <a:spLocks noChangeArrowheads="1"/>
        </xdr:cNvSpPr>
      </xdr:nvSpPr>
      <xdr:spPr bwMode="auto">
        <a:xfrm>
          <a:off x="40462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253</xdr:row>
      <xdr:rowOff>0</xdr:rowOff>
    </xdr:from>
    <xdr:ext cx="76200" cy="198120"/>
    <xdr:sp macro="" textlink="">
      <xdr:nvSpPr>
        <xdr:cNvPr id="1344" name="Text Box 320"/>
        <xdr:cNvSpPr txBox="1">
          <a:spLocks noChangeArrowheads="1"/>
        </xdr:cNvSpPr>
      </xdr:nvSpPr>
      <xdr:spPr bwMode="auto">
        <a:xfrm>
          <a:off x="45720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253</xdr:row>
      <xdr:rowOff>0</xdr:rowOff>
    </xdr:from>
    <xdr:ext cx="76200" cy="198120"/>
    <xdr:sp macro="" textlink="">
      <xdr:nvSpPr>
        <xdr:cNvPr id="1345" name="Text Box 321"/>
        <xdr:cNvSpPr txBox="1">
          <a:spLocks noChangeArrowheads="1"/>
        </xdr:cNvSpPr>
      </xdr:nvSpPr>
      <xdr:spPr bwMode="auto">
        <a:xfrm>
          <a:off x="50977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253</xdr:row>
      <xdr:rowOff>0</xdr:rowOff>
    </xdr:from>
    <xdr:ext cx="76200" cy="198120"/>
    <xdr:sp macro="" textlink="">
      <xdr:nvSpPr>
        <xdr:cNvPr id="1346" name="Text Box 322"/>
        <xdr:cNvSpPr txBox="1">
          <a:spLocks noChangeArrowheads="1"/>
        </xdr:cNvSpPr>
      </xdr:nvSpPr>
      <xdr:spPr bwMode="auto">
        <a:xfrm>
          <a:off x="56235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253</xdr:row>
      <xdr:rowOff>0</xdr:rowOff>
    </xdr:from>
    <xdr:ext cx="76200" cy="198120"/>
    <xdr:sp macro="" textlink="">
      <xdr:nvSpPr>
        <xdr:cNvPr id="1347" name="Text Box 323"/>
        <xdr:cNvSpPr txBox="1">
          <a:spLocks noChangeArrowheads="1"/>
        </xdr:cNvSpPr>
      </xdr:nvSpPr>
      <xdr:spPr bwMode="auto">
        <a:xfrm>
          <a:off x="61493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253</xdr:row>
      <xdr:rowOff>0</xdr:rowOff>
    </xdr:from>
    <xdr:ext cx="76200" cy="198120"/>
    <xdr:sp macro="" textlink="">
      <xdr:nvSpPr>
        <xdr:cNvPr id="1348" name="Text Box 324"/>
        <xdr:cNvSpPr txBox="1">
          <a:spLocks noChangeArrowheads="1"/>
        </xdr:cNvSpPr>
      </xdr:nvSpPr>
      <xdr:spPr bwMode="auto">
        <a:xfrm>
          <a:off x="66751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253</xdr:row>
      <xdr:rowOff>0</xdr:rowOff>
    </xdr:from>
    <xdr:ext cx="76200" cy="198120"/>
    <xdr:sp macro="" textlink="">
      <xdr:nvSpPr>
        <xdr:cNvPr id="1349" name="Text Box 325"/>
        <xdr:cNvSpPr txBox="1">
          <a:spLocks noChangeArrowheads="1"/>
        </xdr:cNvSpPr>
      </xdr:nvSpPr>
      <xdr:spPr bwMode="auto">
        <a:xfrm>
          <a:off x="72009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253</xdr:row>
      <xdr:rowOff>0</xdr:rowOff>
    </xdr:from>
    <xdr:ext cx="76200" cy="198120"/>
    <xdr:sp macro="" textlink="">
      <xdr:nvSpPr>
        <xdr:cNvPr id="1350" name="Text Box 326"/>
        <xdr:cNvSpPr txBox="1">
          <a:spLocks noChangeArrowheads="1"/>
        </xdr:cNvSpPr>
      </xdr:nvSpPr>
      <xdr:spPr bwMode="auto">
        <a:xfrm>
          <a:off x="77266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253</xdr:row>
      <xdr:rowOff>0</xdr:rowOff>
    </xdr:from>
    <xdr:ext cx="76200" cy="198120"/>
    <xdr:sp macro="" textlink="">
      <xdr:nvSpPr>
        <xdr:cNvPr id="1351" name="Text Box 327"/>
        <xdr:cNvSpPr txBox="1">
          <a:spLocks noChangeArrowheads="1"/>
        </xdr:cNvSpPr>
      </xdr:nvSpPr>
      <xdr:spPr bwMode="auto">
        <a:xfrm>
          <a:off x="82524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253</xdr:row>
      <xdr:rowOff>0</xdr:rowOff>
    </xdr:from>
    <xdr:ext cx="76200" cy="198120"/>
    <xdr:sp macro="" textlink="">
      <xdr:nvSpPr>
        <xdr:cNvPr id="1352" name="Text Box 328"/>
        <xdr:cNvSpPr txBox="1">
          <a:spLocks noChangeArrowheads="1"/>
        </xdr:cNvSpPr>
      </xdr:nvSpPr>
      <xdr:spPr bwMode="auto">
        <a:xfrm>
          <a:off x="87782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253</xdr:row>
      <xdr:rowOff>0</xdr:rowOff>
    </xdr:from>
    <xdr:ext cx="76200" cy="198120"/>
    <xdr:sp macro="" textlink="">
      <xdr:nvSpPr>
        <xdr:cNvPr id="1353" name="Text Box 329"/>
        <xdr:cNvSpPr txBox="1">
          <a:spLocks noChangeArrowheads="1"/>
        </xdr:cNvSpPr>
      </xdr:nvSpPr>
      <xdr:spPr bwMode="auto">
        <a:xfrm>
          <a:off x="93040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253</xdr:row>
      <xdr:rowOff>0</xdr:rowOff>
    </xdr:from>
    <xdr:ext cx="76200" cy="198120"/>
    <xdr:sp macro="" textlink="">
      <xdr:nvSpPr>
        <xdr:cNvPr id="1354" name="Text Box 330"/>
        <xdr:cNvSpPr txBox="1">
          <a:spLocks noChangeArrowheads="1"/>
        </xdr:cNvSpPr>
      </xdr:nvSpPr>
      <xdr:spPr bwMode="auto">
        <a:xfrm>
          <a:off x="98298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253</xdr:row>
      <xdr:rowOff>0</xdr:rowOff>
    </xdr:from>
    <xdr:ext cx="76200" cy="198120"/>
    <xdr:sp macro="" textlink="">
      <xdr:nvSpPr>
        <xdr:cNvPr id="1355" name="Text Box 331"/>
        <xdr:cNvSpPr txBox="1">
          <a:spLocks noChangeArrowheads="1"/>
        </xdr:cNvSpPr>
      </xdr:nvSpPr>
      <xdr:spPr bwMode="auto">
        <a:xfrm>
          <a:off x="103555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253</xdr:row>
      <xdr:rowOff>0</xdr:rowOff>
    </xdr:from>
    <xdr:ext cx="76200" cy="198120"/>
    <xdr:sp macro="" textlink="">
      <xdr:nvSpPr>
        <xdr:cNvPr id="1356" name="Text Box 332"/>
        <xdr:cNvSpPr txBox="1">
          <a:spLocks noChangeArrowheads="1"/>
        </xdr:cNvSpPr>
      </xdr:nvSpPr>
      <xdr:spPr bwMode="auto">
        <a:xfrm>
          <a:off x="108813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0</xdr:colOff>
      <xdr:row>253</xdr:row>
      <xdr:rowOff>0</xdr:rowOff>
    </xdr:from>
    <xdr:ext cx="76200" cy="198120"/>
    <xdr:sp macro="" textlink="">
      <xdr:nvSpPr>
        <xdr:cNvPr id="1357" name="Text Box 333"/>
        <xdr:cNvSpPr txBox="1">
          <a:spLocks noChangeArrowheads="1"/>
        </xdr:cNvSpPr>
      </xdr:nvSpPr>
      <xdr:spPr bwMode="auto">
        <a:xfrm>
          <a:off x="114071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19</xdr:col>
      <xdr:colOff>0</xdr:colOff>
      <xdr:row>253</xdr:row>
      <xdr:rowOff>0</xdr:rowOff>
    </xdr:from>
    <xdr:ext cx="76200" cy="198120"/>
    <xdr:sp macro="" textlink="">
      <xdr:nvSpPr>
        <xdr:cNvPr id="1358" name="Text Box 334"/>
        <xdr:cNvSpPr txBox="1">
          <a:spLocks noChangeArrowheads="1"/>
        </xdr:cNvSpPr>
      </xdr:nvSpPr>
      <xdr:spPr bwMode="auto">
        <a:xfrm>
          <a:off x="119329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253</xdr:row>
      <xdr:rowOff>0</xdr:rowOff>
    </xdr:from>
    <xdr:ext cx="76200" cy="198120"/>
    <xdr:sp macro="" textlink="">
      <xdr:nvSpPr>
        <xdr:cNvPr id="1359" name="Text Box 335"/>
        <xdr:cNvSpPr txBox="1">
          <a:spLocks noChangeArrowheads="1"/>
        </xdr:cNvSpPr>
      </xdr:nvSpPr>
      <xdr:spPr bwMode="auto">
        <a:xfrm>
          <a:off x="124587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253</xdr:row>
      <xdr:rowOff>0</xdr:rowOff>
    </xdr:from>
    <xdr:ext cx="76200" cy="198120"/>
    <xdr:sp macro="" textlink="">
      <xdr:nvSpPr>
        <xdr:cNvPr id="1360" name="Text Box 336"/>
        <xdr:cNvSpPr txBox="1">
          <a:spLocks noChangeArrowheads="1"/>
        </xdr:cNvSpPr>
      </xdr:nvSpPr>
      <xdr:spPr bwMode="auto">
        <a:xfrm>
          <a:off x="129844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253</xdr:row>
      <xdr:rowOff>0</xdr:rowOff>
    </xdr:from>
    <xdr:ext cx="76200" cy="198120"/>
    <xdr:sp macro="" textlink="">
      <xdr:nvSpPr>
        <xdr:cNvPr id="1361" name="Text Box 337"/>
        <xdr:cNvSpPr txBox="1">
          <a:spLocks noChangeArrowheads="1"/>
        </xdr:cNvSpPr>
      </xdr:nvSpPr>
      <xdr:spPr bwMode="auto">
        <a:xfrm>
          <a:off x="135102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0</xdr:colOff>
      <xdr:row>253</xdr:row>
      <xdr:rowOff>0</xdr:rowOff>
    </xdr:from>
    <xdr:ext cx="76200" cy="198120"/>
    <xdr:sp macro="" textlink="">
      <xdr:nvSpPr>
        <xdr:cNvPr id="1362" name="Text Box 338"/>
        <xdr:cNvSpPr txBox="1">
          <a:spLocks noChangeArrowheads="1"/>
        </xdr:cNvSpPr>
      </xdr:nvSpPr>
      <xdr:spPr bwMode="auto">
        <a:xfrm>
          <a:off x="140360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24</xdr:col>
      <xdr:colOff>0</xdr:colOff>
      <xdr:row>253</xdr:row>
      <xdr:rowOff>0</xdr:rowOff>
    </xdr:from>
    <xdr:ext cx="76200" cy="198120"/>
    <xdr:sp macro="" textlink="">
      <xdr:nvSpPr>
        <xdr:cNvPr id="1363" name="Text Box 339"/>
        <xdr:cNvSpPr txBox="1">
          <a:spLocks noChangeArrowheads="1"/>
        </xdr:cNvSpPr>
      </xdr:nvSpPr>
      <xdr:spPr bwMode="auto">
        <a:xfrm>
          <a:off x="145618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0</xdr:colOff>
      <xdr:row>253</xdr:row>
      <xdr:rowOff>0</xdr:rowOff>
    </xdr:from>
    <xdr:ext cx="76200" cy="198120"/>
    <xdr:sp macro="" textlink="">
      <xdr:nvSpPr>
        <xdr:cNvPr id="1364" name="Text Box 340"/>
        <xdr:cNvSpPr txBox="1">
          <a:spLocks noChangeArrowheads="1"/>
        </xdr:cNvSpPr>
      </xdr:nvSpPr>
      <xdr:spPr bwMode="auto">
        <a:xfrm>
          <a:off x="150876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0</xdr:colOff>
      <xdr:row>253</xdr:row>
      <xdr:rowOff>0</xdr:rowOff>
    </xdr:from>
    <xdr:ext cx="76200" cy="198120"/>
    <xdr:sp macro="" textlink="">
      <xdr:nvSpPr>
        <xdr:cNvPr id="1365" name="Text Box 341"/>
        <xdr:cNvSpPr txBox="1">
          <a:spLocks noChangeArrowheads="1"/>
        </xdr:cNvSpPr>
      </xdr:nvSpPr>
      <xdr:spPr bwMode="auto">
        <a:xfrm>
          <a:off x="156133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253</xdr:row>
      <xdr:rowOff>0</xdr:rowOff>
    </xdr:from>
    <xdr:ext cx="76200" cy="198120"/>
    <xdr:sp macro="" textlink="">
      <xdr:nvSpPr>
        <xdr:cNvPr id="1366" name="Text Box 342"/>
        <xdr:cNvSpPr txBox="1">
          <a:spLocks noChangeArrowheads="1"/>
        </xdr:cNvSpPr>
      </xdr:nvSpPr>
      <xdr:spPr bwMode="auto">
        <a:xfrm>
          <a:off x="161391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0</xdr:colOff>
      <xdr:row>253</xdr:row>
      <xdr:rowOff>0</xdr:rowOff>
    </xdr:from>
    <xdr:ext cx="76200" cy="198120"/>
    <xdr:sp macro="" textlink="">
      <xdr:nvSpPr>
        <xdr:cNvPr id="1367" name="Text Box 343"/>
        <xdr:cNvSpPr txBox="1">
          <a:spLocks noChangeArrowheads="1"/>
        </xdr:cNvSpPr>
      </xdr:nvSpPr>
      <xdr:spPr bwMode="auto">
        <a:xfrm>
          <a:off x="166649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0</xdr:colOff>
      <xdr:row>253</xdr:row>
      <xdr:rowOff>0</xdr:rowOff>
    </xdr:from>
    <xdr:ext cx="76200" cy="198120"/>
    <xdr:sp macro="" textlink="">
      <xdr:nvSpPr>
        <xdr:cNvPr id="1368" name="Text Box 344"/>
        <xdr:cNvSpPr txBox="1">
          <a:spLocks noChangeArrowheads="1"/>
        </xdr:cNvSpPr>
      </xdr:nvSpPr>
      <xdr:spPr bwMode="auto">
        <a:xfrm>
          <a:off x="171907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0</xdr:colOff>
      <xdr:row>253</xdr:row>
      <xdr:rowOff>0</xdr:rowOff>
    </xdr:from>
    <xdr:ext cx="76200" cy="198120"/>
    <xdr:sp macro="" textlink="">
      <xdr:nvSpPr>
        <xdr:cNvPr id="1369" name="Text Box 345"/>
        <xdr:cNvSpPr txBox="1">
          <a:spLocks noChangeArrowheads="1"/>
        </xdr:cNvSpPr>
      </xdr:nvSpPr>
      <xdr:spPr bwMode="auto">
        <a:xfrm>
          <a:off x="177165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253</xdr:row>
      <xdr:rowOff>0</xdr:rowOff>
    </xdr:from>
    <xdr:ext cx="76200" cy="198120"/>
    <xdr:sp macro="" textlink="">
      <xdr:nvSpPr>
        <xdr:cNvPr id="1370" name="Text Box 346"/>
        <xdr:cNvSpPr txBox="1">
          <a:spLocks noChangeArrowheads="1"/>
        </xdr:cNvSpPr>
      </xdr:nvSpPr>
      <xdr:spPr bwMode="auto">
        <a:xfrm>
          <a:off x="182422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32</xdr:col>
      <xdr:colOff>0</xdr:colOff>
      <xdr:row>253</xdr:row>
      <xdr:rowOff>0</xdr:rowOff>
    </xdr:from>
    <xdr:ext cx="76200" cy="198120"/>
    <xdr:sp macro="" textlink="">
      <xdr:nvSpPr>
        <xdr:cNvPr id="1371" name="Text Box 347"/>
        <xdr:cNvSpPr txBox="1">
          <a:spLocks noChangeArrowheads="1"/>
        </xdr:cNvSpPr>
      </xdr:nvSpPr>
      <xdr:spPr bwMode="auto">
        <a:xfrm>
          <a:off x="187680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33</xdr:col>
      <xdr:colOff>0</xdr:colOff>
      <xdr:row>253</xdr:row>
      <xdr:rowOff>0</xdr:rowOff>
    </xdr:from>
    <xdr:ext cx="76200" cy="198120"/>
    <xdr:sp macro="" textlink="">
      <xdr:nvSpPr>
        <xdr:cNvPr id="1372" name="Text Box 348"/>
        <xdr:cNvSpPr txBox="1">
          <a:spLocks noChangeArrowheads="1"/>
        </xdr:cNvSpPr>
      </xdr:nvSpPr>
      <xdr:spPr bwMode="auto">
        <a:xfrm>
          <a:off x="192938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34</xdr:col>
      <xdr:colOff>0</xdr:colOff>
      <xdr:row>253</xdr:row>
      <xdr:rowOff>0</xdr:rowOff>
    </xdr:from>
    <xdr:ext cx="76200" cy="198120"/>
    <xdr:sp macro="" textlink="">
      <xdr:nvSpPr>
        <xdr:cNvPr id="1373" name="Text Box 349"/>
        <xdr:cNvSpPr txBox="1">
          <a:spLocks noChangeArrowheads="1"/>
        </xdr:cNvSpPr>
      </xdr:nvSpPr>
      <xdr:spPr bwMode="auto">
        <a:xfrm>
          <a:off x="198196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35</xdr:col>
      <xdr:colOff>0</xdr:colOff>
      <xdr:row>253</xdr:row>
      <xdr:rowOff>0</xdr:rowOff>
    </xdr:from>
    <xdr:ext cx="76200" cy="198120"/>
    <xdr:sp macro="" textlink="">
      <xdr:nvSpPr>
        <xdr:cNvPr id="1374" name="Text Box 350"/>
        <xdr:cNvSpPr txBox="1">
          <a:spLocks noChangeArrowheads="1"/>
        </xdr:cNvSpPr>
      </xdr:nvSpPr>
      <xdr:spPr bwMode="auto">
        <a:xfrm>
          <a:off x="203454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36</xdr:col>
      <xdr:colOff>0</xdr:colOff>
      <xdr:row>253</xdr:row>
      <xdr:rowOff>0</xdr:rowOff>
    </xdr:from>
    <xdr:ext cx="76200" cy="198120"/>
    <xdr:sp macro="" textlink="">
      <xdr:nvSpPr>
        <xdr:cNvPr id="1375" name="Text Box 351"/>
        <xdr:cNvSpPr txBox="1">
          <a:spLocks noChangeArrowheads="1"/>
        </xdr:cNvSpPr>
      </xdr:nvSpPr>
      <xdr:spPr bwMode="auto">
        <a:xfrm>
          <a:off x="208711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37</xdr:col>
      <xdr:colOff>0</xdr:colOff>
      <xdr:row>253</xdr:row>
      <xdr:rowOff>0</xdr:rowOff>
    </xdr:from>
    <xdr:ext cx="76200" cy="198120"/>
    <xdr:sp macro="" textlink="">
      <xdr:nvSpPr>
        <xdr:cNvPr id="1376" name="Text Box 352"/>
        <xdr:cNvSpPr txBox="1">
          <a:spLocks noChangeArrowheads="1"/>
        </xdr:cNvSpPr>
      </xdr:nvSpPr>
      <xdr:spPr bwMode="auto">
        <a:xfrm>
          <a:off x="213969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38</xdr:col>
      <xdr:colOff>0</xdr:colOff>
      <xdr:row>253</xdr:row>
      <xdr:rowOff>0</xdr:rowOff>
    </xdr:from>
    <xdr:ext cx="76200" cy="198120"/>
    <xdr:sp macro="" textlink="">
      <xdr:nvSpPr>
        <xdr:cNvPr id="1377" name="Text Box 353"/>
        <xdr:cNvSpPr txBox="1">
          <a:spLocks noChangeArrowheads="1"/>
        </xdr:cNvSpPr>
      </xdr:nvSpPr>
      <xdr:spPr bwMode="auto">
        <a:xfrm>
          <a:off x="219227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253</xdr:row>
      <xdr:rowOff>0</xdr:rowOff>
    </xdr:from>
    <xdr:ext cx="76200" cy="198120"/>
    <xdr:sp macro="" textlink="">
      <xdr:nvSpPr>
        <xdr:cNvPr id="1378" name="Text Box 354"/>
        <xdr:cNvSpPr txBox="1">
          <a:spLocks noChangeArrowheads="1"/>
        </xdr:cNvSpPr>
      </xdr:nvSpPr>
      <xdr:spPr bwMode="auto">
        <a:xfrm>
          <a:off x="224485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253</xdr:row>
      <xdr:rowOff>0</xdr:rowOff>
    </xdr:from>
    <xdr:ext cx="76200" cy="198120"/>
    <xdr:sp macro="" textlink="">
      <xdr:nvSpPr>
        <xdr:cNvPr id="1379" name="Text Box 355"/>
        <xdr:cNvSpPr txBox="1">
          <a:spLocks noChangeArrowheads="1"/>
        </xdr:cNvSpPr>
      </xdr:nvSpPr>
      <xdr:spPr bwMode="auto">
        <a:xfrm>
          <a:off x="229743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253</xdr:row>
      <xdr:rowOff>0</xdr:rowOff>
    </xdr:from>
    <xdr:ext cx="76200" cy="198120"/>
    <xdr:sp macro="" textlink="">
      <xdr:nvSpPr>
        <xdr:cNvPr id="1380" name="Text Box 356"/>
        <xdr:cNvSpPr txBox="1">
          <a:spLocks noChangeArrowheads="1"/>
        </xdr:cNvSpPr>
      </xdr:nvSpPr>
      <xdr:spPr bwMode="auto">
        <a:xfrm>
          <a:off x="235000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253</xdr:row>
      <xdr:rowOff>0</xdr:rowOff>
    </xdr:from>
    <xdr:ext cx="76200" cy="198120"/>
    <xdr:sp macro="" textlink="">
      <xdr:nvSpPr>
        <xdr:cNvPr id="1381" name="Text Box 357"/>
        <xdr:cNvSpPr txBox="1">
          <a:spLocks noChangeArrowheads="1"/>
        </xdr:cNvSpPr>
      </xdr:nvSpPr>
      <xdr:spPr bwMode="auto">
        <a:xfrm>
          <a:off x="240258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43</xdr:col>
      <xdr:colOff>0</xdr:colOff>
      <xdr:row>253</xdr:row>
      <xdr:rowOff>0</xdr:rowOff>
    </xdr:from>
    <xdr:ext cx="76200" cy="198120"/>
    <xdr:sp macro="" textlink="">
      <xdr:nvSpPr>
        <xdr:cNvPr id="1382" name="Text Box 358"/>
        <xdr:cNvSpPr txBox="1">
          <a:spLocks noChangeArrowheads="1"/>
        </xdr:cNvSpPr>
      </xdr:nvSpPr>
      <xdr:spPr bwMode="auto">
        <a:xfrm>
          <a:off x="245516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44</xdr:col>
      <xdr:colOff>0</xdr:colOff>
      <xdr:row>253</xdr:row>
      <xdr:rowOff>0</xdr:rowOff>
    </xdr:from>
    <xdr:ext cx="76200" cy="198120"/>
    <xdr:sp macro="" textlink="">
      <xdr:nvSpPr>
        <xdr:cNvPr id="1383" name="Text Box 359"/>
        <xdr:cNvSpPr txBox="1">
          <a:spLocks noChangeArrowheads="1"/>
        </xdr:cNvSpPr>
      </xdr:nvSpPr>
      <xdr:spPr bwMode="auto">
        <a:xfrm>
          <a:off x="250774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45</xdr:col>
      <xdr:colOff>0</xdr:colOff>
      <xdr:row>253</xdr:row>
      <xdr:rowOff>0</xdr:rowOff>
    </xdr:from>
    <xdr:ext cx="76200" cy="198120"/>
    <xdr:sp macro="" textlink="">
      <xdr:nvSpPr>
        <xdr:cNvPr id="1384" name="Text Box 360"/>
        <xdr:cNvSpPr txBox="1">
          <a:spLocks noChangeArrowheads="1"/>
        </xdr:cNvSpPr>
      </xdr:nvSpPr>
      <xdr:spPr bwMode="auto">
        <a:xfrm>
          <a:off x="256032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46</xdr:col>
      <xdr:colOff>0</xdr:colOff>
      <xdr:row>253</xdr:row>
      <xdr:rowOff>0</xdr:rowOff>
    </xdr:from>
    <xdr:ext cx="76200" cy="198120"/>
    <xdr:sp macro="" textlink="">
      <xdr:nvSpPr>
        <xdr:cNvPr id="1385" name="Text Box 361"/>
        <xdr:cNvSpPr txBox="1">
          <a:spLocks noChangeArrowheads="1"/>
        </xdr:cNvSpPr>
      </xdr:nvSpPr>
      <xdr:spPr bwMode="auto">
        <a:xfrm>
          <a:off x="261289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0</xdr:colOff>
      <xdr:row>253</xdr:row>
      <xdr:rowOff>0</xdr:rowOff>
    </xdr:from>
    <xdr:ext cx="76200" cy="198120"/>
    <xdr:sp macro="" textlink="">
      <xdr:nvSpPr>
        <xdr:cNvPr id="1386" name="Text Box 362"/>
        <xdr:cNvSpPr txBox="1">
          <a:spLocks noChangeArrowheads="1"/>
        </xdr:cNvSpPr>
      </xdr:nvSpPr>
      <xdr:spPr bwMode="auto">
        <a:xfrm>
          <a:off x="266547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48</xdr:col>
      <xdr:colOff>0</xdr:colOff>
      <xdr:row>253</xdr:row>
      <xdr:rowOff>0</xdr:rowOff>
    </xdr:from>
    <xdr:ext cx="76200" cy="198120"/>
    <xdr:sp macro="" textlink="">
      <xdr:nvSpPr>
        <xdr:cNvPr id="1387" name="Text Box 363"/>
        <xdr:cNvSpPr txBox="1">
          <a:spLocks noChangeArrowheads="1"/>
        </xdr:cNvSpPr>
      </xdr:nvSpPr>
      <xdr:spPr bwMode="auto">
        <a:xfrm>
          <a:off x="271805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0</xdr:colOff>
      <xdr:row>253</xdr:row>
      <xdr:rowOff>0</xdr:rowOff>
    </xdr:from>
    <xdr:ext cx="76200" cy="198120"/>
    <xdr:sp macro="" textlink="">
      <xdr:nvSpPr>
        <xdr:cNvPr id="1388" name="Text Box 364"/>
        <xdr:cNvSpPr txBox="1">
          <a:spLocks noChangeArrowheads="1"/>
        </xdr:cNvSpPr>
      </xdr:nvSpPr>
      <xdr:spPr bwMode="auto">
        <a:xfrm>
          <a:off x="277063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50</xdr:col>
      <xdr:colOff>0</xdr:colOff>
      <xdr:row>253</xdr:row>
      <xdr:rowOff>0</xdr:rowOff>
    </xdr:from>
    <xdr:ext cx="76200" cy="198120"/>
    <xdr:sp macro="" textlink="">
      <xdr:nvSpPr>
        <xdr:cNvPr id="1389" name="Text Box 365"/>
        <xdr:cNvSpPr txBox="1">
          <a:spLocks noChangeArrowheads="1"/>
        </xdr:cNvSpPr>
      </xdr:nvSpPr>
      <xdr:spPr bwMode="auto">
        <a:xfrm>
          <a:off x="282321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0</xdr:colOff>
      <xdr:row>253</xdr:row>
      <xdr:rowOff>0</xdr:rowOff>
    </xdr:from>
    <xdr:ext cx="76200" cy="198120"/>
    <xdr:sp macro="" textlink="">
      <xdr:nvSpPr>
        <xdr:cNvPr id="1390" name="Text Box 366"/>
        <xdr:cNvSpPr txBox="1">
          <a:spLocks noChangeArrowheads="1"/>
        </xdr:cNvSpPr>
      </xdr:nvSpPr>
      <xdr:spPr bwMode="auto">
        <a:xfrm>
          <a:off x="287578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253</xdr:row>
      <xdr:rowOff>0</xdr:rowOff>
    </xdr:from>
    <xdr:ext cx="76200" cy="198120"/>
    <xdr:sp macro="" textlink="">
      <xdr:nvSpPr>
        <xdr:cNvPr id="1391" name="Text Box 367"/>
        <xdr:cNvSpPr txBox="1">
          <a:spLocks noChangeArrowheads="1"/>
        </xdr:cNvSpPr>
      </xdr:nvSpPr>
      <xdr:spPr bwMode="auto">
        <a:xfrm>
          <a:off x="292836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0</xdr:colOff>
      <xdr:row>253</xdr:row>
      <xdr:rowOff>0</xdr:rowOff>
    </xdr:from>
    <xdr:ext cx="76200" cy="198120"/>
    <xdr:sp macro="" textlink="">
      <xdr:nvSpPr>
        <xdr:cNvPr id="1392" name="Text Box 368"/>
        <xdr:cNvSpPr txBox="1">
          <a:spLocks noChangeArrowheads="1"/>
        </xdr:cNvSpPr>
      </xdr:nvSpPr>
      <xdr:spPr bwMode="auto">
        <a:xfrm>
          <a:off x="298094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253</xdr:row>
      <xdr:rowOff>0</xdr:rowOff>
    </xdr:from>
    <xdr:ext cx="76200" cy="198120"/>
    <xdr:sp macro="" textlink="">
      <xdr:nvSpPr>
        <xdr:cNvPr id="1393" name="Text Box 369"/>
        <xdr:cNvSpPr txBox="1">
          <a:spLocks noChangeArrowheads="1"/>
        </xdr:cNvSpPr>
      </xdr:nvSpPr>
      <xdr:spPr bwMode="auto">
        <a:xfrm>
          <a:off x="303352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55</xdr:col>
      <xdr:colOff>0</xdr:colOff>
      <xdr:row>253</xdr:row>
      <xdr:rowOff>0</xdr:rowOff>
    </xdr:from>
    <xdr:ext cx="76200" cy="198120"/>
    <xdr:sp macro="" textlink="">
      <xdr:nvSpPr>
        <xdr:cNvPr id="1394" name="Text Box 370"/>
        <xdr:cNvSpPr txBox="1">
          <a:spLocks noChangeArrowheads="1"/>
        </xdr:cNvSpPr>
      </xdr:nvSpPr>
      <xdr:spPr bwMode="auto">
        <a:xfrm>
          <a:off x="308610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56</xdr:col>
      <xdr:colOff>0</xdr:colOff>
      <xdr:row>253</xdr:row>
      <xdr:rowOff>0</xdr:rowOff>
    </xdr:from>
    <xdr:ext cx="76200" cy="198120"/>
    <xdr:sp macro="" textlink="">
      <xdr:nvSpPr>
        <xdr:cNvPr id="1395" name="Text Box 371"/>
        <xdr:cNvSpPr txBox="1">
          <a:spLocks noChangeArrowheads="1"/>
        </xdr:cNvSpPr>
      </xdr:nvSpPr>
      <xdr:spPr bwMode="auto">
        <a:xfrm>
          <a:off x="313867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57</xdr:col>
      <xdr:colOff>0</xdr:colOff>
      <xdr:row>253</xdr:row>
      <xdr:rowOff>0</xdr:rowOff>
    </xdr:from>
    <xdr:ext cx="76200" cy="198120"/>
    <xdr:sp macro="" textlink="">
      <xdr:nvSpPr>
        <xdr:cNvPr id="1396" name="Text Box 372"/>
        <xdr:cNvSpPr txBox="1">
          <a:spLocks noChangeArrowheads="1"/>
        </xdr:cNvSpPr>
      </xdr:nvSpPr>
      <xdr:spPr bwMode="auto">
        <a:xfrm>
          <a:off x="319125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58</xdr:col>
      <xdr:colOff>0</xdr:colOff>
      <xdr:row>253</xdr:row>
      <xdr:rowOff>0</xdr:rowOff>
    </xdr:from>
    <xdr:ext cx="76200" cy="198120"/>
    <xdr:sp macro="" textlink="">
      <xdr:nvSpPr>
        <xdr:cNvPr id="1397" name="Text Box 373"/>
        <xdr:cNvSpPr txBox="1">
          <a:spLocks noChangeArrowheads="1"/>
        </xdr:cNvSpPr>
      </xdr:nvSpPr>
      <xdr:spPr bwMode="auto">
        <a:xfrm>
          <a:off x="324383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59</xdr:col>
      <xdr:colOff>0</xdr:colOff>
      <xdr:row>253</xdr:row>
      <xdr:rowOff>0</xdr:rowOff>
    </xdr:from>
    <xdr:ext cx="76200" cy="198120"/>
    <xdr:sp macro="" textlink="">
      <xdr:nvSpPr>
        <xdr:cNvPr id="1398" name="Text Box 374"/>
        <xdr:cNvSpPr txBox="1">
          <a:spLocks noChangeArrowheads="1"/>
        </xdr:cNvSpPr>
      </xdr:nvSpPr>
      <xdr:spPr bwMode="auto">
        <a:xfrm>
          <a:off x="329641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60</xdr:col>
      <xdr:colOff>0</xdr:colOff>
      <xdr:row>253</xdr:row>
      <xdr:rowOff>0</xdr:rowOff>
    </xdr:from>
    <xdr:ext cx="76200" cy="198120"/>
    <xdr:sp macro="" textlink="">
      <xdr:nvSpPr>
        <xdr:cNvPr id="1399" name="Text Box 375"/>
        <xdr:cNvSpPr txBox="1">
          <a:spLocks noChangeArrowheads="1"/>
        </xdr:cNvSpPr>
      </xdr:nvSpPr>
      <xdr:spPr bwMode="auto">
        <a:xfrm>
          <a:off x="334899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61</xdr:col>
      <xdr:colOff>0</xdr:colOff>
      <xdr:row>253</xdr:row>
      <xdr:rowOff>0</xdr:rowOff>
    </xdr:from>
    <xdr:ext cx="76200" cy="198120"/>
    <xdr:sp macro="" textlink="">
      <xdr:nvSpPr>
        <xdr:cNvPr id="1400" name="Text Box 376"/>
        <xdr:cNvSpPr txBox="1">
          <a:spLocks noChangeArrowheads="1"/>
        </xdr:cNvSpPr>
      </xdr:nvSpPr>
      <xdr:spPr bwMode="auto">
        <a:xfrm>
          <a:off x="340156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62</xdr:col>
      <xdr:colOff>0</xdr:colOff>
      <xdr:row>253</xdr:row>
      <xdr:rowOff>0</xdr:rowOff>
    </xdr:from>
    <xdr:ext cx="76200" cy="198120"/>
    <xdr:sp macro="" textlink="">
      <xdr:nvSpPr>
        <xdr:cNvPr id="1401" name="Text Box 377"/>
        <xdr:cNvSpPr txBox="1">
          <a:spLocks noChangeArrowheads="1"/>
        </xdr:cNvSpPr>
      </xdr:nvSpPr>
      <xdr:spPr bwMode="auto">
        <a:xfrm>
          <a:off x="345414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63</xdr:col>
      <xdr:colOff>0</xdr:colOff>
      <xdr:row>253</xdr:row>
      <xdr:rowOff>0</xdr:rowOff>
    </xdr:from>
    <xdr:ext cx="76200" cy="198120"/>
    <xdr:sp macro="" textlink="">
      <xdr:nvSpPr>
        <xdr:cNvPr id="1402" name="Text Box 378"/>
        <xdr:cNvSpPr txBox="1">
          <a:spLocks noChangeArrowheads="1"/>
        </xdr:cNvSpPr>
      </xdr:nvSpPr>
      <xdr:spPr bwMode="auto">
        <a:xfrm>
          <a:off x="350672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64</xdr:col>
      <xdr:colOff>0</xdr:colOff>
      <xdr:row>253</xdr:row>
      <xdr:rowOff>0</xdr:rowOff>
    </xdr:from>
    <xdr:ext cx="76200" cy="198120"/>
    <xdr:sp macro="" textlink="">
      <xdr:nvSpPr>
        <xdr:cNvPr id="1403" name="Text Box 379"/>
        <xdr:cNvSpPr txBox="1">
          <a:spLocks noChangeArrowheads="1"/>
        </xdr:cNvSpPr>
      </xdr:nvSpPr>
      <xdr:spPr bwMode="auto">
        <a:xfrm>
          <a:off x="355930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65</xdr:col>
      <xdr:colOff>0</xdr:colOff>
      <xdr:row>253</xdr:row>
      <xdr:rowOff>0</xdr:rowOff>
    </xdr:from>
    <xdr:ext cx="76200" cy="198120"/>
    <xdr:sp macro="" textlink="">
      <xdr:nvSpPr>
        <xdr:cNvPr id="1404" name="Text Box 380"/>
        <xdr:cNvSpPr txBox="1">
          <a:spLocks noChangeArrowheads="1"/>
        </xdr:cNvSpPr>
      </xdr:nvSpPr>
      <xdr:spPr bwMode="auto">
        <a:xfrm>
          <a:off x="361188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66</xdr:col>
      <xdr:colOff>0</xdr:colOff>
      <xdr:row>253</xdr:row>
      <xdr:rowOff>0</xdr:rowOff>
    </xdr:from>
    <xdr:ext cx="76200" cy="198120"/>
    <xdr:sp macro="" textlink="">
      <xdr:nvSpPr>
        <xdr:cNvPr id="1405" name="Text Box 381"/>
        <xdr:cNvSpPr txBox="1">
          <a:spLocks noChangeArrowheads="1"/>
        </xdr:cNvSpPr>
      </xdr:nvSpPr>
      <xdr:spPr bwMode="auto">
        <a:xfrm>
          <a:off x="366445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67</xdr:col>
      <xdr:colOff>0</xdr:colOff>
      <xdr:row>253</xdr:row>
      <xdr:rowOff>0</xdr:rowOff>
    </xdr:from>
    <xdr:ext cx="76200" cy="198120"/>
    <xdr:sp macro="" textlink="">
      <xdr:nvSpPr>
        <xdr:cNvPr id="1406" name="Text Box 382"/>
        <xdr:cNvSpPr txBox="1">
          <a:spLocks noChangeArrowheads="1"/>
        </xdr:cNvSpPr>
      </xdr:nvSpPr>
      <xdr:spPr bwMode="auto">
        <a:xfrm>
          <a:off x="371703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68</xdr:col>
      <xdr:colOff>0</xdr:colOff>
      <xdr:row>253</xdr:row>
      <xdr:rowOff>0</xdr:rowOff>
    </xdr:from>
    <xdr:ext cx="76200" cy="198120"/>
    <xdr:sp macro="" textlink="">
      <xdr:nvSpPr>
        <xdr:cNvPr id="1407" name="Text Box 383"/>
        <xdr:cNvSpPr txBox="1">
          <a:spLocks noChangeArrowheads="1"/>
        </xdr:cNvSpPr>
      </xdr:nvSpPr>
      <xdr:spPr bwMode="auto">
        <a:xfrm>
          <a:off x="376961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69</xdr:col>
      <xdr:colOff>0</xdr:colOff>
      <xdr:row>253</xdr:row>
      <xdr:rowOff>0</xdr:rowOff>
    </xdr:from>
    <xdr:ext cx="76200" cy="198120"/>
    <xdr:sp macro="" textlink="">
      <xdr:nvSpPr>
        <xdr:cNvPr id="1408" name="Text Box 384"/>
        <xdr:cNvSpPr txBox="1">
          <a:spLocks noChangeArrowheads="1"/>
        </xdr:cNvSpPr>
      </xdr:nvSpPr>
      <xdr:spPr bwMode="auto">
        <a:xfrm>
          <a:off x="382219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70</xdr:col>
      <xdr:colOff>0</xdr:colOff>
      <xdr:row>253</xdr:row>
      <xdr:rowOff>0</xdr:rowOff>
    </xdr:from>
    <xdr:ext cx="76200" cy="198120"/>
    <xdr:sp macro="" textlink="">
      <xdr:nvSpPr>
        <xdr:cNvPr id="1409" name="Text Box 385"/>
        <xdr:cNvSpPr txBox="1">
          <a:spLocks noChangeArrowheads="1"/>
        </xdr:cNvSpPr>
      </xdr:nvSpPr>
      <xdr:spPr bwMode="auto">
        <a:xfrm>
          <a:off x="387477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71</xdr:col>
      <xdr:colOff>0</xdr:colOff>
      <xdr:row>253</xdr:row>
      <xdr:rowOff>0</xdr:rowOff>
    </xdr:from>
    <xdr:ext cx="76200" cy="198120"/>
    <xdr:sp macro="" textlink="">
      <xdr:nvSpPr>
        <xdr:cNvPr id="1410" name="Text Box 386"/>
        <xdr:cNvSpPr txBox="1">
          <a:spLocks noChangeArrowheads="1"/>
        </xdr:cNvSpPr>
      </xdr:nvSpPr>
      <xdr:spPr bwMode="auto">
        <a:xfrm>
          <a:off x="392734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72</xdr:col>
      <xdr:colOff>0</xdr:colOff>
      <xdr:row>253</xdr:row>
      <xdr:rowOff>0</xdr:rowOff>
    </xdr:from>
    <xdr:ext cx="76200" cy="198120"/>
    <xdr:sp macro="" textlink="">
      <xdr:nvSpPr>
        <xdr:cNvPr id="1411" name="Text Box 387"/>
        <xdr:cNvSpPr txBox="1">
          <a:spLocks noChangeArrowheads="1"/>
        </xdr:cNvSpPr>
      </xdr:nvSpPr>
      <xdr:spPr bwMode="auto">
        <a:xfrm>
          <a:off x="397992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73</xdr:col>
      <xdr:colOff>0</xdr:colOff>
      <xdr:row>253</xdr:row>
      <xdr:rowOff>0</xdr:rowOff>
    </xdr:from>
    <xdr:ext cx="76200" cy="198120"/>
    <xdr:sp macro="" textlink="">
      <xdr:nvSpPr>
        <xdr:cNvPr id="1412" name="Text Box 388"/>
        <xdr:cNvSpPr txBox="1">
          <a:spLocks noChangeArrowheads="1"/>
        </xdr:cNvSpPr>
      </xdr:nvSpPr>
      <xdr:spPr bwMode="auto">
        <a:xfrm>
          <a:off x="403250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74</xdr:col>
      <xdr:colOff>0</xdr:colOff>
      <xdr:row>253</xdr:row>
      <xdr:rowOff>0</xdr:rowOff>
    </xdr:from>
    <xdr:ext cx="76200" cy="198120"/>
    <xdr:sp macro="" textlink="">
      <xdr:nvSpPr>
        <xdr:cNvPr id="1413" name="Text Box 389"/>
        <xdr:cNvSpPr txBox="1">
          <a:spLocks noChangeArrowheads="1"/>
        </xdr:cNvSpPr>
      </xdr:nvSpPr>
      <xdr:spPr bwMode="auto">
        <a:xfrm>
          <a:off x="408508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75</xdr:col>
      <xdr:colOff>0</xdr:colOff>
      <xdr:row>253</xdr:row>
      <xdr:rowOff>0</xdr:rowOff>
    </xdr:from>
    <xdr:ext cx="76200" cy="198120"/>
    <xdr:sp macro="" textlink="">
      <xdr:nvSpPr>
        <xdr:cNvPr id="1414" name="Text Box 390"/>
        <xdr:cNvSpPr txBox="1">
          <a:spLocks noChangeArrowheads="1"/>
        </xdr:cNvSpPr>
      </xdr:nvSpPr>
      <xdr:spPr bwMode="auto">
        <a:xfrm>
          <a:off x="413766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76</xdr:col>
      <xdr:colOff>0</xdr:colOff>
      <xdr:row>253</xdr:row>
      <xdr:rowOff>0</xdr:rowOff>
    </xdr:from>
    <xdr:ext cx="76200" cy="198120"/>
    <xdr:sp macro="" textlink="">
      <xdr:nvSpPr>
        <xdr:cNvPr id="1415" name="Text Box 391"/>
        <xdr:cNvSpPr txBox="1">
          <a:spLocks noChangeArrowheads="1"/>
        </xdr:cNvSpPr>
      </xdr:nvSpPr>
      <xdr:spPr bwMode="auto">
        <a:xfrm>
          <a:off x="419023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77</xdr:col>
      <xdr:colOff>0</xdr:colOff>
      <xdr:row>253</xdr:row>
      <xdr:rowOff>0</xdr:rowOff>
    </xdr:from>
    <xdr:ext cx="76200" cy="198120"/>
    <xdr:sp macro="" textlink="">
      <xdr:nvSpPr>
        <xdr:cNvPr id="1416" name="Text Box 392"/>
        <xdr:cNvSpPr txBox="1">
          <a:spLocks noChangeArrowheads="1"/>
        </xdr:cNvSpPr>
      </xdr:nvSpPr>
      <xdr:spPr bwMode="auto">
        <a:xfrm>
          <a:off x="424281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78</xdr:col>
      <xdr:colOff>0</xdr:colOff>
      <xdr:row>253</xdr:row>
      <xdr:rowOff>0</xdr:rowOff>
    </xdr:from>
    <xdr:ext cx="76200" cy="198120"/>
    <xdr:sp macro="" textlink="">
      <xdr:nvSpPr>
        <xdr:cNvPr id="1417" name="Text Box 393"/>
        <xdr:cNvSpPr txBox="1">
          <a:spLocks noChangeArrowheads="1"/>
        </xdr:cNvSpPr>
      </xdr:nvSpPr>
      <xdr:spPr bwMode="auto">
        <a:xfrm>
          <a:off x="429539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79</xdr:col>
      <xdr:colOff>0</xdr:colOff>
      <xdr:row>253</xdr:row>
      <xdr:rowOff>0</xdr:rowOff>
    </xdr:from>
    <xdr:ext cx="76200" cy="198120"/>
    <xdr:sp macro="" textlink="">
      <xdr:nvSpPr>
        <xdr:cNvPr id="1418" name="Text Box 394"/>
        <xdr:cNvSpPr txBox="1">
          <a:spLocks noChangeArrowheads="1"/>
        </xdr:cNvSpPr>
      </xdr:nvSpPr>
      <xdr:spPr bwMode="auto">
        <a:xfrm>
          <a:off x="434797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80</xdr:col>
      <xdr:colOff>0</xdr:colOff>
      <xdr:row>253</xdr:row>
      <xdr:rowOff>0</xdr:rowOff>
    </xdr:from>
    <xdr:ext cx="76200" cy="198120"/>
    <xdr:sp macro="" textlink="">
      <xdr:nvSpPr>
        <xdr:cNvPr id="1419" name="Text Box 395"/>
        <xdr:cNvSpPr txBox="1">
          <a:spLocks noChangeArrowheads="1"/>
        </xdr:cNvSpPr>
      </xdr:nvSpPr>
      <xdr:spPr bwMode="auto">
        <a:xfrm>
          <a:off x="440055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81</xdr:col>
      <xdr:colOff>0</xdr:colOff>
      <xdr:row>253</xdr:row>
      <xdr:rowOff>0</xdr:rowOff>
    </xdr:from>
    <xdr:ext cx="76200" cy="198120"/>
    <xdr:sp macro="" textlink="">
      <xdr:nvSpPr>
        <xdr:cNvPr id="1420" name="Text Box 396"/>
        <xdr:cNvSpPr txBox="1">
          <a:spLocks noChangeArrowheads="1"/>
        </xdr:cNvSpPr>
      </xdr:nvSpPr>
      <xdr:spPr bwMode="auto">
        <a:xfrm>
          <a:off x="445312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82</xdr:col>
      <xdr:colOff>0</xdr:colOff>
      <xdr:row>253</xdr:row>
      <xdr:rowOff>0</xdr:rowOff>
    </xdr:from>
    <xdr:ext cx="76200" cy="198120"/>
    <xdr:sp macro="" textlink="">
      <xdr:nvSpPr>
        <xdr:cNvPr id="1421" name="Text Box 397"/>
        <xdr:cNvSpPr txBox="1">
          <a:spLocks noChangeArrowheads="1"/>
        </xdr:cNvSpPr>
      </xdr:nvSpPr>
      <xdr:spPr bwMode="auto">
        <a:xfrm>
          <a:off x="450570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83</xdr:col>
      <xdr:colOff>0</xdr:colOff>
      <xdr:row>253</xdr:row>
      <xdr:rowOff>0</xdr:rowOff>
    </xdr:from>
    <xdr:ext cx="76200" cy="198120"/>
    <xdr:sp macro="" textlink="">
      <xdr:nvSpPr>
        <xdr:cNvPr id="1422" name="Text Box 398"/>
        <xdr:cNvSpPr txBox="1">
          <a:spLocks noChangeArrowheads="1"/>
        </xdr:cNvSpPr>
      </xdr:nvSpPr>
      <xdr:spPr bwMode="auto">
        <a:xfrm>
          <a:off x="455828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84</xdr:col>
      <xdr:colOff>0</xdr:colOff>
      <xdr:row>253</xdr:row>
      <xdr:rowOff>0</xdr:rowOff>
    </xdr:from>
    <xdr:ext cx="76200" cy="198120"/>
    <xdr:sp macro="" textlink="">
      <xdr:nvSpPr>
        <xdr:cNvPr id="1423" name="Text Box 399"/>
        <xdr:cNvSpPr txBox="1">
          <a:spLocks noChangeArrowheads="1"/>
        </xdr:cNvSpPr>
      </xdr:nvSpPr>
      <xdr:spPr bwMode="auto">
        <a:xfrm>
          <a:off x="461086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85</xdr:col>
      <xdr:colOff>0</xdr:colOff>
      <xdr:row>253</xdr:row>
      <xdr:rowOff>0</xdr:rowOff>
    </xdr:from>
    <xdr:ext cx="76200" cy="198120"/>
    <xdr:sp macro="" textlink="">
      <xdr:nvSpPr>
        <xdr:cNvPr id="1424" name="Text Box 400"/>
        <xdr:cNvSpPr txBox="1">
          <a:spLocks noChangeArrowheads="1"/>
        </xdr:cNvSpPr>
      </xdr:nvSpPr>
      <xdr:spPr bwMode="auto">
        <a:xfrm>
          <a:off x="466344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86</xdr:col>
      <xdr:colOff>0</xdr:colOff>
      <xdr:row>253</xdr:row>
      <xdr:rowOff>0</xdr:rowOff>
    </xdr:from>
    <xdr:ext cx="76200" cy="198120"/>
    <xdr:sp macro="" textlink="">
      <xdr:nvSpPr>
        <xdr:cNvPr id="1425" name="Text Box 401"/>
        <xdr:cNvSpPr txBox="1">
          <a:spLocks noChangeArrowheads="1"/>
        </xdr:cNvSpPr>
      </xdr:nvSpPr>
      <xdr:spPr bwMode="auto">
        <a:xfrm>
          <a:off x="471601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87</xdr:col>
      <xdr:colOff>0</xdr:colOff>
      <xdr:row>253</xdr:row>
      <xdr:rowOff>0</xdr:rowOff>
    </xdr:from>
    <xdr:ext cx="76200" cy="198120"/>
    <xdr:sp macro="" textlink="">
      <xdr:nvSpPr>
        <xdr:cNvPr id="1426" name="Text Box 402"/>
        <xdr:cNvSpPr txBox="1">
          <a:spLocks noChangeArrowheads="1"/>
        </xdr:cNvSpPr>
      </xdr:nvSpPr>
      <xdr:spPr bwMode="auto">
        <a:xfrm>
          <a:off x="476859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88</xdr:col>
      <xdr:colOff>0</xdr:colOff>
      <xdr:row>253</xdr:row>
      <xdr:rowOff>0</xdr:rowOff>
    </xdr:from>
    <xdr:ext cx="76200" cy="198120"/>
    <xdr:sp macro="" textlink="">
      <xdr:nvSpPr>
        <xdr:cNvPr id="1427" name="Text Box 403"/>
        <xdr:cNvSpPr txBox="1">
          <a:spLocks noChangeArrowheads="1"/>
        </xdr:cNvSpPr>
      </xdr:nvSpPr>
      <xdr:spPr bwMode="auto">
        <a:xfrm>
          <a:off x="482117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89</xdr:col>
      <xdr:colOff>0</xdr:colOff>
      <xdr:row>253</xdr:row>
      <xdr:rowOff>0</xdr:rowOff>
    </xdr:from>
    <xdr:ext cx="76200" cy="198120"/>
    <xdr:sp macro="" textlink="">
      <xdr:nvSpPr>
        <xdr:cNvPr id="1428" name="Text Box 404"/>
        <xdr:cNvSpPr txBox="1">
          <a:spLocks noChangeArrowheads="1"/>
        </xdr:cNvSpPr>
      </xdr:nvSpPr>
      <xdr:spPr bwMode="auto">
        <a:xfrm>
          <a:off x="487375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90</xdr:col>
      <xdr:colOff>0</xdr:colOff>
      <xdr:row>253</xdr:row>
      <xdr:rowOff>0</xdr:rowOff>
    </xdr:from>
    <xdr:ext cx="76200" cy="198120"/>
    <xdr:sp macro="" textlink="">
      <xdr:nvSpPr>
        <xdr:cNvPr id="1429" name="Text Box 405"/>
        <xdr:cNvSpPr txBox="1">
          <a:spLocks noChangeArrowheads="1"/>
        </xdr:cNvSpPr>
      </xdr:nvSpPr>
      <xdr:spPr bwMode="auto">
        <a:xfrm>
          <a:off x="492633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91</xdr:col>
      <xdr:colOff>0</xdr:colOff>
      <xdr:row>253</xdr:row>
      <xdr:rowOff>0</xdr:rowOff>
    </xdr:from>
    <xdr:ext cx="76200" cy="198120"/>
    <xdr:sp macro="" textlink="">
      <xdr:nvSpPr>
        <xdr:cNvPr id="1430" name="Text Box 406"/>
        <xdr:cNvSpPr txBox="1">
          <a:spLocks noChangeArrowheads="1"/>
        </xdr:cNvSpPr>
      </xdr:nvSpPr>
      <xdr:spPr bwMode="auto">
        <a:xfrm>
          <a:off x="497890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92</xdr:col>
      <xdr:colOff>0</xdr:colOff>
      <xdr:row>253</xdr:row>
      <xdr:rowOff>0</xdr:rowOff>
    </xdr:from>
    <xdr:ext cx="76200" cy="198120"/>
    <xdr:sp macro="" textlink="">
      <xdr:nvSpPr>
        <xdr:cNvPr id="1431" name="Text Box 407"/>
        <xdr:cNvSpPr txBox="1">
          <a:spLocks noChangeArrowheads="1"/>
        </xdr:cNvSpPr>
      </xdr:nvSpPr>
      <xdr:spPr bwMode="auto">
        <a:xfrm>
          <a:off x="503148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93</xdr:col>
      <xdr:colOff>0</xdr:colOff>
      <xdr:row>253</xdr:row>
      <xdr:rowOff>0</xdr:rowOff>
    </xdr:from>
    <xdr:ext cx="76200" cy="198120"/>
    <xdr:sp macro="" textlink="">
      <xdr:nvSpPr>
        <xdr:cNvPr id="1432" name="Text Box 408"/>
        <xdr:cNvSpPr txBox="1">
          <a:spLocks noChangeArrowheads="1"/>
        </xdr:cNvSpPr>
      </xdr:nvSpPr>
      <xdr:spPr bwMode="auto">
        <a:xfrm>
          <a:off x="508406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94</xdr:col>
      <xdr:colOff>0</xdr:colOff>
      <xdr:row>253</xdr:row>
      <xdr:rowOff>0</xdr:rowOff>
    </xdr:from>
    <xdr:ext cx="76200" cy="198120"/>
    <xdr:sp macro="" textlink="">
      <xdr:nvSpPr>
        <xdr:cNvPr id="1433" name="Text Box 409"/>
        <xdr:cNvSpPr txBox="1">
          <a:spLocks noChangeArrowheads="1"/>
        </xdr:cNvSpPr>
      </xdr:nvSpPr>
      <xdr:spPr bwMode="auto">
        <a:xfrm>
          <a:off x="513664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95</xdr:col>
      <xdr:colOff>0</xdr:colOff>
      <xdr:row>253</xdr:row>
      <xdr:rowOff>0</xdr:rowOff>
    </xdr:from>
    <xdr:ext cx="76200" cy="198120"/>
    <xdr:sp macro="" textlink="">
      <xdr:nvSpPr>
        <xdr:cNvPr id="1434" name="Text Box 410"/>
        <xdr:cNvSpPr txBox="1">
          <a:spLocks noChangeArrowheads="1"/>
        </xdr:cNvSpPr>
      </xdr:nvSpPr>
      <xdr:spPr bwMode="auto">
        <a:xfrm>
          <a:off x="518922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96</xdr:col>
      <xdr:colOff>0</xdr:colOff>
      <xdr:row>253</xdr:row>
      <xdr:rowOff>0</xdr:rowOff>
    </xdr:from>
    <xdr:ext cx="76200" cy="198120"/>
    <xdr:sp macro="" textlink="">
      <xdr:nvSpPr>
        <xdr:cNvPr id="1435" name="Text Box 411"/>
        <xdr:cNvSpPr txBox="1">
          <a:spLocks noChangeArrowheads="1"/>
        </xdr:cNvSpPr>
      </xdr:nvSpPr>
      <xdr:spPr bwMode="auto">
        <a:xfrm>
          <a:off x="524179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97</xdr:col>
      <xdr:colOff>0</xdr:colOff>
      <xdr:row>253</xdr:row>
      <xdr:rowOff>0</xdr:rowOff>
    </xdr:from>
    <xdr:ext cx="76200" cy="198120"/>
    <xdr:sp macro="" textlink="">
      <xdr:nvSpPr>
        <xdr:cNvPr id="1436" name="Text Box 412"/>
        <xdr:cNvSpPr txBox="1">
          <a:spLocks noChangeArrowheads="1"/>
        </xdr:cNvSpPr>
      </xdr:nvSpPr>
      <xdr:spPr bwMode="auto">
        <a:xfrm>
          <a:off x="529437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98</xdr:col>
      <xdr:colOff>0</xdr:colOff>
      <xdr:row>253</xdr:row>
      <xdr:rowOff>0</xdr:rowOff>
    </xdr:from>
    <xdr:ext cx="76200" cy="198120"/>
    <xdr:sp macro="" textlink="">
      <xdr:nvSpPr>
        <xdr:cNvPr id="1437" name="Text Box 413"/>
        <xdr:cNvSpPr txBox="1">
          <a:spLocks noChangeArrowheads="1"/>
        </xdr:cNvSpPr>
      </xdr:nvSpPr>
      <xdr:spPr bwMode="auto">
        <a:xfrm>
          <a:off x="534695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99</xdr:col>
      <xdr:colOff>0</xdr:colOff>
      <xdr:row>253</xdr:row>
      <xdr:rowOff>0</xdr:rowOff>
    </xdr:from>
    <xdr:ext cx="76200" cy="198120"/>
    <xdr:sp macro="" textlink="">
      <xdr:nvSpPr>
        <xdr:cNvPr id="1438" name="Text Box 414"/>
        <xdr:cNvSpPr txBox="1">
          <a:spLocks noChangeArrowheads="1"/>
        </xdr:cNvSpPr>
      </xdr:nvSpPr>
      <xdr:spPr bwMode="auto">
        <a:xfrm>
          <a:off x="539953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100</xdr:col>
      <xdr:colOff>0</xdr:colOff>
      <xdr:row>253</xdr:row>
      <xdr:rowOff>0</xdr:rowOff>
    </xdr:from>
    <xdr:ext cx="76200" cy="198120"/>
    <xdr:sp macro="" textlink="">
      <xdr:nvSpPr>
        <xdr:cNvPr id="1439" name="Text Box 415"/>
        <xdr:cNvSpPr txBox="1">
          <a:spLocks noChangeArrowheads="1"/>
        </xdr:cNvSpPr>
      </xdr:nvSpPr>
      <xdr:spPr bwMode="auto">
        <a:xfrm>
          <a:off x="545211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101</xdr:col>
      <xdr:colOff>0</xdr:colOff>
      <xdr:row>253</xdr:row>
      <xdr:rowOff>0</xdr:rowOff>
    </xdr:from>
    <xdr:ext cx="76200" cy="198120"/>
    <xdr:sp macro="" textlink="">
      <xdr:nvSpPr>
        <xdr:cNvPr id="1440" name="Text Box 416"/>
        <xdr:cNvSpPr txBox="1">
          <a:spLocks noChangeArrowheads="1"/>
        </xdr:cNvSpPr>
      </xdr:nvSpPr>
      <xdr:spPr bwMode="auto">
        <a:xfrm>
          <a:off x="550468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102</xdr:col>
      <xdr:colOff>0</xdr:colOff>
      <xdr:row>253</xdr:row>
      <xdr:rowOff>0</xdr:rowOff>
    </xdr:from>
    <xdr:ext cx="76200" cy="198120"/>
    <xdr:sp macro="" textlink="">
      <xdr:nvSpPr>
        <xdr:cNvPr id="1441" name="Text Box 417"/>
        <xdr:cNvSpPr txBox="1">
          <a:spLocks noChangeArrowheads="1"/>
        </xdr:cNvSpPr>
      </xdr:nvSpPr>
      <xdr:spPr bwMode="auto">
        <a:xfrm>
          <a:off x="555726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103</xdr:col>
      <xdr:colOff>0</xdr:colOff>
      <xdr:row>253</xdr:row>
      <xdr:rowOff>0</xdr:rowOff>
    </xdr:from>
    <xdr:ext cx="76200" cy="198120"/>
    <xdr:sp macro="" textlink="">
      <xdr:nvSpPr>
        <xdr:cNvPr id="1442" name="Text Box 418"/>
        <xdr:cNvSpPr txBox="1">
          <a:spLocks noChangeArrowheads="1"/>
        </xdr:cNvSpPr>
      </xdr:nvSpPr>
      <xdr:spPr bwMode="auto">
        <a:xfrm>
          <a:off x="560984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104</xdr:col>
      <xdr:colOff>0</xdr:colOff>
      <xdr:row>253</xdr:row>
      <xdr:rowOff>0</xdr:rowOff>
    </xdr:from>
    <xdr:ext cx="76200" cy="198120"/>
    <xdr:sp macro="" textlink="">
      <xdr:nvSpPr>
        <xdr:cNvPr id="1443" name="Text Box 419"/>
        <xdr:cNvSpPr txBox="1">
          <a:spLocks noChangeArrowheads="1"/>
        </xdr:cNvSpPr>
      </xdr:nvSpPr>
      <xdr:spPr bwMode="auto">
        <a:xfrm>
          <a:off x="566242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105</xdr:col>
      <xdr:colOff>0</xdr:colOff>
      <xdr:row>253</xdr:row>
      <xdr:rowOff>0</xdr:rowOff>
    </xdr:from>
    <xdr:ext cx="76200" cy="198120"/>
    <xdr:sp macro="" textlink="">
      <xdr:nvSpPr>
        <xdr:cNvPr id="1444" name="Text Box 420"/>
        <xdr:cNvSpPr txBox="1">
          <a:spLocks noChangeArrowheads="1"/>
        </xdr:cNvSpPr>
      </xdr:nvSpPr>
      <xdr:spPr bwMode="auto">
        <a:xfrm>
          <a:off x="571500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106</xdr:col>
      <xdr:colOff>0</xdr:colOff>
      <xdr:row>253</xdr:row>
      <xdr:rowOff>0</xdr:rowOff>
    </xdr:from>
    <xdr:ext cx="76200" cy="198120"/>
    <xdr:sp macro="" textlink="">
      <xdr:nvSpPr>
        <xdr:cNvPr id="1445" name="Text Box 421"/>
        <xdr:cNvSpPr txBox="1">
          <a:spLocks noChangeArrowheads="1"/>
        </xdr:cNvSpPr>
      </xdr:nvSpPr>
      <xdr:spPr bwMode="auto">
        <a:xfrm>
          <a:off x="576757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107</xdr:col>
      <xdr:colOff>0</xdr:colOff>
      <xdr:row>253</xdr:row>
      <xdr:rowOff>0</xdr:rowOff>
    </xdr:from>
    <xdr:ext cx="76200" cy="198120"/>
    <xdr:sp macro="" textlink="">
      <xdr:nvSpPr>
        <xdr:cNvPr id="1446" name="Text Box 422"/>
        <xdr:cNvSpPr txBox="1">
          <a:spLocks noChangeArrowheads="1"/>
        </xdr:cNvSpPr>
      </xdr:nvSpPr>
      <xdr:spPr bwMode="auto">
        <a:xfrm>
          <a:off x="582015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108</xdr:col>
      <xdr:colOff>0</xdr:colOff>
      <xdr:row>253</xdr:row>
      <xdr:rowOff>0</xdr:rowOff>
    </xdr:from>
    <xdr:ext cx="76200" cy="198120"/>
    <xdr:sp macro="" textlink="">
      <xdr:nvSpPr>
        <xdr:cNvPr id="1447" name="Text Box 423"/>
        <xdr:cNvSpPr txBox="1">
          <a:spLocks noChangeArrowheads="1"/>
        </xdr:cNvSpPr>
      </xdr:nvSpPr>
      <xdr:spPr bwMode="auto">
        <a:xfrm>
          <a:off x="587273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109</xdr:col>
      <xdr:colOff>0</xdr:colOff>
      <xdr:row>253</xdr:row>
      <xdr:rowOff>0</xdr:rowOff>
    </xdr:from>
    <xdr:ext cx="76200" cy="198120"/>
    <xdr:sp macro="" textlink="">
      <xdr:nvSpPr>
        <xdr:cNvPr id="1448" name="Text Box 424"/>
        <xdr:cNvSpPr txBox="1">
          <a:spLocks noChangeArrowheads="1"/>
        </xdr:cNvSpPr>
      </xdr:nvSpPr>
      <xdr:spPr bwMode="auto">
        <a:xfrm>
          <a:off x="592531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110</xdr:col>
      <xdr:colOff>0</xdr:colOff>
      <xdr:row>253</xdr:row>
      <xdr:rowOff>0</xdr:rowOff>
    </xdr:from>
    <xdr:ext cx="76200" cy="198120"/>
    <xdr:sp macro="" textlink="">
      <xdr:nvSpPr>
        <xdr:cNvPr id="1449" name="Text Box 425"/>
        <xdr:cNvSpPr txBox="1">
          <a:spLocks noChangeArrowheads="1"/>
        </xdr:cNvSpPr>
      </xdr:nvSpPr>
      <xdr:spPr bwMode="auto">
        <a:xfrm>
          <a:off x="597789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111</xdr:col>
      <xdr:colOff>0</xdr:colOff>
      <xdr:row>253</xdr:row>
      <xdr:rowOff>0</xdr:rowOff>
    </xdr:from>
    <xdr:ext cx="76200" cy="198120"/>
    <xdr:sp macro="" textlink="">
      <xdr:nvSpPr>
        <xdr:cNvPr id="1450" name="Text Box 426"/>
        <xdr:cNvSpPr txBox="1">
          <a:spLocks noChangeArrowheads="1"/>
        </xdr:cNvSpPr>
      </xdr:nvSpPr>
      <xdr:spPr bwMode="auto">
        <a:xfrm>
          <a:off x="603046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112</xdr:col>
      <xdr:colOff>0</xdr:colOff>
      <xdr:row>253</xdr:row>
      <xdr:rowOff>0</xdr:rowOff>
    </xdr:from>
    <xdr:ext cx="76200" cy="198120"/>
    <xdr:sp macro="" textlink="">
      <xdr:nvSpPr>
        <xdr:cNvPr id="1451" name="Text Box 427"/>
        <xdr:cNvSpPr txBox="1">
          <a:spLocks noChangeArrowheads="1"/>
        </xdr:cNvSpPr>
      </xdr:nvSpPr>
      <xdr:spPr bwMode="auto">
        <a:xfrm>
          <a:off x="608304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113</xdr:col>
      <xdr:colOff>0</xdr:colOff>
      <xdr:row>253</xdr:row>
      <xdr:rowOff>0</xdr:rowOff>
    </xdr:from>
    <xdr:ext cx="76200" cy="198120"/>
    <xdr:sp macro="" textlink="">
      <xdr:nvSpPr>
        <xdr:cNvPr id="1452" name="Text Box 428"/>
        <xdr:cNvSpPr txBox="1">
          <a:spLocks noChangeArrowheads="1"/>
        </xdr:cNvSpPr>
      </xdr:nvSpPr>
      <xdr:spPr bwMode="auto">
        <a:xfrm>
          <a:off x="613562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114</xdr:col>
      <xdr:colOff>0</xdr:colOff>
      <xdr:row>253</xdr:row>
      <xdr:rowOff>0</xdr:rowOff>
    </xdr:from>
    <xdr:ext cx="76200" cy="198120"/>
    <xdr:sp macro="" textlink="">
      <xdr:nvSpPr>
        <xdr:cNvPr id="1453" name="Text Box 429"/>
        <xdr:cNvSpPr txBox="1">
          <a:spLocks noChangeArrowheads="1"/>
        </xdr:cNvSpPr>
      </xdr:nvSpPr>
      <xdr:spPr bwMode="auto">
        <a:xfrm>
          <a:off x="618820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115</xdr:col>
      <xdr:colOff>0</xdr:colOff>
      <xdr:row>253</xdr:row>
      <xdr:rowOff>0</xdr:rowOff>
    </xdr:from>
    <xdr:ext cx="76200" cy="198120"/>
    <xdr:sp macro="" textlink="">
      <xdr:nvSpPr>
        <xdr:cNvPr id="1454" name="Text Box 430"/>
        <xdr:cNvSpPr txBox="1">
          <a:spLocks noChangeArrowheads="1"/>
        </xdr:cNvSpPr>
      </xdr:nvSpPr>
      <xdr:spPr bwMode="auto">
        <a:xfrm>
          <a:off x="624078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116</xdr:col>
      <xdr:colOff>0</xdr:colOff>
      <xdr:row>253</xdr:row>
      <xdr:rowOff>0</xdr:rowOff>
    </xdr:from>
    <xdr:ext cx="76200" cy="198120"/>
    <xdr:sp macro="" textlink="">
      <xdr:nvSpPr>
        <xdr:cNvPr id="1455" name="Text Box 431"/>
        <xdr:cNvSpPr txBox="1">
          <a:spLocks noChangeArrowheads="1"/>
        </xdr:cNvSpPr>
      </xdr:nvSpPr>
      <xdr:spPr bwMode="auto">
        <a:xfrm>
          <a:off x="629335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117</xdr:col>
      <xdr:colOff>0</xdr:colOff>
      <xdr:row>253</xdr:row>
      <xdr:rowOff>0</xdr:rowOff>
    </xdr:from>
    <xdr:ext cx="76200" cy="198120"/>
    <xdr:sp macro="" textlink="">
      <xdr:nvSpPr>
        <xdr:cNvPr id="1456" name="Text Box 432"/>
        <xdr:cNvSpPr txBox="1">
          <a:spLocks noChangeArrowheads="1"/>
        </xdr:cNvSpPr>
      </xdr:nvSpPr>
      <xdr:spPr bwMode="auto">
        <a:xfrm>
          <a:off x="634593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118</xdr:col>
      <xdr:colOff>0</xdr:colOff>
      <xdr:row>253</xdr:row>
      <xdr:rowOff>0</xdr:rowOff>
    </xdr:from>
    <xdr:ext cx="76200" cy="198120"/>
    <xdr:sp macro="" textlink="">
      <xdr:nvSpPr>
        <xdr:cNvPr id="1457" name="Text Box 433"/>
        <xdr:cNvSpPr txBox="1">
          <a:spLocks noChangeArrowheads="1"/>
        </xdr:cNvSpPr>
      </xdr:nvSpPr>
      <xdr:spPr bwMode="auto">
        <a:xfrm>
          <a:off x="639851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119</xdr:col>
      <xdr:colOff>0</xdr:colOff>
      <xdr:row>253</xdr:row>
      <xdr:rowOff>0</xdr:rowOff>
    </xdr:from>
    <xdr:ext cx="76200" cy="198120"/>
    <xdr:sp macro="" textlink="">
      <xdr:nvSpPr>
        <xdr:cNvPr id="1458" name="Text Box 434"/>
        <xdr:cNvSpPr txBox="1">
          <a:spLocks noChangeArrowheads="1"/>
        </xdr:cNvSpPr>
      </xdr:nvSpPr>
      <xdr:spPr bwMode="auto">
        <a:xfrm>
          <a:off x="645109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120</xdr:col>
      <xdr:colOff>0</xdr:colOff>
      <xdr:row>253</xdr:row>
      <xdr:rowOff>0</xdr:rowOff>
    </xdr:from>
    <xdr:ext cx="76200" cy="198120"/>
    <xdr:sp macro="" textlink="">
      <xdr:nvSpPr>
        <xdr:cNvPr id="1459" name="Text Box 435"/>
        <xdr:cNvSpPr txBox="1">
          <a:spLocks noChangeArrowheads="1"/>
        </xdr:cNvSpPr>
      </xdr:nvSpPr>
      <xdr:spPr bwMode="auto">
        <a:xfrm>
          <a:off x="650367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121</xdr:col>
      <xdr:colOff>0</xdr:colOff>
      <xdr:row>253</xdr:row>
      <xdr:rowOff>0</xdr:rowOff>
    </xdr:from>
    <xdr:ext cx="76200" cy="198120"/>
    <xdr:sp macro="" textlink="">
      <xdr:nvSpPr>
        <xdr:cNvPr id="1460" name="Text Box 436"/>
        <xdr:cNvSpPr txBox="1">
          <a:spLocks noChangeArrowheads="1"/>
        </xdr:cNvSpPr>
      </xdr:nvSpPr>
      <xdr:spPr bwMode="auto">
        <a:xfrm>
          <a:off x="655624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122</xdr:col>
      <xdr:colOff>0</xdr:colOff>
      <xdr:row>253</xdr:row>
      <xdr:rowOff>0</xdr:rowOff>
    </xdr:from>
    <xdr:ext cx="76200" cy="198120"/>
    <xdr:sp macro="" textlink="">
      <xdr:nvSpPr>
        <xdr:cNvPr id="1461" name="Text Box 437"/>
        <xdr:cNvSpPr txBox="1">
          <a:spLocks noChangeArrowheads="1"/>
        </xdr:cNvSpPr>
      </xdr:nvSpPr>
      <xdr:spPr bwMode="auto">
        <a:xfrm>
          <a:off x="660882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123</xdr:col>
      <xdr:colOff>0</xdr:colOff>
      <xdr:row>253</xdr:row>
      <xdr:rowOff>0</xdr:rowOff>
    </xdr:from>
    <xdr:ext cx="76200" cy="198120"/>
    <xdr:sp macro="" textlink="">
      <xdr:nvSpPr>
        <xdr:cNvPr id="1462" name="Text Box 438"/>
        <xdr:cNvSpPr txBox="1">
          <a:spLocks noChangeArrowheads="1"/>
        </xdr:cNvSpPr>
      </xdr:nvSpPr>
      <xdr:spPr bwMode="auto">
        <a:xfrm>
          <a:off x="666140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124</xdr:col>
      <xdr:colOff>0</xdr:colOff>
      <xdr:row>253</xdr:row>
      <xdr:rowOff>0</xdr:rowOff>
    </xdr:from>
    <xdr:ext cx="76200" cy="198120"/>
    <xdr:sp macro="" textlink="">
      <xdr:nvSpPr>
        <xdr:cNvPr id="1463" name="Text Box 439"/>
        <xdr:cNvSpPr txBox="1">
          <a:spLocks noChangeArrowheads="1"/>
        </xdr:cNvSpPr>
      </xdr:nvSpPr>
      <xdr:spPr bwMode="auto">
        <a:xfrm>
          <a:off x="671398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125</xdr:col>
      <xdr:colOff>0</xdr:colOff>
      <xdr:row>253</xdr:row>
      <xdr:rowOff>0</xdr:rowOff>
    </xdr:from>
    <xdr:ext cx="76200" cy="198120"/>
    <xdr:sp macro="" textlink="">
      <xdr:nvSpPr>
        <xdr:cNvPr id="1464" name="Text Box 440"/>
        <xdr:cNvSpPr txBox="1">
          <a:spLocks noChangeArrowheads="1"/>
        </xdr:cNvSpPr>
      </xdr:nvSpPr>
      <xdr:spPr bwMode="auto">
        <a:xfrm>
          <a:off x="676656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126</xdr:col>
      <xdr:colOff>0</xdr:colOff>
      <xdr:row>253</xdr:row>
      <xdr:rowOff>0</xdr:rowOff>
    </xdr:from>
    <xdr:ext cx="76200" cy="198120"/>
    <xdr:sp macro="" textlink="">
      <xdr:nvSpPr>
        <xdr:cNvPr id="1465" name="Text Box 441"/>
        <xdr:cNvSpPr txBox="1">
          <a:spLocks noChangeArrowheads="1"/>
        </xdr:cNvSpPr>
      </xdr:nvSpPr>
      <xdr:spPr bwMode="auto">
        <a:xfrm>
          <a:off x="681913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127</xdr:col>
      <xdr:colOff>0</xdr:colOff>
      <xdr:row>253</xdr:row>
      <xdr:rowOff>0</xdr:rowOff>
    </xdr:from>
    <xdr:ext cx="76200" cy="198120"/>
    <xdr:sp macro="" textlink="">
      <xdr:nvSpPr>
        <xdr:cNvPr id="1466" name="Text Box 442"/>
        <xdr:cNvSpPr txBox="1">
          <a:spLocks noChangeArrowheads="1"/>
        </xdr:cNvSpPr>
      </xdr:nvSpPr>
      <xdr:spPr bwMode="auto">
        <a:xfrm>
          <a:off x="687171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128</xdr:col>
      <xdr:colOff>0</xdr:colOff>
      <xdr:row>253</xdr:row>
      <xdr:rowOff>0</xdr:rowOff>
    </xdr:from>
    <xdr:ext cx="76200" cy="198120"/>
    <xdr:sp macro="" textlink="">
      <xdr:nvSpPr>
        <xdr:cNvPr id="1467" name="Text Box 443"/>
        <xdr:cNvSpPr txBox="1">
          <a:spLocks noChangeArrowheads="1"/>
        </xdr:cNvSpPr>
      </xdr:nvSpPr>
      <xdr:spPr bwMode="auto">
        <a:xfrm>
          <a:off x="692429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129</xdr:col>
      <xdr:colOff>0</xdr:colOff>
      <xdr:row>253</xdr:row>
      <xdr:rowOff>0</xdr:rowOff>
    </xdr:from>
    <xdr:ext cx="76200" cy="198120"/>
    <xdr:sp macro="" textlink="">
      <xdr:nvSpPr>
        <xdr:cNvPr id="1468" name="Text Box 444"/>
        <xdr:cNvSpPr txBox="1">
          <a:spLocks noChangeArrowheads="1"/>
        </xdr:cNvSpPr>
      </xdr:nvSpPr>
      <xdr:spPr bwMode="auto">
        <a:xfrm>
          <a:off x="697687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130</xdr:col>
      <xdr:colOff>0</xdr:colOff>
      <xdr:row>253</xdr:row>
      <xdr:rowOff>0</xdr:rowOff>
    </xdr:from>
    <xdr:ext cx="76200" cy="198120"/>
    <xdr:sp macro="" textlink="">
      <xdr:nvSpPr>
        <xdr:cNvPr id="1469" name="Text Box 445"/>
        <xdr:cNvSpPr txBox="1">
          <a:spLocks noChangeArrowheads="1"/>
        </xdr:cNvSpPr>
      </xdr:nvSpPr>
      <xdr:spPr bwMode="auto">
        <a:xfrm>
          <a:off x="702945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131</xdr:col>
      <xdr:colOff>0</xdr:colOff>
      <xdr:row>253</xdr:row>
      <xdr:rowOff>0</xdr:rowOff>
    </xdr:from>
    <xdr:ext cx="76200" cy="198120"/>
    <xdr:sp macro="" textlink="">
      <xdr:nvSpPr>
        <xdr:cNvPr id="1470" name="Text Box 446"/>
        <xdr:cNvSpPr txBox="1">
          <a:spLocks noChangeArrowheads="1"/>
        </xdr:cNvSpPr>
      </xdr:nvSpPr>
      <xdr:spPr bwMode="auto">
        <a:xfrm>
          <a:off x="708202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132</xdr:col>
      <xdr:colOff>0</xdr:colOff>
      <xdr:row>253</xdr:row>
      <xdr:rowOff>0</xdr:rowOff>
    </xdr:from>
    <xdr:ext cx="76200" cy="198120"/>
    <xdr:sp macro="" textlink="">
      <xdr:nvSpPr>
        <xdr:cNvPr id="1471" name="Text Box 447"/>
        <xdr:cNvSpPr txBox="1">
          <a:spLocks noChangeArrowheads="1"/>
        </xdr:cNvSpPr>
      </xdr:nvSpPr>
      <xdr:spPr bwMode="auto">
        <a:xfrm>
          <a:off x="713460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133</xdr:col>
      <xdr:colOff>0</xdr:colOff>
      <xdr:row>253</xdr:row>
      <xdr:rowOff>0</xdr:rowOff>
    </xdr:from>
    <xdr:ext cx="76200" cy="198120"/>
    <xdr:sp macro="" textlink="">
      <xdr:nvSpPr>
        <xdr:cNvPr id="1472" name="Text Box 448"/>
        <xdr:cNvSpPr txBox="1">
          <a:spLocks noChangeArrowheads="1"/>
        </xdr:cNvSpPr>
      </xdr:nvSpPr>
      <xdr:spPr bwMode="auto">
        <a:xfrm>
          <a:off x="718718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134</xdr:col>
      <xdr:colOff>0</xdr:colOff>
      <xdr:row>253</xdr:row>
      <xdr:rowOff>0</xdr:rowOff>
    </xdr:from>
    <xdr:ext cx="76200" cy="198120"/>
    <xdr:sp macro="" textlink="">
      <xdr:nvSpPr>
        <xdr:cNvPr id="1473" name="Text Box 449"/>
        <xdr:cNvSpPr txBox="1">
          <a:spLocks noChangeArrowheads="1"/>
        </xdr:cNvSpPr>
      </xdr:nvSpPr>
      <xdr:spPr bwMode="auto">
        <a:xfrm>
          <a:off x="723976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135</xdr:col>
      <xdr:colOff>0</xdr:colOff>
      <xdr:row>253</xdr:row>
      <xdr:rowOff>0</xdr:rowOff>
    </xdr:from>
    <xdr:ext cx="76200" cy="198120"/>
    <xdr:sp macro="" textlink="">
      <xdr:nvSpPr>
        <xdr:cNvPr id="1474" name="Text Box 450"/>
        <xdr:cNvSpPr txBox="1">
          <a:spLocks noChangeArrowheads="1"/>
        </xdr:cNvSpPr>
      </xdr:nvSpPr>
      <xdr:spPr bwMode="auto">
        <a:xfrm>
          <a:off x="729234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136</xdr:col>
      <xdr:colOff>0</xdr:colOff>
      <xdr:row>253</xdr:row>
      <xdr:rowOff>0</xdr:rowOff>
    </xdr:from>
    <xdr:ext cx="76200" cy="198120"/>
    <xdr:sp macro="" textlink="">
      <xdr:nvSpPr>
        <xdr:cNvPr id="1475" name="Text Box 451"/>
        <xdr:cNvSpPr txBox="1">
          <a:spLocks noChangeArrowheads="1"/>
        </xdr:cNvSpPr>
      </xdr:nvSpPr>
      <xdr:spPr bwMode="auto">
        <a:xfrm>
          <a:off x="734491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137</xdr:col>
      <xdr:colOff>0</xdr:colOff>
      <xdr:row>253</xdr:row>
      <xdr:rowOff>0</xdr:rowOff>
    </xdr:from>
    <xdr:ext cx="76200" cy="198120"/>
    <xdr:sp macro="" textlink="">
      <xdr:nvSpPr>
        <xdr:cNvPr id="1476" name="Text Box 452"/>
        <xdr:cNvSpPr txBox="1">
          <a:spLocks noChangeArrowheads="1"/>
        </xdr:cNvSpPr>
      </xdr:nvSpPr>
      <xdr:spPr bwMode="auto">
        <a:xfrm>
          <a:off x="739749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138</xdr:col>
      <xdr:colOff>0</xdr:colOff>
      <xdr:row>253</xdr:row>
      <xdr:rowOff>0</xdr:rowOff>
    </xdr:from>
    <xdr:ext cx="76200" cy="198120"/>
    <xdr:sp macro="" textlink="">
      <xdr:nvSpPr>
        <xdr:cNvPr id="1477" name="Text Box 453"/>
        <xdr:cNvSpPr txBox="1">
          <a:spLocks noChangeArrowheads="1"/>
        </xdr:cNvSpPr>
      </xdr:nvSpPr>
      <xdr:spPr bwMode="auto">
        <a:xfrm>
          <a:off x="745007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139</xdr:col>
      <xdr:colOff>0</xdr:colOff>
      <xdr:row>253</xdr:row>
      <xdr:rowOff>0</xdr:rowOff>
    </xdr:from>
    <xdr:ext cx="76200" cy="198120"/>
    <xdr:sp macro="" textlink="">
      <xdr:nvSpPr>
        <xdr:cNvPr id="1478" name="Text Box 454"/>
        <xdr:cNvSpPr txBox="1">
          <a:spLocks noChangeArrowheads="1"/>
        </xdr:cNvSpPr>
      </xdr:nvSpPr>
      <xdr:spPr bwMode="auto">
        <a:xfrm>
          <a:off x="750265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140</xdr:col>
      <xdr:colOff>0</xdr:colOff>
      <xdr:row>253</xdr:row>
      <xdr:rowOff>0</xdr:rowOff>
    </xdr:from>
    <xdr:ext cx="76200" cy="198120"/>
    <xdr:sp macro="" textlink="">
      <xdr:nvSpPr>
        <xdr:cNvPr id="1479" name="Text Box 455"/>
        <xdr:cNvSpPr txBox="1">
          <a:spLocks noChangeArrowheads="1"/>
        </xdr:cNvSpPr>
      </xdr:nvSpPr>
      <xdr:spPr bwMode="auto">
        <a:xfrm>
          <a:off x="755523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141</xdr:col>
      <xdr:colOff>0</xdr:colOff>
      <xdr:row>253</xdr:row>
      <xdr:rowOff>0</xdr:rowOff>
    </xdr:from>
    <xdr:ext cx="76200" cy="198120"/>
    <xdr:sp macro="" textlink="">
      <xdr:nvSpPr>
        <xdr:cNvPr id="1480" name="Text Box 456"/>
        <xdr:cNvSpPr txBox="1">
          <a:spLocks noChangeArrowheads="1"/>
        </xdr:cNvSpPr>
      </xdr:nvSpPr>
      <xdr:spPr bwMode="auto">
        <a:xfrm>
          <a:off x="760780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142</xdr:col>
      <xdr:colOff>0</xdr:colOff>
      <xdr:row>253</xdr:row>
      <xdr:rowOff>0</xdr:rowOff>
    </xdr:from>
    <xdr:ext cx="76200" cy="198120"/>
    <xdr:sp macro="" textlink="">
      <xdr:nvSpPr>
        <xdr:cNvPr id="1481" name="Text Box 457"/>
        <xdr:cNvSpPr txBox="1">
          <a:spLocks noChangeArrowheads="1"/>
        </xdr:cNvSpPr>
      </xdr:nvSpPr>
      <xdr:spPr bwMode="auto">
        <a:xfrm>
          <a:off x="766038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143</xdr:col>
      <xdr:colOff>0</xdr:colOff>
      <xdr:row>253</xdr:row>
      <xdr:rowOff>0</xdr:rowOff>
    </xdr:from>
    <xdr:ext cx="76200" cy="198120"/>
    <xdr:sp macro="" textlink="">
      <xdr:nvSpPr>
        <xdr:cNvPr id="1482" name="Text Box 458"/>
        <xdr:cNvSpPr txBox="1">
          <a:spLocks noChangeArrowheads="1"/>
        </xdr:cNvSpPr>
      </xdr:nvSpPr>
      <xdr:spPr bwMode="auto">
        <a:xfrm>
          <a:off x="771296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144</xdr:col>
      <xdr:colOff>0</xdr:colOff>
      <xdr:row>253</xdr:row>
      <xdr:rowOff>0</xdr:rowOff>
    </xdr:from>
    <xdr:ext cx="76200" cy="198120"/>
    <xdr:sp macro="" textlink="">
      <xdr:nvSpPr>
        <xdr:cNvPr id="1483" name="Text Box 459"/>
        <xdr:cNvSpPr txBox="1">
          <a:spLocks noChangeArrowheads="1"/>
        </xdr:cNvSpPr>
      </xdr:nvSpPr>
      <xdr:spPr bwMode="auto">
        <a:xfrm>
          <a:off x="776554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145</xdr:col>
      <xdr:colOff>0</xdr:colOff>
      <xdr:row>253</xdr:row>
      <xdr:rowOff>0</xdr:rowOff>
    </xdr:from>
    <xdr:ext cx="76200" cy="198120"/>
    <xdr:sp macro="" textlink="">
      <xdr:nvSpPr>
        <xdr:cNvPr id="1484" name="Text Box 460"/>
        <xdr:cNvSpPr txBox="1">
          <a:spLocks noChangeArrowheads="1"/>
        </xdr:cNvSpPr>
      </xdr:nvSpPr>
      <xdr:spPr bwMode="auto">
        <a:xfrm>
          <a:off x="781812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146</xdr:col>
      <xdr:colOff>0</xdr:colOff>
      <xdr:row>253</xdr:row>
      <xdr:rowOff>0</xdr:rowOff>
    </xdr:from>
    <xdr:ext cx="76200" cy="198120"/>
    <xdr:sp macro="" textlink="">
      <xdr:nvSpPr>
        <xdr:cNvPr id="1485" name="Text Box 461"/>
        <xdr:cNvSpPr txBox="1">
          <a:spLocks noChangeArrowheads="1"/>
        </xdr:cNvSpPr>
      </xdr:nvSpPr>
      <xdr:spPr bwMode="auto">
        <a:xfrm>
          <a:off x="787069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147</xdr:col>
      <xdr:colOff>0</xdr:colOff>
      <xdr:row>253</xdr:row>
      <xdr:rowOff>0</xdr:rowOff>
    </xdr:from>
    <xdr:ext cx="76200" cy="198120"/>
    <xdr:sp macro="" textlink="">
      <xdr:nvSpPr>
        <xdr:cNvPr id="1486" name="Text Box 462"/>
        <xdr:cNvSpPr txBox="1">
          <a:spLocks noChangeArrowheads="1"/>
        </xdr:cNvSpPr>
      </xdr:nvSpPr>
      <xdr:spPr bwMode="auto">
        <a:xfrm>
          <a:off x="792327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148</xdr:col>
      <xdr:colOff>0</xdr:colOff>
      <xdr:row>253</xdr:row>
      <xdr:rowOff>0</xdr:rowOff>
    </xdr:from>
    <xdr:ext cx="76200" cy="198120"/>
    <xdr:sp macro="" textlink="">
      <xdr:nvSpPr>
        <xdr:cNvPr id="1487" name="Text Box 463"/>
        <xdr:cNvSpPr txBox="1">
          <a:spLocks noChangeArrowheads="1"/>
        </xdr:cNvSpPr>
      </xdr:nvSpPr>
      <xdr:spPr bwMode="auto">
        <a:xfrm>
          <a:off x="797585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149</xdr:col>
      <xdr:colOff>0</xdr:colOff>
      <xdr:row>253</xdr:row>
      <xdr:rowOff>0</xdr:rowOff>
    </xdr:from>
    <xdr:ext cx="76200" cy="198120"/>
    <xdr:sp macro="" textlink="">
      <xdr:nvSpPr>
        <xdr:cNvPr id="1488" name="Text Box 464"/>
        <xdr:cNvSpPr txBox="1">
          <a:spLocks noChangeArrowheads="1"/>
        </xdr:cNvSpPr>
      </xdr:nvSpPr>
      <xdr:spPr bwMode="auto">
        <a:xfrm>
          <a:off x="802843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150</xdr:col>
      <xdr:colOff>0</xdr:colOff>
      <xdr:row>253</xdr:row>
      <xdr:rowOff>0</xdr:rowOff>
    </xdr:from>
    <xdr:ext cx="76200" cy="198120"/>
    <xdr:sp macro="" textlink="">
      <xdr:nvSpPr>
        <xdr:cNvPr id="1489" name="Text Box 465"/>
        <xdr:cNvSpPr txBox="1">
          <a:spLocks noChangeArrowheads="1"/>
        </xdr:cNvSpPr>
      </xdr:nvSpPr>
      <xdr:spPr bwMode="auto">
        <a:xfrm>
          <a:off x="808101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151</xdr:col>
      <xdr:colOff>0</xdr:colOff>
      <xdr:row>253</xdr:row>
      <xdr:rowOff>0</xdr:rowOff>
    </xdr:from>
    <xdr:ext cx="76200" cy="198120"/>
    <xdr:sp macro="" textlink="">
      <xdr:nvSpPr>
        <xdr:cNvPr id="1490" name="Text Box 466"/>
        <xdr:cNvSpPr txBox="1">
          <a:spLocks noChangeArrowheads="1"/>
        </xdr:cNvSpPr>
      </xdr:nvSpPr>
      <xdr:spPr bwMode="auto">
        <a:xfrm>
          <a:off x="813358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152</xdr:col>
      <xdr:colOff>0</xdr:colOff>
      <xdr:row>253</xdr:row>
      <xdr:rowOff>0</xdr:rowOff>
    </xdr:from>
    <xdr:ext cx="76200" cy="198120"/>
    <xdr:sp macro="" textlink="">
      <xdr:nvSpPr>
        <xdr:cNvPr id="1491" name="Text Box 467"/>
        <xdr:cNvSpPr txBox="1">
          <a:spLocks noChangeArrowheads="1"/>
        </xdr:cNvSpPr>
      </xdr:nvSpPr>
      <xdr:spPr bwMode="auto">
        <a:xfrm>
          <a:off x="818616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153</xdr:col>
      <xdr:colOff>0</xdr:colOff>
      <xdr:row>253</xdr:row>
      <xdr:rowOff>0</xdr:rowOff>
    </xdr:from>
    <xdr:ext cx="76200" cy="198120"/>
    <xdr:sp macro="" textlink="">
      <xdr:nvSpPr>
        <xdr:cNvPr id="1492" name="Text Box 468"/>
        <xdr:cNvSpPr txBox="1">
          <a:spLocks noChangeArrowheads="1"/>
        </xdr:cNvSpPr>
      </xdr:nvSpPr>
      <xdr:spPr bwMode="auto">
        <a:xfrm>
          <a:off x="823874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154</xdr:col>
      <xdr:colOff>0</xdr:colOff>
      <xdr:row>253</xdr:row>
      <xdr:rowOff>0</xdr:rowOff>
    </xdr:from>
    <xdr:ext cx="76200" cy="198120"/>
    <xdr:sp macro="" textlink="">
      <xdr:nvSpPr>
        <xdr:cNvPr id="1493" name="Text Box 469"/>
        <xdr:cNvSpPr txBox="1">
          <a:spLocks noChangeArrowheads="1"/>
        </xdr:cNvSpPr>
      </xdr:nvSpPr>
      <xdr:spPr bwMode="auto">
        <a:xfrm>
          <a:off x="829132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155</xdr:col>
      <xdr:colOff>0</xdr:colOff>
      <xdr:row>253</xdr:row>
      <xdr:rowOff>0</xdr:rowOff>
    </xdr:from>
    <xdr:ext cx="76200" cy="198120"/>
    <xdr:sp macro="" textlink="">
      <xdr:nvSpPr>
        <xdr:cNvPr id="1494" name="Text Box 470"/>
        <xdr:cNvSpPr txBox="1">
          <a:spLocks noChangeArrowheads="1"/>
        </xdr:cNvSpPr>
      </xdr:nvSpPr>
      <xdr:spPr bwMode="auto">
        <a:xfrm>
          <a:off x="834390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156</xdr:col>
      <xdr:colOff>0</xdr:colOff>
      <xdr:row>253</xdr:row>
      <xdr:rowOff>0</xdr:rowOff>
    </xdr:from>
    <xdr:ext cx="76200" cy="198120"/>
    <xdr:sp macro="" textlink="">
      <xdr:nvSpPr>
        <xdr:cNvPr id="1495" name="Text Box 471"/>
        <xdr:cNvSpPr txBox="1">
          <a:spLocks noChangeArrowheads="1"/>
        </xdr:cNvSpPr>
      </xdr:nvSpPr>
      <xdr:spPr bwMode="auto">
        <a:xfrm>
          <a:off x="839647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253</xdr:row>
      <xdr:rowOff>0</xdr:rowOff>
    </xdr:from>
    <xdr:ext cx="76200" cy="198120"/>
    <xdr:sp macro="" textlink="">
      <xdr:nvSpPr>
        <xdr:cNvPr id="1496" name="Text Box 472"/>
        <xdr:cNvSpPr txBox="1">
          <a:spLocks noChangeArrowheads="1"/>
        </xdr:cNvSpPr>
      </xdr:nvSpPr>
      <xdr:spPr bwMode="auto">
        <a:xfrm>
          <a:off x="844905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158</xdr:col>
      <xdr:colOff>0</xdr:colOff>
      <xdr:row>253</xdr:row>
      <xdr:rowOff>0</xdr:rowOff>
    </xdr:from>
    <xdr:ext cx="76200" cy="198120"/>
    <xdr:sp macro="" textlink="">
      <xdr:nvSpPr>
        <xdr:cNvPr id="1497" name="Text Box 473"/>
        <xdr:cNvSpPr txBox="1">
          <a:spLocks noChangeArrowheads="1"/>
        </xdr:cNvSpPr>
      </xdr:nvSpPr>
      <xdr:spPr bwMode="auto">
        <a:xfrm>
          <a:off x="850163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159</xdr:col>
      <xdr:colOff>0</xdr:colOff>
      <xdr:row>253</xdr:row>
      <xdr:rowOff>0</xdr:rowOff>
    </xdr:from>
    <xdr:ext cx="76200" cy="198120"/>
    <xdr:sp macro="" textlink="">
      <xdr:nvSpPr>
        <xdr:cNvPr id="1498" name="Text Box 474"/>
        <xdr:cNvSpPr txBox="1">
          <a:spLocks noChangeArrowheads="1"/>
        </xdr:cNvSpPr>
      </xdr:nvSpPr>
      <xdr:spPr bwMode="auto">
        <a:xfrm>
          <a:off x="855421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160</xdr:col>
      <xdr:colOff>0</xdr:colOff>
      <xdr:row>253</xdr:row>
      <xdr:rowOff>0</xdr:rowOff>
    </xdr:from>
    <xdr:ext cx="76200" cy="198120"/>
    <xdr:sp macro="" textlink="">
      <xdr:nvSpPr>
        <xdr:cNvPr id="1499" name="Text Box 475"/>
        <xdr:cNvSpPr txBox="1">
          <a:spLocks noChangeArrowheads="1"/>
        </xdr:cNvSpPr>
      </xdr:nvSpPr>
      <xdr:spPr bwMode="auto">
        <a:xfrm>
          <a:off x="860679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161</xdr:col>
      <xdr:colOff>0</xdr:colOff>
      <xdr:row>253</xdr:row>
      <xdr:rowOff>0</xdr:rowOff>
    </xdr:from>
    <xdr:ext cx="76200" cy="198120"/>
    <xdr:sp macro="" textlink="">
      <xdr:nvSpPr>
        <xdr:cNvPr id="1500" name="Text Box 476"/>
        <xdr:cNvSpPr txBox="1">
          <a:spLocks noChangeArrowheads="1"/>
        </xdr:cNvSpPr>
      </xdr:nvSpPr>
      <xdr:spPr bwMode="auto">
        <a:xfrm>
          <a:off x="865936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162</xdr:col>
      <xdr:colOff>0</xdr:colOff>
      <xdr:row>253</xdr:row>
      <xdr:rowOff>0</xdr:rowOff>
    </xdr:from>
    <xdr:ext cx="76200" cy="198120"/>
    <xdr:sp macro="" textlink="">
      <xdr:nvSpPr>
        <xdr:cNvPr id="1501" name="Text Box 477"/>
        <xdr:cNvSpPr txBox="1">
          <a:spLocks noChangeArrowheads="1"/>
        </xdr:cNvSpPr>
      </xdr:nvSpPr>
      <xdr:spPr bwMode="auto">
        <a:xfrm>
          <a:off x="871194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163</xdr:col>
      <xdr:colOff>0</xdr:colOff>
      <xdr:row>253</xdr:row>
      <xdr:rowOff>0</xdr:rowOff>
    </xdr:from>
    <xdr:ext cx="76200" cy="198120"/>
    <xdr:sp macro="" textlink="">
      <xdr:nvSpPr>
        <xdr:cNvPr id="1502" name="Text Box 478"/>
        <xdr:cNvSpPr txBox="1">
          <a:spLocks noChangeArrowheads="1"/>
        </xdr:cNvSpPr>
      </xdr:nvSpPr>
      <xdr:spPr bwMode="auto">
        <a:xfrm>
          <a:off x="876452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164</xdr:col>
      <xdr:colOff>0</xdr:colOff>
      <xdr:row>253</xdr:row>
      <xdr:rowOff>0</xdr:rowOff>
    </xdr:from>
    <xdr:ext cx="76200" cy="198120"/>
    <xdr:sp macro="" textlink="">
      <xdr:nvSpPr>
        <xdr:cNvPr id="1503" name="Text Box 479"/>
        <xdr:cNvSpPr txBox="1">
          <a:spLocks noChangeArrowheads="1"/>
        </xdr:cNvSpPr>
      </xdr:nvSpPr>
      <xdr:spPr bwMode="auto">
        <a:xfrm>
          <a:off x="881710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165</xdr:col>
      <xdr:colOff>0</xdr:colOff>
      <xdr:row>253</xdr:row>
      <xdr:rowOff>0</xdr:rowOff>
    </xdr:from>
    <xdr:ext cx="76200" cy="198120"/>
    <xdr:sp macro="" textlink="">
      <xdr:nvSpPr>
        <xdr:cNvPr id="1504" name="Text Box 480"/>
        <xdr:cNvSpPr txBox="1">
          <a:spLocks noChangeArrowheads="1"/>
        </xdr:cNvSpPr>
      </xdr:nvSpPr>
      <xdr:spPr bwMode="auto">
        <a:xfrm>
          <a:off x="886968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166</xdr:col>
      <xdr:colOff>0</xdr:colOff>
      <xdr:row>253</xdr:row>
      <xdr:rowOff>0</xdr:rowOff>
    </xdr:from>
    <xdr:ext cx="76200" cy="198120"/>
    <xdr:sp macro="" textlink="">
      <xdr:nvSpPr>
        <xdr:cNvPr id="1505" name="Text Box 481"/>
        <xdr:cNvSpPr txBox="1">
          <a:spLocks noChangeArrowheads="1"/>
        </xdr:cNvSpPr>
      </xdr:nvSpPr>
      <xdr:spPr bwMode="auto">
        <a:xfrm>
          <a:off x="892225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167</xdr:col>
      <xdr:colOff>0</xdr:colOff>
      <xdr:row>253</xdr:row>
      <xdr:rowOff>0</xdr:rowOff>
    </xdr:from>
    <xdr:ext cx="76200" cy="198120"/>
    <xdr:sp macro="" textlink="">
      <xdr:nvSpPr>
        <xdr:cNvPr id="1506" name="Text Box 482"/>
        <xdr:cNvSpPr txBox="1">
          <a:spLocks noChangeArrowheads="1"/>
        </xdr:cNvSpPr>
      </xdr:nvSpPr>
      <xdr:spPr bwMode="auto">
        <a:xfrm>
          <a:off x="897483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168</xdr:col>
      <xdr:colOff>0</xdr:colOff>
      <xdr:row>253</xdr:row>
      <xdr:rowOff>0</xdr:rowOff>
    </xdr:from>
    <xdr:ext cx="76200" cy="198120"/>
    <xdr:sp macro="" textlink="">
      <xdr:nvSpPr>
        <xdr:cNvPr id="1507" name="Text Box 483"/>
        <xdr:cNvSpPr txBox="1">
          <a:spLocks noChangeArrowheads="1"/>
        </xdr:cNvSpPr>
      </xdr:nvSpPr>
      <xdr:spPr bwMode="auto">
        <a:xfrm>
          <a:off x="902741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169</xdr:col>
      <xdr:colOff>0</xdr:colOff>
      <xdr:row>253</xdr:row>
      <xdr:rowOff>0</xdr:rowOff>
    </xdr:from>
    <xdr:ext cx="76200" cy="198120"/>
    <xdr:sp macro="" textlink="">
      <xdr:nvSpPr>
        <xdr:cNvPr id="1508" name="Text Box 484"/>
        <xdr:cNvSpPr txBox="1">
          <a:spLocks noChangeArrowheads="1"/>
        </xdr:cNvSpPr>
      </xdr:nvSpPr>
      <xdr:spPr bwMode="auto">
        <a:xfrm>
          <a:off x="907999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170</xdr:col>
      <xdr:colOff>0</xdr:colOff>
      <xdr:row>253</xdr:row>
      <xdr:rowOff>0</xdr:rowOff>
    </xdr:from>
    <xdr:ext cx="76200" cy="198120"/>
    <xdr:sp macro="" textlink="">
      <xdr:nvSpPr>
        <xdr:cNvPr id="1509" name="Text Box 485"/>
        <xdr:cNvSpPr txBox="1">
          <a:spLocks noChangeArrowheads="1"/>
        </xdr:cNvSpPr>
      </xdr:nvSpPr>
      <xdr:spPr bwMode="auto">
        <a:xfrm>
          <a:off x="913257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171</xdr:col>
      <xdr:colOff>0</xdr:colOff>
      <xdr:row>253</xdr:row>
      <xdr:rowOff>0</xdr:rowOff>
    </xdr:from>
    <xdr:ext cx="76200" cy="198120"/>
    <xdr:sp macro="" textlink="">
      <xdr:nvSpPr>
        <xdr:cNvPr id="1510" name="Text Box 486"/>
        <xdr:cNvSpPr txBox="1">
          <a:spLocks noChangeArrowheads="1"/>
        </xdr:cNvSpPr>
      </xdr:nvSpPr>
      <xdr:spPr bwMode="auto">
        <a:xfrm>
          <a:off x="918514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172</xdr:col>
      <xdr:colOff>0</xdr:colOff>
      <xdr:row>253</xdr:row>
      <xdr:rowOff>0</xdr:rowOff>
    </xdr:from>
    <xdr:ext cx="76200" cy="198120"/>
    <xdr:sp macro="" textlink="">
      <xdr:nvSpPr>
        <xdr:cNvPr id="1511" name="Text Box 487"/>
        <xdr:cNvSpPr txBox="1">
          <a:spLocks noChangeArrowheads="1"/>
        </xdr:cNvSpPr>
      </xdr:nvSpPr>
      <xdr:spPr bwMode="auto">
        <a:xfrm>
          <a:off x="923772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173</xdr:col>
      <xdr:colOff>0</xdr:colOff>
      <xdr:row>253</xdr:row>
      <xdr:rowOff>0</xdr:rowOff>
    </xdr:from>
    <xdr:ext cx="76200" cy="198120"/>
    <xdr:sp macro="" textlink="">
      <xdr:nvSpPr>
        <xdr:cNvPr id="1512" name="Text Box 488"/>
        <xdr:cNvSpPr txBox="1">
          <a:spLocks noChangeArrowheads="1"/>
        </xdr:cNvSpPr>
      </xdr:nvSpPr>
      <xdr:spPr bwMode="auto">
        <a:xfrm>
          <a:off x="929030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174</xdr:col>
      <xdr:colOff>0</xdr:colOff>
      <xdr:row>253</xdr:row>
      <xdr:rowOff>0</xdr:rowOff>
    </xdr:from>
    <xdr:ext cx="76200" cy="198120"/>
    <xdr:sp macro="" textlink="">
      <xdr:nvSpPr>
        <xdr:cNvPr id="1513" name="Text Box 489"/>
        <xdr:cNvSpPr txBox="1">
          <a:spLocks noChangeArrowheads="1"/>
        </xdr:cNvSpPr>
      </xdr:nvSpPr>
      <xdr:spPr bwMode="auto">
        <a:xfrm>
          <a:off x="934288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175</xdr:col>
      <xdr:colOff>0</xdr:colOff>
      <xdr:row>253</xdr:row>
      <xdr:rowOff>0</xdr:rowOff>
    </xdr:from>
    <xdr:ext cx="76200" cy="198120"/>
    <xdr:sp macro="" textlink="">
      <xdr:nvSpPr>
        <xdr:cNvPr id="1514" name="Text Box 490"/>
        <xdr:cNvSpPr txBox="1">
          <a:spLocks noChangeArrowheads="1"/>
        </xdr:cNvSpPr>
      </xdr:nvSpPr>
      <xdr:spPr bwMode="auto">
        <a:xfrm>
          <a:off x="939546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176</xdr:col>
      <xdr:colOff>0</xdr:colOff>
      <xdr:row>253</xdr:row>
      <xdr:rowOff>0</xdr:rowOff>
    </xdr:from>
    <xdr:ext cx="76200" cy="198120"/>
    <xdr:sp macro="" textlink="">
      <xdr:nvSpPr>
        <xdr:cNvPr id="1515" name="Text Box 491"/>
        <xdr:cNvSpPr txBox="1">
          <a:spLocks noChangeArrowheads="1"/>
        </xdr:cNvSpPr>
      </xdr:nvSpPr>
      <xdr:spPr bwMode="auto">
        <a:xfrm>
          <a:off x="944803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177</xdr:col>
      <xdr:colOff>0</xdr:colOff>
      <xdr:row>253</xdr:row>
      <xdr:rowOff>0</xdr:rowOff>
    </xdr:from>
    <xdr:ext cx="76200" cy="198120"/>
    <xdr:sp macro="" textlink="">
      <xdr:nvSpPr>
        <xdr:cNvPr id="1516" name="Text Box 492"/>
        <xdr:cNvSpPr txBox="1">
          <a:spLocks noChangeArrowheads="1"/>
        </xdr:cNvSpPr>
      </xdr:nvSpPr>
      <xdr:spPr bwMode="auto">
        <a:xfrm>
          <a:off x="950061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178</xdr:col>
      <xdr:colOff>0</xdr:colOff>
      <xdr:row>253</xdr:row>
      <xdr:rowOff>0</xdr:rowOff>
    </xdr:from>
    <xdr:ext cx="76200" cy="198120"/>
    <xdr:sp macro="" textlink="">
      <xdr:nvSpPr>
        <xdr:cNvPr id="1517" name="Text Box 493"/>
        <xdr:cNvSpPr txBox="1">
          <a:spLocks noChangeArrowheads="1"/>
        </xdr:cNvSpPr>
      </xdr:nvSpPr>
      <xdr:spPr bwMode="auto">
        <a:xfrm>
          <a:off x="955319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179</xdr:col>
      <xdr:colOff>0</xdr:colOff>
      <xdr:row>253</xdr:row>
      <xdr:rowOff>0</xdr:rowOff>
    </xdr:from>
    <xdr:ext cx="76200" cy="198120"/>
    <xdr:sp macro="" textlink="">
      <xdr:nvSpPr>
        <xdr:cNvPr id="1518" name="Text Box 494"/>
        <xdr:cNvSpPr txBox="1">
          <a:spLocks noChangeArrowheads="1"/>
        </xdr:cNvSpPr>
      </xdr:nvSpPr>
      <xdr:spPr bwMode="auto">
        <a:xfrm>
          <a:off x="960577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180</xdr:col>
      <xdr:colOff>0</xdr:colOff>
      <xdr:row>253</xdr:row>
      <xdr:rowOff>0</xdr:rowOff>
    </xdr:from>
    <xdr:ext cx="76200" cy="198120"/>
    <xdr:sp macro="" textlink="">
      <xdr:nvSpPr>
        <xdr:cNvPr id="1519" name="Text Box 495"/>
        <xdr:cNvSpPr txBox="1">
          <a:spLocks noChangeArrowheads="1"/>
        </xdr:cNvSpPr>
      </xdr:nvSpPr>
      <xdr:spPr bwMode="auto">
        <a:xfrm>
          <a:off x="965835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181</xdr:col>
      <xdr:colOff>0</xdr:colOff>
      <xdr:row>253</xdr:row>
      <xdr:rowOff>0</xdr:rowOff>
    </xdr:from>
    <xdr:ext cx="76200" cy="198120"/>
    <xdr:sp macro="" textlink="">
      <xdr:nvSpPr>
        <xdr:cNvPr id="1520" name="Text Box 496"/>
        <xdr:cNvSpPr txBox="1">
          <a:spLocks noChangeArrowheads="1"/>
        </xdr:cNvSpPr>
      </xdr:nvSpPr>
      <xdr:spPr bwMode="auto">
        <a:xfrm>
          <a:off x="971092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182</xdr:col>
      <xdr:colOff>0</xdr:colOff>
      <xdr:row>253</xdr:row>
      <xdr:rowOff>0</xdr:rowOff>
    </xdr:from>
    <xdr:ext cx="76200" cy="198120"/>
    <xdr:sp macro="" textlink="">
      <xdr:nvSpPr>
        <xdr:cNvPr id="1521" name="Text Box 497"/>
        <xdr:cNvSpPr txBox="1">
          <a:spLocks noChangeArrowheads="1"/>
        </xdr:cNvSpPr>
      </xdr:nvSpPr>
      <xdr:spPr bwMode="auto">
        <a:xfrm>
          <a:off x="976350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183</xdr:col>
      <xdr:colOff>0</xdr:colOff>
      <xdr:row>253</xdr:row>
      <xdr:rowOff>0</xdr:rowOff>
    </xdr:from>
    <xdr:ext cx="76200" cy="198120"/>
    <xdr:sp macro="" textlink="">
      <xdr:nvSpPr>
        <xdr:cNvPr id="1522" name="Text Box 498"/>
        <xdr:cNvSpPr txBox="1">
          <a:spLocks noChangeArrowheads="1"/>
        </xdr:cNvSpPr>
      </xdr:nvSpPr>
      <xdr:spPr bwMode="auto">
        <a:xfrm>
          <a:off x="981608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184</xdr:col>
      <xdr:colOff>0</xdr:colOff>
      <xdr:row>253</xdr:row>
      <xdr:rowOff>0</xdr:rowOff>
    </xdr:from>
    <xdr:ext cx="76200" cy="198120"/>
    <xdr:sp macro="" textlink="">
      <xdr:nvSpPr>
        <xdr:cNvPr id="1523" name="Text Box 499"/>
        <xdr:cNvSpPr txBox="1">
          <a:spLocks noChangeArrowheads="1"/>
        </xdr:cNvSpPr>
      </xdr:nvSpPr>
      <xdr:spPr bwMode="auto">
        <a:xfrm>
          <a:off x="986866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185</xdr:col>
      <xdr:colOff>0</xdr:colOff>
      <xdr:row>253</xdr:row>
      <xdr:rowOff>0</xdr:rowOff>
    </xdr:from>
    <xdr:ext cx="76200" cy="198120"/>
    <xdr:sp macro="" textlink="">
      <xdr:nvSpPr>
        <xdr:cNvPr id="1524" name="Text Box 500"/>
        <xdr:cNvSpPr txBox="1">
          <a:spLocks noChangeArrowheads="1"/>
        </xdr:cNvSpPr>
      </xdr:nvSpPr>
      <xdr:spPr bwMode="auto">
        <a:xfrm>
          <a:off x="992124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186</xdr:col>
      <xdr:colOff>0</xdr:colOff>
      <xdr:row>253</xdr:row>
      <xdr:rowOff>0</xdr:rowOff>
    </xdr:from>
    <xdr:ext cx="76200" cy="198120"/>
    <xdr:sp macro="" textlink="">
      <xdr:nvSpPr>
        <xdr:cNvPr id="1525" name="Text Box 501"/>
        <xdr:cNvSpPr txBox="1">
          <a:spLocks noChangeArrowheads="1"/>
        </xdr:cNvSpPr>
      </xdr:nvSpPr>
      <xdr:spPr bwMode="auto">
        <a:xfrm>
          <a:off x="997381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187</xdr:col>
      <xdr:colOff>0</xdr:colOff>
      <xdr:row>253</xdr:row>
      <xdr:rowOff>0</xdr:rowOff>
    </xdr:from>
    <xdr:ext cx="76200" cy="198120"/>
    <xdr:sp macro="" textlink="">
      <xdr:nvSpPr>
        <xdr:cNvPr id="1526" name="Text Box 502"/>
        <xdr:cNvSpPr txBox="1">
          <a:spLocks noChangeArrowheads="1"/>
        </xdr:cNvSpPr>
      </xdr:nvSpPr>
      <xdr:spPr bwMode="auto">
        <a:xfrm>
          <a:off x="1002639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188</xdr:col>
      <xdr:colOff>0</xdr:colOff>
      <xdr:row>253</xdr:row>
      <xdr:rowOff>0</xdr:rowOff>
    </xdr:from>
    <xdr:ext cx="76200" cy="198120"/>
    <xdr:sp macro="" textlink="">
      <xdr:nvSpPr>
        <xdr:cNvPr id="1527" name="Text Box 503"/>
        <xdr:cNvSpPr txBox="1">
          <a:spLocks noChangeArrowheads="1"/>
        </xdr:cNvSpPr>
      </xdr:nvSpPr>
      <xdr:spPr bwMode="auto">
        <a:xfrm>
          <a:off x="1007897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189</xdr:col>
      <xdr:colOff>0</xdr:colOff>
      <xdr:row>253</xdr:row>
      <xdr:rowOff>0</xdr:rowOff>
    </xdr:from>
    <xdr:ext cx="76200" cy="198120"/>
    <xdr:sp macro="" textlink="">
      <xdr:nvSpPr>
        <xdr:cNvPr id="1528" name="Text Box 504"/>
        <xdr:cNvSpPr txBox="1">
          <a:spLocks noChangeArrowheads="1"/>
        </xdr:cNvSpPr>
      </xdr:nvSpPr>
      <xdr:spPr bwMode="auto">
        <a:xfrm>
          <a:off x="1013155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190</xdr:col>
      <xdr:colOff>0</xdr:colOff>
      <xdr:row>253</xdr:row>
      <xdr:rowOff>0</xdr:rowOff>
    </xdr:from>
    <xdr:ext cx="76200" cy="198120"/>
    <xdr:sp macro="" textlink="">
      <xdr:nvSpPr>
        <xdr:cNvPr id="1529" name="Text Box 505"/>
        <xdr:cNvSpPr txBox="1">
          <a:spLocks noChangeArrowheads="1"/>
        </xdr:cNvSpPr>
      </xdr:nvSpPr>
      <xdr:spPr bwMode="auto">
        <a:xfrm>
          <a:off x="1018413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191</xdr:col>
      <xdr:colOff>0</xdr:colOff>
      <xdr:row>253</xdr:row>
      <xdr:rowOff>0</xdr:rowOff>
    </xdr:from>
    <xdr:ext cx="76200" cy="198120"/>
    <xdr:sp macro="" textlink="">
      <xdr:nvSpPr>
        <xdr:cNvPr id="1530" name="Text Box 506"/>
        <xdr:cNvSpPr txBox="1">
          <a:spLocks noChangeArrowheads="1"/>
        </xdr:cNvSpPr>
      </xdr:nvSpPr>
      <xdr:spPr bwMode="auto">
        <a:xfrm>
          <a:off x="1023670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192</xdr:col>
      <xdr:colOff>0</xdr:colOff>
      <xdr:row>253</xdr:row>
      <xdr:rowOff>0</xdr:rowOff>
    </xdr:from>
    <xdr:ext cx="76200" cy="198120"/>
    <xdr:sp macro="" textlink="">
      <xdr:nvSpPr>
        <xdr:cNvPr id="1531" name="Text Box 507"/>
        <xdr:cNvSpPr txBox="1">
          <a:spLocks noChangeArrowheads="1"/>
        </xdr:cNvSpPr>
      </xdr:nvSpPr>
      <xdr:spPr bwMode="auto">
        <a:xfrm>
          <a:off x="1028928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193</xdr:col>
      <xdr:colOff>0</xdr:colOff>
      <xdr:row>253</xdr:row>
      <xdr:rowOff>0</xdr:rowOff>
    </xdr:from>
    <xdr:ext cx="76200" cy="198120"/>
    <xdr:sp macro="" textlink="">
      <xdr:nvSpPr>
        <xdr:cNvPr id="1532" name="Text Box 508"/>
        <xdr:cNvSpPr txBox="1">
          <a:spLocks noChangeArrowheads="1"/>
        </xdr:cNvSpPr>
      </xdr:nvSpPr>
      <xdr:spPr bwMode="auto">
        <a:xfrm>
          <a:off x="1034186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194</xdr:col>
      <xdr:colOff>0</xdr:colOff>
      <xdr:row>253</xdr:row>
      <xdr:rowOff>0</xdr:rowOff>
    </xdr:from>
    <xdr:ext cx="76200" cy="198120"/>
    <xdr:sp macro="" textlink="">
      <xdr:nvSpPr>
        <xdr:cNvPr id="1533" name="Text Box 509"/>
        <xdr:cNvSpPr txBox="1">
          <a:spLocks noChangeArrowheads="1"/>
        </xdr:cNvSpPr>
      </xdr:nvSpPr>
      <xdr:spPr bwMode="auto">
        <a:xfrm>
          <a:off x="1039444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195</xdr:col>
      <xdr:colOff>0</xdr:colOff>
      <xdr:row>253</xdr:row>
      <xdr:rowOff>0</xdr:rowOff>
    </xdr:from>
    <xdr:ext cx="76200" cy="198120"/>
    <xdr:sp macro="" textlink="">
      <xdr:nvSpPr>
        <xdr:cNvPr id="1534" name="Text Box 510"/>
        <xdr:cNvSpPr txBox="1">
          <a:spLocks noChangeArrowheads="1"/>
        </xdr:cNvSpPr>
      </xdr:nvSpPr>
      <xdr:spPr bwMode="auto">
        <a:xfrm>
          <a:off x="1044702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196</xdr:col>
      <xdr:colOff>0</xdr:colOff>
      <xdr:row>253</xdr:row>
      <xdr:rowOff>0</xdr:rowOff>
    </xdr:from>
    <xdr:ext cx="76200" cy="198120"/>
    <xdr:sp macro="" textlink="">
      <xdr:nvSpPr>
        <xdr:cNvPr id="1535" name="Text Box 511"/>
        <xdr:cNvSpPr txBox="1">
          <a:spLocks noChangeArrowheads="1"/>
        </xdr:cNvSpPr>
      </xdr:nvSpPr>
      <xdr:spPr bwMode="auto">
        <a:xfrm>
          <a:off x="1049959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197</xdr:col>
      <xdr:colOff>0</xdr:colOff>
      <xdr:row>253</xdr:row>
      <xdr:rowOff>0</xdr:rowOff>
    </xdr:from>
    <xdr:ext cx="76200" cy="198120"/>
    <xdr:sp macro="" textlink="">
      <xdr:nvSpPr>
        <xdr:cNvPr id="1536" name="Text Box 512"/>
        <xdr:cNvSpPr txBox="1">
          <a:spLocks noChangeArrowheads="1"/>
        </xdr:cNvSpPr>
      </xdr:nvSpPr>
      <xdr:spPr bwMode="auto">
        <a:xfrm>
          <a:off x="1055217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198</xdr:col>
      <xdr:colOff>0</xdr:colOff>
      <xdr:row>253</xdr:row>
      <xdr:rowOff>0</xdr:rowOff>
    </xdr:from>
    <xdr:ext cx="76200" cy="198120"/>
    <xdr:sp macro="" textlink="">
      <xdr:nvSpPr>
        <xdr:cNvPr id="1537" name="Text Box 513"/>
        <xdr:cNvSpPr txBox="1">
          <a:spLocks noChangeArrowheads="1"/>
        </xdr:cNvSpPr>
      </xdr:nvSpPr>
      <xdr:spPr bwMode="auto">
        <a:xfrm>
          <a:off x="1060475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199</xdr:col>
      <xdr:colOff>0</xdr:colOff>
      <xdr:row>253</xdr:row>
      <xdr:rowOff>0</xdr:rowOff>
    </xdr:from>
    <xdr:ext cx="76200" cy="198120"/>
    <xdr:sp macro="" textlink="">
      <xdr:nvSpPr>
        <xdr:cNvPr id="1538" name="Text Box 514"/>
        <xdr:cNvSpPr txBox="1">
          <a:spLocks noChangeArrowheads="1"/>
        </xdr:cNvSpPr>
      </xdr:nvSpPr>
      <xdr:spPr bwMode="auto">
        <a:xfrm>
          <a:off x="1065733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200</xdr:col>
      <xdr:colOff>0</xdr:colOff>
      <xdr:row>253</xdr:row>
      <xdr:rowOff>0</xdr:rowOff>
    </xdr:from>
    <xdr:ext cx="76200" cy="198120"/>
    <xdr:sp macro="" textlink="">
      <xdr:nvSpPr>
        <xdr:cNvPr id="1539" name="Text Box 515"/>
        <xdr:cNvSpPr txBox="1">
          <a:spLocks noChangeArrowheads="1"/>
        </xdr:cNvSpPr>
      </xdr:nvSpPr>
      <xdr:spPr bwMode="auto">
        <a:xfrm>
          <a:off x="1070991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201</xdr:col>
      <xdr:colOff>0</xdr:colOff>
      <xdr:row>253</xdr:row>
      <xdr:rowOff>0</xdr:rowOff>
    </xdr:from>
    <xdr:ext cx="76200" cy="198120"/>
    <xdr:sp macro="" textlink="">
      <xdr:nvSpPr>
        <xdr:cNvPr id="1540" name="Text Box 516"/>
        <xdr:cNvSpPr txBox="1">
          <a:spLocks noChangeArrowheads="1"/>
        </xdr:cNvSpPr>
      </xdr:nvSpPr>
      <xdr:spPr bwMode="auto">
        <a:xfrm>
          <a:off x="1076248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202</xdr:col>
      <xdr:colOff>0</xdr:colOff>
      <xdr:row>253</xdr:row>
      <xdr:rowOff>0</xdr:rowOff>
    </xdr:from>
    <xdr:ext cx="76200" cy="198120"/>
    <xdr:sp macro="" textlink="">
      <xdr:nvSpPr>
        <xdr:cNvPr id="1541" name="Text Box 517"/>
        <xdr:cNvSpPr txBox="1">
          <a:spLocks noChangeArrowheads="1"/>
        </xdr:cNvSpPr>
      </xdr:nvSpPr>
      <xdr:spPr bwMode="auto">
        <a:xfrm>
          <a:off x="1081506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203</xdr:col>
      <xdr:colOff>0</xdr:colOff>
      <xdr:row>253</xdr:row>
      <xdr:rowOff>0</xdr:rowOff>
    </xdr:from>
    <xdr:ext cx="76200" cy="198120"/>
    <xdr:sp macro="" textlink="">
      <xdr:nvSpPr>
        <xdr:cNvPr id="1542" name="Text Box 518"/>
        <xdr:cNvSpPr txBox="1">
          <a:spLocks noChangeArrowheads="1"/>
        </xdr:cNvSpPr>
      </xdr:nvSpPr>
      <xdr:spPr bwMode="auto">
        <a:xfrm>
          <a:off x="1086764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204</xdr:col>
      <xdr:colOff>0</xdr:colOff>
      <xdr:row>253</xdr:row>
      <xdr:rowOff>0</xdr:rowOff>
    </xdr:from>
    <xdr:ext cx="76200" cy="198120"/>
    <xdr:sp macro="" textlink="">
      <xdr:nvSpPr>
        <xdr:cNvPr id="1543" name="Text Box 519"/>
        <xdr:cNvSpPr txBox="1">
          <a:spLocks noChangeArrowheads="1"/>
        </xdr:cNvSpPr>
      </xdr:nvSpPr>
      <xdr:spPr bwMode="auto">
        <a:xfrm>
          <a:off x="1092022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205</xdr:col>
      <xdr:colOff>0</xdr:colOff>
      <xdr:row>253</xdr:row>
      <xdr:rowOff>0</xdr:rowOff>
    </xdr:from>
    <xdr:ext cx="76200" cy="198120"/>
    <xdr:sp macro="" textlink="">
      <xdr:nvSpPr>
        <xdr:cNvPr id="1544" name="Text Box 520"/>
        <xdr:cNvSpPr txBox="1">
          <a:spLocks noChangeArrowheads="1"/>
        </xdr:cNvSpPr>
      </xdr:nvSpPr>
      <xdr:spPr bwMode="auto">
        <a:xfrm>
          <a:off x="1097280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206</xdr:col>
      <xdr:colOff>0</xdr:colOff>
      <xdr:row>253</xdr:row>
      <xdr:rowOff>0</xdr:rowOff>
    </xdr:from>
    <xdr:ext cx="76200" cy="198120"/>
    <xdr:sp macro="" textlink="">
      <xdr:nvSpPr>
        <xdr:cNvPr id="1545" name="Text Box 521"/>
        <xdr:cNvSpPr txBox="1">
          <a:spLocks noChangeArrowheads="1"/>
        </xdr:cNvSpPr>
      </xdr:nvSpPr>
      <xdr:spPr bwMode="auto">
        <a:xfrm>
          <a:off x="1102537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207</xdr:col>
      <xdr:colOff>0</xdr:colOff>
      <xdr:row>253</xdr:row>
      <xdr:rowOff>0</xdr:rowOff>
    </xdr:from>
    <xdr:ext cx="76200" cy="198120"/>
    <xdr:sp macro="" textlink="">
      <xdr:nvSpPr>
        <xdr:cNvPr id="1546" name="Text Box 522"/>
        <xdr:cNvSpPr txBox="1">
          <a:spLocks noChangeArrowheads="1"/>
        </xdr:cNvSpPr>
      </xdr:nvSpPr>
      <xdr:spPr bwMode="auto">
        <a:xfrm>
          <a:off x="1107795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208</xdr:col>
      <xdr:colOff>0</xdr:colOff>
      <xdr:row>253</xdr:row>
      <xdr:rowOff>0</xdr:rowOff>
    </xdr:from>
    <xdr:ext cx="76200" cy="198120"/>
    <xdr:sp macro="" textlink="">
      <xdr:nvSpPr>
        <xdr:cNvPr id="1547" name="Text Box 523"/>
        <xdr:cNvSpPr txBox="1">
          <a:spLocks noChangeArrowheads="1"/>
        </xdr:cNvSpPr>
      </xdr:nvSpPr>
      <xdr:spPr bwMode="auto">
        <a:xfrm>
          <a:off x="1113053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209</xdr:col>
      <xdr:colOff>0</xdr:colOff>
      <xdr:row>253</xdr:row>
      <xdr:rowOff>0</xdr:rowOff>
    </xdr:from>
    <xdr:ext cx="76200" cy="198120"/>
    <xdr:sp macro="" textlink="">
      <xdr:nvSpPr>
        <xdr:cNvPr id="1548" name="Text Box 524"/>
        <xdr:cNvSpPr txBox="1">
          <a:spLocks noChangeArrowheads="1"/>
        </xdr:cNvSpPr>
      </xdr:nvSpPr>
      <xdr:spPr bwMode="auto">
        <a:xfrm>
          <a:off x="1118311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210</xdr:col>
      <xdr:colOff>0</xdr:colOff>
      <xdr:row>253</xdr:row>
      <xdr:rowOff>0</xdr:rowOff>
    </xdr:from>
    <xdr:ext cx="76200" cy="198120"/>
    <xdr:sp macro="" textlink="">
      <xdr:nvSpPr>
        <xdr:cNvPr id="1549" name="Text Box 525"/>
        <xdr:cNvSpPr txBox="1">
          <a:spLocks noChangeArrowheads="1"/>
        </xdr:cNvSpPr>
      </xdr:nvSpPr>
      <xdr:spPr bwMode="auto">
        <a:xfrm>
          <a:off x="1123569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211</xdr:col>
      <xdr:colOff>0</xdr:colOff>
      <xdr:row>253</xdr:row>
      <xdr:rowOff>0</xdr:rowOff>
    </xdr:from>
    <xdr:ext cx="76200" cy="198120"/>
    <xdr:sp macro="" textlink="">
      <xdr:nvSpPr>
        <xdr:cNvPr id="1550" name="Text Box 526"/>
        <xdr:cNvSpPr txBox="1">
          <a:spLocks noChangeArrowheads="1"/>
        </xdr:cNvSpPr>
      </xdr:nvSpPr>
      <xdr:spPr bwMode="auto">
        <a:xfrm>
          <a:off x="1128826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212</xdr:col>
      <xdr:colOff>0</xdr:colOff>
      <xdr:row>253</xdr:row>
      <xdr:rowOff>0</xdr:rowOff>
    </xdr:from>
    <xdr:ext cx="76200" cy="198120"/>
    <xdr:sp macro="" textlink="">
      <xdr:nvSpPr>
        <xdr:cNvPr id="1551" name="Text Box 527"/>
        <xdr:cNvSpPr txBox="1">
          <a:spLocks noChangeArrowheads="1"/>
        </xdr:cNvSpPr>
      </xdr:nvSpPr>
      <xdr:spPr bwMode="auto">
        <a:xfrm>
          <a:off x="1134084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213</xdr:col>
      <xdr:colOff>0</xdr:colOff>
      <xdr:row>253</xdr:row>
      <xdr:rowOff>0</xdr:rowOff>
    </xdr:from>
    <xdr:ext cx="76200" cy="198120"/>
    <xdr:sp macro="" textlink="">
      <xdr:nvSpPr>
        <xdr:cNvPr id="1552" name="Text Box 528"/>
        <xdr:cNvSpPr txBox="1">
          <a:spLocks noChangeArrowheads="1"/>
        </xdr:cNvSpPr>
      </xdr:nvSpPr>
      <xdr:spPr bwMode="auto">
        <a:xfrm>
          <a:off x="1139342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214</xdr:col>
      <xdr:colOff>0</xdr:colOff>
      <xdr:row>253</xdr:row>
      <xdr:rowOff>0</xdr:rowOff>
    </xdr:from>
    <xdr:ext cx="76200" cy="198120"/>
    <xdr:sp macro="" textlink="">
      <xdr:nvSpPr>
        <xdr:cNvPr id="1553" name="Text Box 529"/>
        <xdr:cNvSpPr txBox="1">
          <a:spLocks noChangeArrowheads="1"/>
        </xdr:cNvSpPr>
      </xdr:nvSpPr>
      <xdr:spPr bwMode="auto">
        <a:xfrm>
          <a:off x="1144600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215</xdr:col>
      <xdr:colOff>0</xdr:colOff>
      <xdr:row>253</xdr:row>
      <xdr:rowOff>0</xdr:rowOff>
    </xdr:from>
    <xdr:ext cx="76200" cy="198120"/>
    <xdr:sp macro="" textlink="">
      <xdr:nvSpPr>
        <xdr:cNvPr id="1554" name="Text Box 530"/>
        <xdr:cNvSpPr txBox="1">
          <a:spLocks noChangeArrowheads="1"/>
        </xdr:cNvSpPr>
      </xdr:nvSpPr>
      <xdr:spPr bwMode="auto">
        <a:xfrm>
          <a:off x="1149858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216</xdr:col>
      <xdr:colOff>0</xdr:colOff>
      <xdr:row>253</xdr:row>
      <xdr:rowOff>0</xdr:rowOff>
    </xdr:from>
    <xdr:ext cx="76200" cy="198120"/>
    <xdr:sp macro="" textlink="">
      <xdr:nvSpPr>
        <xdr:cNvPr id="1555" name="Text Box 531"/>
        <xdr:cNvSpPr txBox="1">
          <a:spLocks noChangeArrowheads="1"/>
        </xdr:cNvSpPr>
      </xdr:nvSpPr>
      <xdr:spPr bwMode="auto">
        <a:xfrm>
          <a:off x="1155115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217</xdr:col>
      <xdr:colOff>0</xdr:colOff>
      <xdr:row>253</xdr:row>
      <xdr:rowOff>0</xdr:rowOff>
    </xdr:from>
    <xdr:ext cx="76200" cy="198120"/>
    <xdr:sp macro="" textlink="">
      <xdr:nvSpPr>
        <xdr:cNvPr id="1556" name="Text Box 532"/>
        <xdr:cNvSpPr txBox="1">
          <a:spLocks noChangeArrowheads="1"/>
        </xdr:cNvSpPr>
      </xdr:nvSpPr>
      <xdr:spPr bwMode="auto">
        <a:xfrm>
          <a:off x="1160373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218</xdr:col>
      <xdr:colOff>0</xdr:colOff>
      <xdr:row>253</xdr:row>
      <xdr:rowOff>0</xdr:rowOff>
    </xdr:from>
    <xdr:ext cx="76200" cy="198120"/>
    <xdr:sp macro="" textlink="">
      <xdr:nvSpPr>
        <xdr:cNvPr id="1557" name="Text Box 533"/>
        <xdr:cNvSpPr txBox="1">
          <a:spLocks noChangeArrowheads="1"/>
        </xdr:cNvSpPr>
      </xdr:nvSpPr>
      <xdr:spPr bwMode="auto">
        <a:xfrm>
          <a:off x="1165631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219</xdr:col>
      <xdr:colOff>0</xdr:colOff>
      <xdr:row>253</xdr:row>
      <xdr:rowOff>0</xdr:rowOff>
    </xdr:from>
    <xdr:ext cx="76200" cy="198120"/>
    <xdr:sp macro="" textlink="">
      <xdr:nvSpPr>
        <xdr:cNvPr id="1558" name="Text Box 534"/>
        <xdr:cNvSpPr txBox="1">
          <a:spLocks noChangeArrowheads="1"/>
        </xdr:cNvSpPr>
      </xdr:nvSpPr>
      <xdr:spPr bwMode="auto">
        <a:xfrm>
          <a:off x="1170889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220</xdr:col>
      <xdr:colOff>0</xdr:colOff>
      <xdr:row>253</xdr:row>
      <xdr:rowOff>0</xdr:rowOff>
    </xdr:from>
    <xdr:ext cx="76200" cy="198120"/>
    <xdr:sp macro="" textlink="">
      <xdr:nvSpPr>
        <xdr:cNvPr id="1559" name="Text Box 535"/>
        <xdr:cNvSpPr txBox="1">
          <a:spLocks noChangeArrowheads="1"/>
        </xdr:cNvSpPr>
      </xdr:nvSpPr>
      <xdr:spPr bwMode="auto">
        <a:xfrm>
          <a:off x="1176147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221</xdr:col>
      <xdr:colOff>0</xdr:colOff>
      <xdr:row>253</xdr:row>
      <xdr:rowOff>0</xdr:rowOff>
    </xdr:from>
    <xdr:ext cx="76200" cy="198120"/>
    <xdr:sp macro="" textlink="">
      <xdr:nvSpPr>
        <xdr:cNvPr id="1560" name="Text Box 536"/>
        <xdr:cNvSpPr txBox="1">
          <a:spLocks noChangeArrowheads="1"/>
        </xdr:cNvSpPr>
      </xdr:nvSpPr>
      <xdr:spPr bwMode="auto">
        <a:xfrm>
          <a:off x="1181404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222</xdr:col>
      <xdr:colOff>0</xdr:colOff>
      <xdr:row>253</xdr:row>
      <xdr:rowOff>0</xdr:rowOff>
    </xdr:from>
    <xdr:ext cx="76200" cy="198120"/>
    <xdr:sp macro="" textlink="">
      <xdr:nvSpPr>
        <xdr:cNvPr id="1561" name="Text Box 537"/>
        <xdr:cNvSpPr txBox="1">
          <a:spLocks noChangeArrowheads="1"/>
        </xdr:cNvSpPr>
      </xdr:nvSpPr>
      <xdr:spPr bwMode="auto">
        <a:xfrm>
          <a:off x="1186662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223</xdr:col>
      <xdr:colOff>0</xdr:colOff>
      <xdr:row>253</xdr:row>
      <xdr:rowOff>0</xdr:rowOff>
    </xdr:from>
    <xdr:ext cx="76200" cy="198120"/>
    <xdr:sp macro="" textlink="">
      <xdr:nvSpPr>
        <xdr:cNvPr id="1562" name="Text Box 538"/>
        <xdr:cNvSpPr txBox="1">
          <a:spLocks noChangeArrowheads="1"/>
        </xdr:cNvSpPr>
      </xdr:nvSpPr>
      <xdr:spPr bwMode="auto">
        <a:xfrm>
          <a:off x="1191920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224</xdr:col>
      <xdr:colOff>0</xdr:colOff>
      <xdr:row>253</xdr:row>
      <xdr:rowOff>0</xdr:rowOff>
    </xdr:from>
    <xdr:ext cx="76200" cy="198120"/>
    <xdr:sp macro="" textlink="">
      <xdr:nvSpPr>
        <xdr:cNvPr id="1563" name="Text Box 539"/>
        <xdr:cNvSpPr txBox="1">
          <a:spLocks noChangeArrowheads="1"/>
        </xdr:cNvSpPr>
      </xdr:nvSpPr>
      <xdr:spPr bwMode="auto">
        <a:xfrm>
          <a:off x="1197178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225</xdr:col>
      <xdr:colOff>0</xdr:colOff>
      <xdr:row>253</xdr:row>
      <xdr:rowOff>0</xdr:rowOff>
    </xdr:from>
    <xdr:ext cx="76200" cy="198120"/>
    <xdr:sp macro="" textlink="">
      <xdr:nvSpPr>
        <xdr:cNvPr id="1564" name="Text Box 540"/>
        <xdr:cNvSpPr txBox="1">
          <a:spLocks noChangeArrowheads="1"/>
        </xdr:cNvSpPr>
      </xdr:nvSpPr>
      <xdr:spPr bwMode="auto">
        <a:xfrm>
          <a:off x="1202436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226</xdr:col>
      <xdr:colOff>0</xdr:colOff>
      <xdr:row>253</xdr:row>
      <xdr:rowOff>0</xdr:rowOff>
    </xdr:from>
    <xdr:ext cx="76200" cy="198120"/>
    <xdr:sp macro="" textlink="">
      <xdr:nvSpPr>
        <xdr:cNvPr id="1565" name="Text Box 541"/>
        <xdr:cNvSpPr txBox="1">
          <a:spLocks noChangeArrowheads="1"/>
        </xdr:cNvSpPr>
      </xdr:nvSpPr>
      <xdr:spPr bwMode="auto">
        <a:xfrm>
          <a:off x="1207693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227</xdr:col>
      <xdr:colOff>0</xdr:colOff>
      <xdr:row>253</xdr:row>
      <xdr:rowOff>0</xdr:rowOff>
    </xdr:from>
    <xdr:ext cx="76200" cy="198120"/>
    <xdr:sp macro="" textlink="">
      <xdr:nvSpPr>
        <xdr:cNvPr id="1566" name="Text Box 542"/>
        <xdr:cNvSpPr txBox="1">
          <a:spLocks noChangeArrowheads="1"/>
        </xdr:cNvSpPr>
      </xdr:nvSpPr>
      <xdr:spPr bwMode="auto">
        <a:xfrm>
          <a:off x="1212951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228</xdr:col>
      <xdr:colOff>0</xdr:colOff>
      <xdr:row>253</xdr:row>
      <xdr:rowOff>0</xdr:rowOff>
    </xdr:from>
    <xdr:ext cx="76200" cy="198120"/>
    <xdr:sp macro="" textlink="">
      <xdr:nvSpPr>
        <xdr:cNvPr id="1567" name="Text Box 543"/>
        <xdr:cNvSpPr txBox="1">
          <a:spLocks noChangeArrowheads="1"/>
        </xdr:cNvSpPr>
      </xdr:nvSpPr>
      <xdr:spPr bwMode="auto">
        <a:xfrm>
          <a:off x="1218209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229</xdr:col>
      <xdr:colOff>0</xdr:colOff>
      <xdr:row>253</xdr:row>
      <xdr:rowOff>0</xdr:rowOff>
    </xdr:from>
    <xdr:ext cx="76200" cy="198120"/>
    <xdr:sp macro="" textlink="">
      <xdr:nvSpPr>
        <xdr:cNvPr id="1568" name="Text Box 544"/>
        <xdr:cNvSpPr txBox="1">
          <a:spLocks noChangeArrowheads="1"/>
        </xdr:cNvSpPr>
      </xdr:nvSpPr>
      <xdr:spPr bwMode="auto">
        <a:xfrm>
          <a:off x="1223467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230</xdr:col>
      <xdr:colOff>0</xdr:colOff>
      <xdr:row>253</xdr:row>
      <xdr:rowOff>0</xdr:rowOff>
    </xdr:from>
    <xdr:ext cx="76200" cy="198120"/>
    <xdr:sp macro="" textlink="">
      <xdr:nvSpPr>
        <xdr:cNvPr id="1569" name="Text Box 545"/>
        <xdr:cNvSpPr txBox="1">
          <a:spLocks noChangeArrowheads="1"/>
        </xdr:cNvSpPr>
      </xdr:nvSpPr>
      <xdr:spPr bwMode="auto">
        <a:xfrm>
          <a:off x="1228725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231</xdr:col>
      <xdr:colOff>0</xdr:colOff>
      <xdr:row>253</xdr:row>
      <xdr:rowOff>0</xdr:rowOff>
    </xdr:from>
    <xdr:ext cx="76200" cy="198120"/>
    <xdr:sp macro="" textlink="">
      <xdr:nvSpPr>
        <xdr:cNvPr id="1570" name="Text Box 546"/>
        <xdr:cNvSpPr txBox="1">
          <a:spLocks noChangeArrowheads="1"/>
        </xdr:cNvSpPr>
      </xdr:nvSpPr>
      <xdr:spPr bwMode="auto">
        <a:xfrm>
          <a:off x="1233982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232</xdr:col>
      <xdr:colOff>0</xdr:colOff>
      <xdr:row>253</xdr:row>
      <xdr:rowOff>0</xdr:rowOff>
    </xdr:from>
    <xdr:ext cx="76200" cy="198120"/>
    <xdr:sp macro="" textlink="">
      <xdr:nvSpPr>
        <xdr:cNvPr id="1571" name="Text Box 547"/>
        <xdr:cNvSpPr txBox="1">
          <a:spLocks noChangeArrowheads="1"/>
        </xdr:cNvSpPr>
      </xdr:nvSpPr>
      <xdr:spPr bwMode="auto">
        <a:xfrm>
          <a:off x="1239240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233</xdr:col>
      <xdr:colOff>0</xdr:colOff>
      <xdr:row>253</xdr:row>
      <xdr:rowOff>0</xdr:rowOff>
    </xdr:from>
    <xdr:ext cx="76200" cy="198120"/>
    <xdr:sp macro="" textlink="">
      <xdr:nvSpPr>
        <xdr:cNvPr id="1572" name="Text Box 548"/>
        <xdr:cNvSpPr txBox="1">
          <a:spLocks noChangeArrowheads="1"/>
        </xdr:cNvSpPr>
      </xdr:nvSpPr>
      <xdr:spPr bwMode="auto">
        <a:xfrm>
          <a:off x="1244498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234</xdr:col>
      <xdr:colOff>0</xdr:colOff>
      <xdr:row>253</xdr:row>
      <xdr:rowOff>0</xdr:rowOff>
    </xdr:from>
    <xdr:ext cx="76200" cy="198120"/>
    <xdr:sp macro="" textlink="">
      <xdr:nvSpPr>
        <xdr:cNvPr id="1573" name="Text Box 549"/>
        <xdr:cNvSpPr txBox="1">
          <a:spLocks noChangeArrowheads="1"/>
        </xdr:cNvSpPr>
      </xdr:nvSpPr>
      <xdr:spPr bwMode="auto">
        <a:xfrm>
          <a:off x="1249756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235</xdr:col>
      <xdr:colOff>0</xdr:colOff>
      <xdr:row>253</xdr:row>
      <xdr:rowOff>0</xdr:rowOff>
    </xdr:from>
    <xdr:ext cx="76200" cy="198120"/>
    <xdr:sp macro="" textlink="">
      <xdr:nvSpPr>
        <xdr:cNvPr id="1574" name="Text Box 550"/>
        <xdr:cNvSpPr txBox="1">
          <a:spLocks noChangeArrowheads="1"/>
        </xdr:cNvSpPr>
      </xdr:nvSpPr>
      <xdr:spPr bwMode="auto">
        <a:xfrm>
          <a:off x="1255014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236</xdr:col>
      <xdr:colOff>0</xdr:colOff>
      <xdr:row>253</xdr:row>
      <xdr:rowOff>0</xdr:rowOff>
    </xdr:from>
    <xdr:ext cx="76200" cy="198120"/>
    <xdr:sp macro="" textlink="">
      <xdr:nvSpPr>
        <xdr:cNvPr id="1575" name="Text Box 551"/>
        <xdr:cNvSpPr txBox="1">
          <a:spLocks noChangeArrowheads="1"/>
        </xdr:cNvSpPr>
      </xdr:nvSpPr>
      <xdr:spPr bwMode="auto">
        <a:xfrm>
          <a:off x="1260271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237</xdr:col>
      <xdr:colOff>0</xdr:colOff>
      <xdr:row>253</xdr:row>
      <xdr:rowOff>0</xdr:rowOff>
    </xdr:from>
    <xdr:ext cx="76200" cy="198120"/>
    <xdr:sp macro="" textlink="">
      <xdr:nvSpPr>
        <xdr:cNvPr id="1576" name="Text Box 552"/>
        <xdr:cNvSpPr txBox="1">
          <a:spLocks noChangeArrowheads="1"/>
        </xdr:cNvSpPr>
      </xdr:nvSpPr>
      <xdr:spPr bwMode="auto">
        <a:xfrm>
          <a:off x="1265529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238</xdr:col>
      <xdr:colOff>0</xdr:colOff>
      <xdr:row>253</xdr:row>
      <xdr:rowOff>0</xdr:rowOff>
    </xdr:from>
    <xdr:ext cx="76200" cy="198120"/>
    <xdr:sp macro="" textlink="">
      <xdr:nvSpPr>
        <xdr:cNvPr id="1577" name="Text Box 553"/>
        <xdr:cNvSpPr txBox="1">
          <a:spLocks noChangeArrowheads="1"/>
        </xdr:cNvSpPr>
      </xdr:nvSpPr>
      <xdr:spPr bwMode="auto">
        <a:xfrm>
          <a:off x="1270787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239</xdr:col>
      <xdr:colOff>0</xdr:colOff>
      <xdr:row>253</xdr:row>
      <xdr:rowOff>0</xdr:rowOff>
    </xdr:from>
    <xdr:ext cx="76200" cy="198120"/>
    <xdr:sp macro="" textlink="">
      <xdr:nvSpPr>
        <xdr:cNvPr id="1578" name="Text Box 554"/>
        <xdr:cNvSpPr txBox="1">
          <a:spLocks noChangeArrowheads="1"/>
        </xdr:cNvSpPr>
      </xdr:nvSpPr>
      <xdr:spPr bwMode="auto">
        <a:xfrm>
          <a:off x="1276045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240</xdr:col>
      <xdr:colOff>0</xdr:colOff>
      <xdr:row>253</xdr:row>
      <xdr:rowOff>0</xdr:rowOff>
    </xdr:from>
    <xdr:ext cx="76200" cy="198120"/>
    <xdr:sp macro="" textlink="">
      <xdr:nvSpPr>
        <xdr:cNvPr id="1579" name="Text Box 555"/>
        <xdr:cNvSpPr txBox="1">
          <a:spLocks noChangeArrowheads="1"/>
        </xdr:cNvSpPr>
      </xdr:nvSpPr>
      <xdr:spPr bwMode="auto">
        <a:xfrm>
          <a:off x="1281303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241</xdr:col>
      <xdr:colOff>0</xdr:colOff>
      <xdr:row>253</xdr:row>
      <xdr:rowOff>0</xdr:rowOff>
    </xdr:from>
    <xdr:ext cx="76200" cy="198120"/>
    <xdr:sp macro="" textlink="">
      <xdr:nvSpPr>
        <xdr:cNvPr id="1580" name="Text Box 556"/>
        <xdr:cNvSpPr txBox="1">
          <a:spLocks noChangeArrowheads="1"/>
        </xdr:cNvSpPr>
      </xdr:nvSpPr>
      <xdr:spPr bwMode="auto">
        <a:xfrm>
          <a:off x="1286560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242</xdr:col>
      <xdr:colOff>0</xdr:colOff>
      <xdr:row>253</xdr:row>
      <xdr:rowOff>0</xdr:rowOff>
    </xdr:from>
    <xdr:ext cx="76200" cy="198120"/>
    <xdr:sp macro="" textlink="">
      <xdr:nvSpPr>
        <xdr:cNvPr id="1581" name="Text Box 557"/>
        <xdr:cNvSpPr txBox="1">
          <a:spLocks noChangeArrowheads="1"/>
        </xdr:cNvSpPr>
      </xdr:nvSpPr>
      <xdr:spPr bwMode="auto">
        <a:xfrm>
          <a:off x="1291818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243</xdr:col>
      <xdr:colOff>0</xdr:colOff>
      <xdr:row>253</xdr:row>
      <xdr:rowOff>0</xdr:rowOff>
    </xdr:from>
    <xdr:ext cx="76200" cy="198120"/>
    <xdr:sp macro="" textlink="">
      <xdr:nvSpPr>
        <xdr:cNvPr id="1582" name="Text Box 558"/>
        <xdr:cNvSpPr txBox="1">
          <a:spLocks noChangeArrowheads="1"/>
        </xdr:cNvSpPr>
      </xdr:nvSpPr>
      <xdr:spPr bwMode="auto">
        <a:xfrm>
          <a:off x="1297076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244</xdr:col>
      <xdr:colOff>0</xdr:colOff>
      <xdr:row>253</xdr:row>
      <xdr:rowOff>0</xdr:rowOff>
    </xdr:from>
    <xdr:ext cx="76200" cy="198120"/>
    <xdr:sp macro="" textlink="">
      <xdr:nvSpPr>
        <xdr:cNvPr id="1583" name="Text Box 559"/>
        <xdr:cNvSpPr txBox="1">
          <a:spLocks noChangeArrowheads="1"/>
        </xdr:cNvSpPr>
      </xdr:nvSpPr>
      <xdr:spPr bwMode="auto">
        <a:xfrm>
          <a:off x="1302334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245</xdr:col>
      <xdr:colOff>0</xdr:colOff>
      <xdr:row>253</xdr:row>
      <xdr:rowOff>0</xdr:rowOff>
    </xdr:from>
    <xdr:ext cx="76200" cy="198120"/>
    <xdr:sp macro="" textlink="">
      <xdr:nvSpPr>
        <xdr:cNvPr id="1584" name="Text Box 560"/>
        <xdr:cNvSpPr txBox="1">
          <a:spLocks noChangeArrowheads="1"/>
        </xdr:cNvSpPr>
      </xdr:nvSpPr>
      <xdr:spPr bwMode="auto">
        <a:xfrm>
          <a:off x="1307592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246</xdr:col>
      <xdr:colOff>0</xdr:colOff>
      <xdr:row>253</xdr:row>
      <xdr:rowOff>0</xdr:rowOff>
    </xdr:from>
    <xdr:ext cx="76200" cy="198120"/>
    <xdr:sp macro="" textlink="">
      <xdr:nvSpPr>
        <xdr:cNvPr id="1585" name="Text Box 561"/>
        <xdr:cNvSpPr txBox="1">
          <a:spLocks noChangeArrowheads="1"/>
        </xdr:cNvSpPr>
      </xdr:nvSpPr>
      <xdr:spPr bwMode="auto">
        <a:xfrm>
          <a:off x="1312849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247</xdr:col>
      <xdr:colOff>0</xdr:colOff>
      <xdr:row>253</xdr:row>
      <xdr:rowOff>0</xdr:rowOff>
    </xdr:from>
    <xdr:ext cx="76200" cy="198120"/>
    <xdr:sp macro="" textlink="">
      <xdr:nvSpPr>
        <xdr:cNvPr id="1586" name="Text Box 562"/>
        <xdr:cNvSpPr txBox="1">
          <a:spLocks noChangeArrowheads="1"/>
        </xdr:cNvSpPr>
      </xdr:nvSpPr>
      <xdr:spPr bwMode="auto">
        <a:xfrm>
          <a:off x="13181076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248</xdr:col>
      <xdr:colOff>0</xdr:colOff>
      <xdr:row>253</xdr:row>
      <xdr:rowOff>0</xdr:rowOff>
    </xdr:from>
    <xdr:ext cx="76200" cy="198120"/>
    <xdr:sp macro="" textlink="">
      <xdr:nvSpPr>
        <xdr:cNvPr id="1587" name="Text Box 563"/>
        <xdr:cNvSpPr txBox="1">
          <a:spLocks noChangeArrowheads="1"/>
        </xdr:cNvSpPr>
      </xdr:nvSpPr>
      <xdr:spPr bwMode="auto">
        <a:xfrm>
          <a:off x="13233654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249</xdr:col>
      <xdr:colOff>0</xdr:colOff>
      <xdr:row>253</xdr:row>
      <xdr:rowOff>0</xdr:rowOff>
    </xdr:from>
    <xdr:ext cx="76200" cy="198120"/>
    <xdr:sp macro="" textlink="">
      <xdr:nvSpPr>
        <xdr:cNvPr id="1588" name="Text Box 564"/>
        <xdr:cNvSpPr txBox="1">
          <a:spLocks noChangeArrowheads="1"/>
        </xdr:cNvSpPr>
      </xdr:nvSpPr>
      <xdr:spPr bwMode="auto">
        <a:xfrm>
          <a:off x="13286232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250</xdr:col>
      <xdr:colOff>0</xdr:colOff>
      <xdr:row>253</xdr:row>
      <xdr:rowOff>0</xdr:rowOff>
    </xdr:from>
    <xdr:ext cx="76200" cy="198120"/>
    <xdr:sp macro="" textlink="">
      <xdr:nvSpPr>
        <xdr:cNvPr id="1589" name="Text Box 565"/>
        <xdr:cNvSpPr txBox="1">
          <a:spLocks noChangeArrowheads="1"/>
        </xdr:cNvSpPr>
      </xdr:nvSpPr>
      <xdr:spPr bwMode="auto">
        <a:xfrm>
          <a:off x="13338810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251</xdr:col>
      <xdr:colOff>0</xdr:colOff>
      <xdr:row>253</xdr:row>
      <xdr:rowOff>0</xdr:rowOff>
    </xdr:from>
    <xdr:ext cx="76200" cy="198120"/>
    <xdr:sp macro="" textlink="">
      <xdr:nvSpPr>
        <xdr:cNvPr id="1590" name="Text Box 566"/>
        <xdr:cNvSpPr txBox="1">
          <a:spLocks noChangeArrowheads="1"/>
        </xdr:cNvSpPr>
      </xdr:nvSpPr>
      <xdr:spPr bwMode="auto">
        <a:xfrm>
          <a:off x="133913880" y="63855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8.xml><?xml version="1.0" encoding="utf-8"?>
<xdr:wsDr xmlns:xdr="http://schemas.openxmlformats.org/drawingml/2006/spreadsheetDrawing" xmlns:a="http://schemas.openxmlformats.org/drawingml/2006/main">
  <xdr:twoCellAnchor>
    <xdr:from>
      <xdr:col>5</xdr:col>
      <xdr:colOff>182880</xdr:colOff>
      <xdr:row>3</xdr:row>
      <xdr:rowOff>68580</xdr:rowOff>
    </xdr:from>
    <xdr:to>
      <xdr:col>12</xdr:col>
      <xdr:colOff>381000</xdr:colOff>
      <xdr:row>33</xdr:row>
      <xdr:rowOff>68580</xdr:rowOff>
    </xdr:to>
    <xdr:graphicFrame macro="">
      <xdr:nvGraphicFramePr>
        <xdr:cNvPr id="307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3</xdr:row>
      <xdr:rowOff>68580</xdr:rowOff>
    </xdr:from>
    <xdr:to>
      <xdr:col>5</xdr:col>
      <xdr:colOff>0</xdr:colOff>
      <xdr:row>14</xdr:row>
      <xdr:rowOff>68580</xdr:rowOff>
    </xdr:to>
    <xdr:graphicFrame macro="">
      <xdr:nvGraphicFramePr>
        <xdr:cNvPr id="3072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3</xdr:row>
      <xdr:rowOff>68580</xdr:rowOff>
    </xdr:from>
    <xdr:to>
      <xdr:col>16</xdr:col>
      <xdr:colOff>7620</xdr:colOff>
      <xdr:row>16</xdr:row>
      <xdr:rowOff>76200</xdr:rowOff>
    </xdr:to>
    <xdr:graphicFrame macro="">
      <xdr:nvGraphicFramePr>
        <xdr:cNvPr id="3072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45720</xdr:colOff>
      <xdr:row>11</xdr:row>
      <xdr:rowOff>137160</xdr:rowOff>
    </xdr:from>
    <xdr:to>
      <xdr:col>13</xdr:col>
      <xdr:colOff>434340</xdr:colOff>
      <xdr:row>13</xdr:row>
      <xdr:rowOff>121920</xdr:rowOff>
    </xdr:to>
    <xdr:sp macro="" textlink="">
      <xdr:nvSpPr>
        <xdr:cNvPr id="30727" name="Text Box 7"/>
        <xdr:cNvSpPr txBox="1">
          <a:spLocks noChangeArrowheads="1"/>
        </xdr:cNvSpPr>
      </xdr:nvSpPr>
      <xdr:spPr bwMode="auto">
        <a:xfrm>
          <a:off x="7109460" y="1844040"/>
          <a:ext cx="388620" cy="2895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800"/>
            </a:lnSpc>
            <a:defRPr sz="1000"/>
          </a:pPr>
          <a:r>
            <a:rPr lang="en-GB" sz="800" b="0" i="0" u="none" strike="noStrike" baseline="0">
              <a:solidFill>
                <a:srgbClr val="000000"/>
              </a:solidFill>
              <a:latin typeface="Arial"/>
              <a:cs typeface="Arial"/>
            </a:rPr>
            <a:t>Zero Target</a:t>
          </a:r>
        </a:p>
      </xdr:txBody>
    </xdr:sp>
    <xdr:clientData/>
  </xdr:twoCellAnchor>
  <xdr:twoCellAnchor>
    <xdr:from>
      <xdr:col>13</xdr:col>
      <xdr:colOff>579120</xdr:colOff>
      <xdr:row>14</xdr:row>
      <xdr:rowOff>38100</xdr:rowOff>
    </xdr:from>
    <xdr:to>
      <xdr:col>14</xdr:col>
      <xdr:colOff>228600</xdr:colOff>
      <xdr:row>16</xdr:row>
      <xdr:rowOff>38100</xdr:rowOff>
    </xdr:to>
    <xdr:sp macro="" textlink="">
      <xdr:nvSpPr>
        <xdr:cNvPr id="30728" name="Text Box 8"/>
        <xdr:cNvSpPr txBox="1">
          <a:spLocks noChangeArrowheads="1"/>
        </xdr:cNvSpPr>
      </xdr:nvSpPr>
      <xdr:spPr bwMode="auto">
        <a:xfrm>
          <a:off x="7642860" y="2202180"/>
          <a:ext cx="464820" cy="304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800"/>
            </a:lnSpc>
            <a:defRPr sz="1000"/>
          </a:pPr>
          <a:r>
            <a:rPr lang="en-GB" sz="800" b="0" i="0" u="none" strike="noStrike" baseline="0">
              <a:solidFill>
                <a:srgbClr val="000000"/>
              </a:solidFill>
              <a:latin typeface="Arial"/>
              <a:cs typeface="Arial"/>
            </a:rPr>
            <a:t>Vertical speed</a:t>
          </a:r>
        </a:p>
      </xdr:txBody>
    </xdr:sp>
    <xdr:clientData/>
  </xdr:twoCellAnchor>
  <xdr:twoCellAnchor>
    <xdr:from>
      <xdr:col>14</xdr:col>
      <xdr:colOff>213360</xdr:colOff>
      <xdr:row>14</xdr:row>
      <xdr:rowOff>114300</xdr:rowOff>
    </xdr:from>
    <xdr:to>
      <xdr:col>15</xdr:col>
      <xdr:colOff>22860</xdr:colOff>
      <xdr:row>15</xdr:row>
      <xdr:rowOff>137160</xdr:rowOff>
    </xdr:to>
    <xdr:sp macro="" textlink="">
      <xdr:nvSpPr>
        <xdr:cNvPr id="30729" name="Text Box 9"/>
        <xdr:cNvSpPr txBox="1">
          <a:spLocks noChangeArrowheads="1"/>
        </xdr:cNvSpPr>
      </xdr:nvSpPr>
      <xdr:spPr bwMode="auto">
        <a:xfrm>
          <a:off x="8092440" y="2278380"/>
          <a:ext cx="388620" cy="1752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Height</a:t>
          </a:r>
        </a:p>
      </xdr:txBody>
    </xdr:sp>
    <xdr:clientData/>
  </xdr:twoCellAnchor>
  <xdr:twoCellAnchor>
    <xdr:from>
      <xdr:col>15</xdr:col>
      <xdr:colOff>15240</xdr:colOff>
      <xdr:row>14</xdr:row>
      <xdr:rowOff>38100</xdr:rowOff>
    </xdr:from>
    <xdr:to>
      <xdr:col>15</xdr:col>
      <xdr:colOff>579120</xdr:colOff>
      <xdr:row>16</xdr:row>
      <xdr:rowOff>38100</xdr:rowOff>
    </xdr:to>
    <xdr:sp macro="" textlink="">
      <xdr:nvSpPr>
        <xdr:cNvPr id="30730" name="Text Box 10"/>
        <xdr:cNvSpPr txBox="1">
          <a:spLocks noChangeArrowheads="1"/>
        </xdr:cNvSpPr>
      </xdr:nvSpPr>
      <xdr:spPr bwMode="auto">
        <a:xfrm>
          <a:off x="8473440" y="2202180"/>
          <a:ext cx="563880" cy="304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800"/>
            </a:lnSpc>
            <a:defRPr sz="1000"/>
          </a:pPr>
          <a:r>
            <a:rPr lang="en-GB" sz="800" b="0" i="0" u="none" strike="noStrike" baseline="0">
              <a:solidFill>
                <a:srgbClr val="000000"/>
              </a:solidFill>
              <a:latin typeface="Arial"/>
              <a:cs typeface="Arial"/>
            </a:rPr>
            <a:t>Horizontal speed</a:t>
          </a:r>
        </a:p>
      </xdr:txBody>
    </xdr:sp>
    <xdr:clientData/>
  </xdr:twoCellAnchor>
  <xdr:twoCellAnchor>
    <xdr:from>
      <xdr:col>12</xdr:col>
      <xdr:colOff>449580</xdr:colOff>
      <xdr:row>27</xdr:row>
      <xdr:rowOff>83820</xdr:rowOff>
    </xdr:from>
    <xdr:to>
      <xdr:col>13</xdr:col>
      <xdr:colOff>373380</xdr:colOff>
      <xdr:row>27</xdr:row>
      <xdr:rowOff>83820</xdr:rowOff>
    </xdr:to>
    <xdr:sp macro="" textlink="">
      <xdr:nvSpPr>
        <xdr:cNvPr id="30731" name="Line 11"/>
        <xdr:cNvSpPr>
          <a:spLocks noChangeShapeType="1"/>
        </xdr:cNvSpPr>
      </xdr:nvSpPr>
      <xdr:spPr bwMode="auto">
        <a:xfrm>
          <a:off x="6941820" y="4229100"/>
          <a:ext cx="495300" cy="0"/>
        </a:xfrm>
        <a:prstGeom prst="line">
          <a:avLst/>
        </a:prstGeom>
        <a:noFill/>
        <a:ln w="1905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464820</xdr:colOff>
      <xdr:row>30</xdr:row>
      <xdr:rowOff>45720</xdr:rowOff>
    </xdr:from>
    <xdr:to>
      <xdr:col>13</xdr:col>
      <xdr:colOff>365760</xdr:colOff>
      <xdr:row>30</xdr:row>
      <xdr:rowOff>45720</xdr:rowOff>
    </xdr:to>
    <xdr:sp macro="" textlink="">
      <xdr:nvSpPr>
        <xdr:cNvPr id="30732" name="Line 12"/>
        <xdr:cNvSpPr>
          <a:spLocks noChangeShapeType="1"/>
        </xdr:cNvSpPr>
      </xdr:nvSpPr>
      <xdr:spPr bwMode="auto">
        <a:xfrm flipV="1">
          <a:off x="6957060" y="4572000"/>
          <a:ext cx="472440"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441960</xdr:colOff>
      <xdr:row>26</xdr:row>
      <xdr:rowOff>83820</xdr:rowOff>
    </xdr:from>
    <xdr:to>
      <xdr:col>15</xdr:col>
      <xdr:colOff>441960</xdr:colOff>
      <xdr:row>28</xdr:row>
      <xdr:rowOff>68580</xdr:rowOff>
    </xdr:to>
    <xdr:sp macro="" textlink="">
      <xdr:nvSpPr>
        <xdr:cNvPr id="30733" name="Text Box 13"/>
        <xdr:cNvSpPr txBox="1">
          <a:spLocks noChangeArrowheads="1"/>
        </xdr:cNvSpPr>
      </xdr:nvSpPr>
      <xdr:spPr bwMode="auto">
        <a:xfrm>
          <a:off x="7505700" y="4076700"/>
          <a:ext cx="13944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lnSpc>
              <a:spcPts val="800"/>
            </a:lnSpc>
            <a:defRPr sz="1000"/>
          </a:pPr>
          <a:r>
            <a:rPr lang="en-GB" sz="800" b="0" i="0" u="none" strike="noStrike" baseline="0">
              <a:solidFill>
                <a:srgbClr val="000000"/>
              </a:solidFill>
              <a:latin typeface="Arial"/>
              <a:cs typeface="Arial"/>
            </a:rPr>
            <a:t>Angle of the flight trajectory of the vehicle</a:t>
          </a:r>
        </a:p>
      </xdr:txBody>
    </xdr:sp>
    <xdr:clientData/>
  </xdr:twoCellAnchor>
  <xdr:twoCellAnchor>
    <xdr:from>
      <xdr:col>13</xdr:col>
      <xdr:colOff>441960</xdr:colOff>
      <xdr:row>28</xdr:row>
      <xdr:rowOff>114300</xdr:rowOff>
    </xdr:from>
    <xdr:to>
      <xdr:col>15</xdr:col>
      <xdr:colOff>601980</xdr:colOff>
      <xdr:row>31</xdr:row>
      <xdr:rowOff>45720</xdr:rowOff>
    </xdr:to>
    <xdr:sp macro="" textlink="">
      <xdr:nvSpPr>
        <xdr:cNvPr id="30734" name="Text Box 14"/>
        <xdr:cNvSpPr txBox="1">
          <a:spLocks noChangeArrowheads="1"/>
        </xdr:cNvSpPr>
      </xdr:nvSpPr>
      <xdr:spPr bwMode="auto">
        <a:xfrm>
          <a:off x="7505700" y="4411980"/>
          <a:ext cx="155448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lnSpc>
              <a:spcPts val="800"/>
            </a:lnSpc>
            <a:defRPr sz="1000"/>
          </a:pPr>
          <a:r>
            <a:rPr lang="en-GB" sz="800" b="0" i="0" u="none" strike="noStrike" baseline="0">
              <a:solidFill>
                <a:srgbClr val="000000"/>
              </a:solidFill>
              <a:latin typeface="Arial"/>
              <a:cs typeface="Arial"/>
            </a:rPr>
            <a:t>Magnitude of the vertical and horizontal thrust components</a:t>
          </a:r>
        </a:p>
      </xdr:txBody>
    </xdr:sp>
    <xdr:clientData/>
  </xdr:twoCellAnchor>
  <xdr:twoCellAnchor>
    <xdr:from>
      <xdr:col>13</xdr:col>
      <xdr:colOff>464820</xdr:colOff>
      <xdr:row>31</xdr:row>
      <xdr:rowOff>106680</xdr:rowOff>
    </xdr:from>
    <xdr:to>
      <xdr:col>15</xdr:col>
      <xdr:colOff>655320</xdr:colOff>
      <xdr:row>33</xdr:row>
      <xdr:rowOff>99060</xdr:rowOff>
    </xdr:to>
    <xdr:sp macro="" textlink="">
      <xdr:nvSpPr>
        <xdr:cNvPr id="30735" name="Text Box 15"/>
        <xdr:cNvSpPr txBox="1">
          <a:spLocks noChangeArrowheads="1"/>
        </xdr:cNvSpPr>
      </xdr:nvSpPr>
      <xdr:spPr bwMode="auto">
        <a:xfrm>
          <a:off x="7528560" y="4785360"/>
          <a:ext cx="158496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lnSpc>
              <a:spcPts val="800"/>
            </a:lnSpc>
            <a:defRPr sz="1000"/>
          </a:pPr>
          <a:r>
            <a:rPr lang="en-GB" sz="800" b="0" i="0" u="none" strike="noStrike" baseline="0">
              <a:solidFill>
                <a:srgbClr val="000000"/>
              </a:solidFill>
              <a:latin typeface="Arial"/>
              <a:cs typeface="Arial"/>
            </a:rPr>
            <a:t>Volume of propellant still remaining in the Braking stage</a:t>
          </a:r>
        </a:p>
      </xdr:txBody>
    </xdr:sp>
    <xdr:clientData/>
  </xdr:twoCellAnchor>
  <xdr:twoCellAnchor>
    <xdr:from>
      <xdr:col>13</xdr:col>
      <xdr:colOff>114300</xdr:colOff>
      <xdr:row>34</xdr:row>
      <xdr:rowOff>121920</xdr:rowOff>
    </xdr:from>
    <xdr:to>
      <xdr:col>13</xdr:col>
      <xdr:colOff>198120</xdr:colOff>
      <xdr:row>35</xdr:row>
      <xdr:rowOff>45720</xdr:rowOff>
    </xdr:to>
    <xdr:sp macro="" textlink="">
      <xdr:nvSpPr>
        <xdr:cNvPr id="30736" name="Oval 16"/>
        <xdr:cNvSpPr>
          <a:spLocks noChangeArrowheads="1"/>
        </xdr:cNvSpPr>
      </xdr:nvSpPr>
      <xdr:spPr bwMode="auto">
        <a:xfrm>
          <a:off x="7178040" y="5257800"/>
          <a:ext cx="83820" cy="76200"/>
        </a:xfrm>
        <a:prstGeom prst="ellipse">
          <a:avLst/>
        </a:prstGeom>
        <a:solidFill>
          <a:srgbClr xmlns:mc="http://schemas.openxmlformats.org/markup-compatibility/2006" xmlns:a14="http://schemas.microsoft.com/office/drawing/2010/main" val="333333" mc:Ignorable="a14" a14:legacySpreadsheetColorIndex="6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464820</xdr:colOff>
      <xdr:row>34</xdr:row>
      <xdr:rowOff>7620</xdr:rowOff>
    </xdr:from>
    <xdr:to>
      <xdr:col>16</xdr:col>
      <xdr:colOff>0</xdr:colOff>
      <xdr:row>36</xdr:row>
      <xdr:rowOff>7620</xdr:rowOff>
    </xdr:to>
    <xdr:sp macro="" textlink="">
      <xdr:nvSpPr>
        <xdr:cNvPr id="30737" name="Text Box 17"/>
        <xdr:cNvSpPr txBox="1">
          <a:spLocks noChangeArrowheads="1"/>
        </xdr:cNvSpPr>
      </xdr:nvSpPr>
      <xdr:spPr bwMode="auto">
        <a:xfrm>
          <a:off x="7528560" y="5143500"/>
          <a:ext cx="160782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lnSpc>
              <a:spcPts val="800"/>
            </a:lnSpc>
            <a:defRPr sz="1000"/>
          </a:pPr>
          <a:r>
            <a:rPr lang="en-GB" sz="800" b="0" i="0" u="none" strike="noStrike" baseline="0">
              <a:solidFill>
                <a:srgbClr val="000000"/>
              </a:solidFill>
              <a:latin typeface="Arial"/>
              <a:cs typeface="Arial"/>
            </a:rPr>
            <a:t>Centre of Gravity of "Combined stages" and Descent stage</a:t>
          </a:r>
        </a:p>
      </xdr:txBody>
    </xdr:sp>
    <xdr:clientData/>
  </xdr:twoCellAnchor>
  <xdr:twoCellAnchor>
    <xdr:from>
      <xdr:col>12</xdr:col>
      <xdr:colOff>480060</xdr:colOff>
      <xdr:row>32</xdr:row>
      <xdr:rowOff>30480</xdr:rowOff>
    </xdr:from>
    <xdr:to>
      <xdr:col>13</xdr:col>
      <xdr:colOff>365760</xdr:colOff>
      <xdr:row>33</xdr:row>
      <xdr:rowOff>30480</xdr:rowOff>
    </xdr:to>
    <xdr:sp macro="" textlink="">
      <xdr:nvSpPr>
        <xdr:cNvPr id="30738" name="Rectangle 18"/>
        <xdr:cNvSpPr>
          <a:spLocks noChangeArrowheads="1"/>
        </xdr:cNvSpPr>
      </xdr:nvSpPr>
      <xdr:spPr bwMode="auto">
        <a:xfrm>
          <a:off x="6972300" y="4861560"/>
          <a:ext cx="457200" cy="152400"/>
        </a:xfrm>
        <a:prstGeom prst="rect">
          <a:avLst/>
        </a:prstGeom>
        <a:noFill/>
        <a:ln w="12700">
          <a:solidFill>
            <a:srgbClr xmlns:mc="http://schemas.openxmlformats.org/markup-compatibility/2006" xmlns:a14="http://schemas.microsoft.com/office/drawing/2010/main" val="800000" mc:Ignorable="a14" a14:legacySpreadsheetColorIndex="16"/>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99060</xdr:colOff>
      <xdr:row>1</xdr:row>
      <xdr:rowOff>38100</xdr:rowOff>
    </xdr:from>
    <xdr:to>
      <xdr:col>4</xdr:col>
      <xdr:colOff>601980</xdr:colOff>
      <xdr:row>15</xdr:row>
      <xdr:rowOff>137160</xdr:rowOff>
    </xdr:to>
    <xdr:graphicFrame macro="">
      <xdr:nvGraphicFramePr>
        <xdr:cNvPr id="143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45720</xdr:colOff>
      <xdr:row>16</xdr:row>
      <xdr:rowOff>22860</xdr:rowOff>
    </xdr:from>
    <xdr:to>
      <xdr:col>9</xdr:col>
      <xdr:colOff>571500</xdr:colOff>
      <xdr:row>30</xdr:row>
      <xdr:rowOff>121920</xdr:rowOff>
    </xdr:to>
    <xdr:graphicFrame macro="">
      <xdr:nvGraphicFramePr>
        <xdr:cNvPr id="1433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99060</xdr:colOff>
      <xdr:row>16</xdr:row>
      <xdr:rowOff>22860</xdr:rowOff>
    </xdr:from>
    <xdr:to>
      <xdr:col>4</xdr:col>
      <xdr:colOff>601980</xdr:colOff>
      <xdr:row>30</xdr:row>
      <xdr:rowOff>121920</xdr:rowOff>
    </xdr:to>
    <xdr:graphicFrame macro="">
      <xdr:nvGraphicFramePr>
        <xdr:cNvPr id="1434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38100</xdr:colOff>
      <xdr:row>31</xdr:row>
      <xdr:rowOff>7620</xdr:rowOff>
    </xdr:from>
    <xdr:to>
      <xdr:col>14</xdr:col>
      <xdr:colOff>556260</xdr:colOff>
      <xdr:row>45</xdr:row>
      <xdr:rowOff>144780</xdr:rowOff>
    </xdr:to>
    <xdr:graphicFrame macro="">
      <xdr:nvGraphicFramePr>
        <xdr:cNvPr id="1434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45720</xdr:colOff>
      <xdr:row>1</xdr:row>
      <xdr:rowOff>38100</xdr:rowOff>
    </xdr:from>
    <xdr:to>
      <xdr:col>9</xdr:col>
      <xdr:colOff>571500</xdr:colOff>
      <xdr:row>15</xdr:row>
      <xdr:rowOff>137160</xdr:rowOff>
    </xdr:to>
    <xdr:graphicFrame macro="">
      <xdr:nvGraphicFramePr>
        <xdr:cNvPr id="1434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22860</xdr:colOff>
      <xdr:row>1</xdr:row>
      <xdr:rowOff>38100</xdr:rowOff>
    </xdr:from>
    <xdr:to>
      <xdr:col>14</xdr:col>
      <xdr:colOff>556260</xdr:colOff>
      <xdr:row>15</xdr:row>
      <xdr:rowOff>137160</xdr:rowOff>
    </xdr:to>
    <xdr:graphicFrame macro="">
      <xdr:nvGraphicFramePr>
        <xdr:cNvPr id="1434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60960</xdr:colOff>
      <xdr:row>31</xdr:row>
      <xdr:rowOff>22860</xdr:rowOff>
    </xdr:from>
    <xdr:to>
      <xdr:col>9</xdr:col>
      <xdr:colOff>579120</xdr:colOff>
      <xdr:row>45</xdr:row>
      <xdr:rowOff>144780</xdr:rowOff>
    </xdr:to>
    <xdr:graphicFrame macro="">
      <xdr:nvGraphicFramePr>
        <xdr:cNvPr id="14345"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83820</xdr:colOff>
      <xdr:row>31</xdr:row>
      <xdr:rowOff>22860</xdr:rowOff>
    </xdr:from>
    <xdr:to>
      <xdr:col>4</xdr:col>
      <xdr:colOff>601980</xdr:colOff>
      <xdr:row>45</xdr:row>
      <xdr:rowOff>144780</xdr:rowOff>
    </xdr:to>
    <xdr:graphicFrame macro="">
      <xdr:nvGraphicFramePr>
        <xdr:cNvPr id="14346"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30480</xdr:colOff>
      <xdr:row>16</xdr:row>
      <xdr:rowOff>22860</xdr:rowOff>
    </xdr:from>
    <xdr:to>
      <xdr:col>14</xdr:col>
      <xdr:colOff>556260</xdr:colOff>
      <xdr:row>30</xdr:row>
      <xdr:rowOff>121920</xdr:rowOff>
    </xdr:to>
    <xdr:graphicFrame macro="">
      <xdr:nvGraphicFramePr>
        <xdr:cNvPr id="14347"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7"/>
  </sheetPr>
  <dimension ref="A1"/>
  <sheetViews>
    <sheetView showGridLines="0" showRowColHeaders="0" tabSelected="1" workbookViewId="0">
      <selection activeCell="N2" sqref="N2"/>
    </sheetView>
  </sheetViews>
  <sheetFormatPr defaultRowHeight="13.2" x14ac:dyDescent="0.25"/>
  <sheetData/>
  <sheetProtection algorithmName="SHA-512" hashValue="cLXEasOye6x/DXXef2bP/iCfr5qi7/iP6Xjy+ybzxsXla9tawOdleFXZCYsHVCBaEXGe4lTB8FqW2rBQMg/oqw==" saltValue="aZyjcGJV5kcORI80gUIe1Q==" spinCount="100000" sheet="1" objects="1" scenarios="1" selectLockedCells="1" selectUnlockedCells="1"/>
  <phoneticPr fontId="2" type="noConversion"/>
  <printOptions horizontalCentered="1" verticalCentered="1"/>
  <pageMargins left="0.55118110236220474" right="0.55118110236220474" top="0.98425196850393704" bottom="0.98425196850393704" header="0.51181102362204722" footer="0.51181102362204722"/>
  <pageSetup paperSize="9" orientation="landscape" r:id="rId1"/>
  <headerFooter alignWithMargins="0">
    <oddHeader>&amp;LCopyright 2019 JD Palmer&amp;CThe Soft Landing Challenge - Lander&amp;R&amp;D</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3"/>
  </sheetPr>
  <dimension ref="A1:N77"/>
  <sheetViews>
    <sheetView showGridLines="0" showRowColHeaders="0" workbookViewId="0">
      <selection activeCell="D3" sqref="D3:E3"/>
    </sheetView>
  </sheetViews>
  <sheetFormatPr defaultRowHeight="13.2" x14ac:dyDescent="0.25"/>
  <cols>
    <col min="1" max="1" width="0.88671875" customWidth="1"/>
    <col min="2" max="2" width="23.109375" customWidth="1"/>
    <col min="3" max="3" width="7" customWidth="1"/>
    <col min="4" max="5" width="7.109375" customWidth="1"/>
    <col min="6" max="6" width="7" customWidth="1"/>
    <col min="7" max="7" width="6.5546875" customWidth="1"/>
    <col min="8" max="8" width="11" customWidth="1"/>
    <col min="9" max="9" width="16.33203125" customWidth="1"/>
    <col min="10" max="10" width="34" customWidth="1"/>
    <col min="11" max="11" width="2.33203125" customWidth="1"/>
  </cols>
  <sheetData>
    <row r="1" spans="1:14" ht="4.5" customHeight="1" thickBot="1" x14ac:dyDescent="0.3"/>
    <row r="2" spans="1:14" ht="5.25" customHeight="1" x14ac:dyDescent="0.3">
      <c r="A2" s="8"/>
      <c r="B2" s="555"/>
      <c r="C2" s="556"/>
      <c r="D2" s="556"/>
      <c r="E2" s="556"/>
      <c r="F2" s="556"/>
      <c r="G2" s="556"/>
      <c r="H2" s="556"/>
      <c r="I2" s="556"/>
      <c r="J2" s="556"/>
      <c r="K2" s="557"/>
    </row>
    <row r="3" spans="1:14" ht="18.75" customHeight="1" x14ac:dyDescent="0.3">
      <c r="A3" s="8"/>
      <c r="B3" s="560" t="s">
        <v>134</v>
      </c>
      <c r="C3" s="561"/>
      <c r="D3" s="562" t="s">
        <v>128</v>
      </c>
      <c r="E3" s="563"/>
      <c r="F3" s="309"/>
      <c r="G3" s="571" t="str">
        <f>C45</f>
        <v>The mission will be based on Mars descent parameters</v>
      </c>
      <c r="H3" s="572"/>
      <c r="I3" s="572"/>
      <c r="J3" s="573"/>
      <c r="K3" s="300"/>
    </row>
    <row r="4" spans="1:14" ht="5.25" customHeight="1" x14ac:dyDescent="0.3">
      <c r="A4" s="8"/>
      <c r="B4" s="125"/>
      <c r="C4" s="299"/>
      <c r="D4" s="299"/>
      <c r="E4" s="299"/>
      <c r="F4" s="299"/>
      <c r="G4" s="299"/>
      <c r="H4" s="299"/>
      <c r="I4" s="299"/>
      <c r="J4" s="299"/>
      <c r="K4" s="300"/>
    </row>
    <row r="5" spans="1:14" ht="12" customHeight="1" x14ac:dyDescent="0.3">
      <c r="A5" s="8"/>
      <c r="B5" s="125"/>
      <c r="C5" s="319" t="s">
        <v>114</v>
      </c>
      <c r="D5" s="321" t="s">
        <v>116</v>
      </c>
      <c r="E5" s="321" t="s">
        <v>117</v>
      </c>
      <c r="F5" s="321" t="s">
        <v>298</v>
      </c>
      <c r="G5" s="564" t="str">
        <f>C47</f>
        <v xml:space="preserve"> </v>
      </c>
      <c r="H5" s="565"/>
      <c r="I5" s="565"/>
      <c r="J5" s="565"/>
      <c r="K5" s="341"/>
    </row>
    <row r="6" spans="1:14" ht="9" customHeight="1" x14ac:dyDescent="0.25">
      <c r="A6" s="8"/>
      <c r="B6" s="89"/>
      <c r="C6" s="320" t="s">
        <v>115</v>
      </c>
      <c r="D6" s="322" t="s">
        <v>121</v>
      </c>
      <c r="E6" s="322" t="s">
        <v>121</v>
      </c>
      <c r="F6" s="322" t="s">
        <v>121</v>
      </c>
      <c r="G6" s="566"/>
      <c r="H6" s="567"/>
      <c r="I6" s="565"/>
      <c r="J6" s="565"/>
      <c r="K6" s="341"/>
    </row>
    <row r="7" spans="1:14" ht="12" customHeight="1" x14ac:dyDescent="0.25">
      <c r="A7" s="8"/>
      <c r="B7" s="38" t="s">
        <v>245</v>
      </c>
      <c r="C7" s="311"/>
      <c r="D7" s="323">
        <v>150000</v>
      </c>
      <c r="E7" s="324">
        <v>250000</v>
      </c>
      <c r="F7" s="325">
        <v>175000</v>
      </c>
      <c r="G7" s="546" t="s">
        <v>151</v>
      </c>
      <c r="H7" s="547"/>
      <c r="I7" s="568"/>
      <c r="J7" s="569"/>
      <c r="K7" s="570"/>
    </row>
    <row r="8" spans="1:14" ht="12" customHeight="1" x14ac:dyDescent="0.25">
      <c r="A8" s="9"/>
      <c r="B8" s="39" t="s">
        <v>246</v>
      </c>
      <c r="C8" s="312"/>
      <c r="D8" s="326">
        <v>8</v>
      </c>
      <c r="E8" s="327">
        <v>7</v>
      </c>
      <c r="F8" s="328">
        <v>9</v>
      </c>
      <c r="G8" s="542" t="s">
        <v>139</v>
      </c>
      <c r="H8" s="543"/>
      <c r="I8" s="534"/>
      <c r="J8" s="535"/>
      <c r="K8" s="536"/>
    </row>
    <row r="9" spans="1:14" ht="12" customHeight="1" x14ac:dyDescent="0.25">
      <c r="A9" s="7"/>
      <c r="B9" s="39" t="s">
        <v>247</v>
      </c>
      <c r="C9" s="346"/>
      <c r="D9" s="347">
        <v>0.75</v>
      </c>
      <c r="E9" s="348">
        <v>0.8</v>
      </c>
      <c r="F9" s="349">
        <v>1</v>
      </c>
      <c r="G9" s="558" t="s">
        <v>138</v>
      </c>
      <c r="H9" s="559"/>
      <c r="I9" s="537"/>
      <c r="J9" s="538"/>
      <c r="K9" s="539"/>
      <c r="M9" s="1"/>
      <c r="N9" s="1"/>
    </row>
    <row r="10" spans="1:14" ht="12" customHeight="1" x14ac:dyDescent="0.25">
      <c r="A10" s="7"/>
      <c r="B10" s="167" t="s">
        <v>248</v>
      </c>
      <c r="C10" s="313"/>
      <c r="D10" s="329">
        <v>325</v>
      </c>
      <c r="E10" s="330">
        <v>300</v>
      </c>
      <c r="F10" s="331">
        <v>375</v>
      </c>
      <c r="G10" s="544" t="s">
        <v>149</v>
      </c>
      <c r="H10" s="545"/>
      <c r="I10" s="537"/>
      <c r="J10" s="538"/>
      <c r="K10" s="539"/>
      <c r="M10" s="1"/>
      <c r="N10" s="1"/>
    </row>
    <row r="11" spans="1:14" ht="12" customHeight="1" x14ac:dyDescent="0.25">
      <c r="A11" s="12"/>
      <c r="B11" s="38" t="s">
        <v>249</v>
      </c>
      <c r="C11" s="311"/>
      <c r="D11" s="332">
        <v>30000</v>
      </c>
      <c r="E11" s="333">
        <v>60000</v>
      </c>
      <c r="F11" s="334">
        <v>35000</v>
      </c>
      <c r="G11" s="546" t="s">
        <v>152</v>
      </c>
      <c r="H11" s="547"/>
      <c r="I11" s="537"/>
      <c r="J11" s="538"/>
      <c r="K11" s="539"/>
      <c r="M11" s="1"/>
      <c r="N11" s="1"/>
    </row>
    <row r="12" spans="1:14" ht="12" customHeight="1" x14ac:dyDescent="0.25">
      <c r="A12" s="12"/>
      <c r="B12" s="39" t="s">
        <v>250</v>
      </c>
      <c r="C12" s="312"/>
      <c r="D12" s="326">
        <v>8</v>
      </c>
      <c r="E12" s="327">
        <v>7</v>
      </c>
      <c r="F12" s="328">
        <v>10</v>
      </c>
      <c r="G12" s="542" t="s">
        <v>139</v>
      </c>
      <c r="H12" s="543"/>
      <c r="I12" s="534"/>
      <c r="J12" s="535"/>
      <c r="K12" s="536"/>
      <c r="M12" s="1"/>
      <c r="N12" s="1"/>
    </row>
    <row r="13" spans="1:14" ht="12" customHeight="1" x14ac:dyDescent="0.25">
      <c r="A13" s="12"/>
      <c r="B13" s="39" t="s">
        <v>251</v>
      </c>
      <c r="C13" s="346"/>
      <c r="D13" s="347">
        <v>1.7</v>
      </c>
      <c r="E13" s="348">
        <v>1.8</v>
      </c>
      <c r="F13" s="349">
        <v>2</v>
      </c>
      <c r="G13" s="558" t="s">
        <v>138</v>
      </c>
      <c r="H13" s="559"/>
      <c r="I13" s="537"/>
      <c r="J13" s="538"/>
      <c r="K13" s="539"/>
      <c r="M13" s="1"/>
      <c r="N13" s="1"/>
    </row>
    <row r="14" spans="1:14" ht="12" customHeight="1" x14ac:dyDescent="0.25">
      <c r="A14" s="7"/>
      <c r="B14" s="167" t="s">
        <v>248</v>
      </c>
      <c r="C14" s="313"/>
      <c r="D14" s="329">
        <v>390</v>
      </c>
      <c r="E14" s="330">
        <v>300</v>
      </c>
      <c r="F14" s="331">
        <v>375</v>
      </c>
      <c r="G14" s="544" t="s">
        <v>149</v>
      </c>
      <c r="H14" s="545"/>
      <c r="I14" s="537"/>
      <c r="J14" s="538"/>
      <c r="K14" s="539"/>
      <c r="M14" s="1"/>
      <c r="N14" s="1"/>
    </row>
    <row r="15" spans="1:14" ht="12" customHeight="1" x14ac:dyDescent="0.25">
      <c r="A15" s="7"/>
      <c r="B15" s="38" t="s">
        <v>252</v>
      </c>
      <c r="C15" s="311"/>
      <c r="D15" s="323">
        <v>12</v>
      </c>
      <c r="E15" s="323">
        <v>60</v>
      </c>
      <c r="F15" s="335">
        <v>0</v>
      </c>
      <c r="G15" s="542" t="s">
        <v>145</v>
      </c>
      <c r="H15" s="543"/>
      <c r="I15" s="534"/>
      <c r="J15" s="535"/>
      <c r="K15" s="536"/>
      <c r="M15" s="1"/>
      <c r="N15" s="1"/>
    </row>
    <row r="16" spans="1:14" ht="12" customHeight="1" x14ac:dyDescent="0.25">
      <c r="A16" s="7"/>
      <c r="B16" s="167" t="s">
        <v>253</v>
      </c>
      <c r="C16" s="313"/>
      <c r="D16" s="329">
        <v>20000</v>
      </c>
      <c r="E16" s="329">
        <v>175000</v>
      </c>
      <c r="F16" s="336">
        <v>22000</v>
      </c>
      <c r="G16" s="542" t="s">
        <v>153</v>
      </c>
      <c r="H16" s="543"/>
      <c r="I16" s="537"/>
      <c r="J16" s="538"/>
      <c r="K16" s="539"/>
      <c r="M16" s="1"/>
      <c r="N16" s="1"/>
    </row>
    <row r="17" spans="1:14" ht="12" customHeight="1" x14ac:dyDescent="0.25">
      <c r="A17" s="7"/>
      <c r="B17" s="39" t="s">
        <v>254</v>
      </c>
      <c r="C17" s="311"/>
      <c r="D17" s="323">
        <v>3397</v>
      </c>
      <c r="E17" s="323">
        <v>1738</v>
      </c>
      <c r="F17" s="335">
        <v>2439</v>
      </c>
      <c r="G17" s="546" t="s">
        <v>154</v>
      </c>
      <c r="H17" s="547"/>
      <c r="I17" s="537"/>
      <c r="J17" s="538"/>
      <c r="K17" s="539"/>
      <c r="M17" s="1"/>
      <c r="N17" s="1"/>
    </row>
    <row r="18" spans="1:14" ht="12" customHeight="1" x14ac:dyDescent="0.25">
      <c r="A18" s="7"/>
      <c r="B18" s="39" t="s">
        <v>255</v>
      </c>
      <c r="C18" s="312"/>
      <c r="D18" s="326">
        <v>3.7</v>
      </c>
      <c r="E18" s="326">
        <v>1.6</v>
      </c>
      <c r="F18" s="337">
        <v>3.7</v>
      </c>
      <c r="G18" s="542" t="s">
        <v>155</v>
      </c>
      <c r="H18" s="543"/>
      <c r="I18" s="537"/>
      <c r="J18" s="538"/>
      <c r="K18" s="539"/>
      <c r="M18" s="1"/>
      <c r="N18" s="1"/>
    </row>
    <row r="19" spans="1:14" ht="12" customHeight="1" x14ac:dyDescent="0.25">
      <c r="A19" s="7"/>
      <c r="B19" s="39" t="s">
        <v>256</v>
      </c>
      <c r="C19" s="314"/>
      <c r="D19" s="332">
        <v>869</v>
      </c>
      <c r="E19" s="332">
        <v>0</v>
      </c>
      <c r="F19" s="338">
        <v>11</v>
      </c>
      <c r="G19" s="542" t="s">
        <v>156</v>
      </c>
      <c r="H19" s="543"/>
      <c r="I19" s="534"/>
      <c r="J19" s="535"/>
      <c r="K19" s="536"/>
      <c r="M19" s="1"/>
      <c r="N19" s="1"/>
    </row>
    <row r="20" spans="1:14" ht="12" customHeight="1" x14ac:dyDescent="0.25">
      <c r="A20" s="7"/>
      <c r="B20" s="39" t="s">
        <v>172</v>
      </c>
      <c r="C20" s="314"/>
      <c r="D20" s="332">
        <v>400</v>
      </c>
      <c r="E20" s="332">
        <v>120</v>
      </c>
      <c r="F20" s="338">
        <v>450</v>
      </c>
      <c r="G20" s="542" t="s">
        <v>157</v>
      </c>
      <c r="H20" s="543"/>
      <c r="I20" s="537"/>
      <c r="J20" s="538"/>
      <c r="K20" s="539"/>
      <c r="M20" s="1"/>
      <c r="N20" s="1"/>
    </row>
    <row r="21" spans="1:14" ht="12" customHeight="1" x14ac:dyDescent="0.25">
      <c r="A21" s="7"/>
      <c r="B21" s="167" t="s">
        <v>57</v>
      </c>
      <c r="C21" s="315"/>
      <c r="D21" s="339" t="s">
        <v>135</v>
      </c>
      <c r="E21" s="339" t="s">
        <v>100</v>
      </c>
      <c r="F21" s="340" t="s">
        <v>100</v>
      </c>
      <c r="G21" s="544" t="s">
        <v>65</v>
      </c>
      <c r="H21" s="545"/>
      <c r="I21" s="534"/>
      <c r="J21" s="535"/>
      <c r="K21" s="536"/>
      <c r="M21" s="1"/>
      <c r="N21" s="1"/>
    </row>
    <row r="22" spans="1:14" ht="12" customHeight="1" x14ac:dyDescent="0.25">
      <c r="A22" s="7"/>
      <c r="B22" s="38" t="s">
        <v>257</v>
      </c>
      <c r="C22" s="311"/>
      <c r="D22" s="323">
        <v>120</v>
      </c>
      <c r="E22" s="324">
        <v>110</v>
      </c>
      <c r="F22" s="325">
        <v>139</v>
      </c>
      <c r="G22" s="546" t="s">
        <v>83</v>
      </c>
      <c r="H22" s="547"/>
      <c r="I22" s="537"/>
      <c r="J22" s="538"/>
      <c r="K22" s="539"/>
      <c r="M22" s="1"/>
      <c r="N22" s="1"/>
    </row>
    <row r="23" spans="1:14" ht="12" customHeight="1" x14ac:dyDescent="0.25">
      <c r="A23" s="7"/>
      <c r="B23" s="167" t="s">
        <v>258</v>
      </c>
      <c r="C23" s="313"/>
      <c r="D23" s="329">
        <v>35</v>
      </c>
      <c r="E23" s="330">
        <v>30</v>
      </c>
      <c r="F23" s="331">
        <v>33</v>
      </c>
      <c r="G23" s="544" t="s">
        <v>93</v>
      </c>
      <c r="H23" s="545"/>
      <c r="I23" s="537"/>
      <c r="J23" s="538"/>
      <c r="K23" s="539"/>
      <c r="M23" s="1"/>
      <c r="N23" s="1"/>
    </row>
    <row r="24" spans="1:14" ht="12" customHeight="1" x14ac:dyDescent="0.25">
      <c r="A24" s="7"/>
      <c r="B24" s="38" t="s">
        <v>259</v>
      </c>
      <c r="C24" s="316"/>
      <c r="D24" s="335">
        <v>15</v>
      </c>
      <c r="E24" s="325">
        <v>18</v>
      </c>
      <c r="F24" s="325">
        <v>22</v>
      </c>
      <c r="G24" s="546" t="s">
        <v>108</v>
      </c>
      <c r="H24" s="547"/>
      <c r="I24" s="537"/>
      <c r="J24" s="538"/>
      <c r="K24" s="539"/>
      <c r="M24" s="1"/>
      <c r="N24" s="1"/>
    </row>
    <row r="25" spans="1:14" ht="12" customHeight="1" x14ac:dyDescent="0.25">
      <c r="A25" s="7"/>
      <c r="B25" s="39" t="s">
        <v>260</v>
      </c>
      <c r="C25" s="317"/>
      <c r="D25" s="338">
        <v>8</v>
      </c>
      <c r="E25" s="334">
        <v>4</v>
      </c>
      <c r="F25" s="334">
        <v>9</v>
      </c>
      <c r="G25" s="542" t="s">
        <v>109</v>
      </c>
      <c r="H25" s="543"/>
      <c r="I25" s="537"/>
      <c r="J25" s="538"/>
      <c r="K25" s="539"/>
      <c r="M25" s="1"/>
      <c r="N25" s="1"/>
    </row>
    <row r="26" spans="1:14" ht="12" customHeight="1" x14ac:dyDescent="0.25">
      <c r="A26" s="7"/>
      <c r="B26" s="167" t="s">
        <v>261</v>
      </c>
      <c r="C26" s="318"/>
      <c r="D26" s="336">
        <v>2</v>
      </c>
      <c r="E26" s="331">
        <v>2</v>
      </c>
      <c r="F26" s="331">
        <v>3</v>
      </c>
      <c r="G26" s="554" t="s">
        <v>110</v>
      </c>
      <c r="H26" s="551"/>
      <c r="I26" s="537"/>
      <c r="J26" s="538"/>
      <c r="K26" s="539"/>
      <c r="M26" s="1"/>
      <c r="N26" s="1"/>
    </row>
    <row r="27" spans="1:14" ht="12" customHeight="1" x14ac:dyDescent="0.25">
      <c r="A27" s="7"/>
      <c r="B27" s="38" t="s">
        <v>262</v>
      </c>
      <c r="C27" s="316"/>
      <c r="D27" s="335">
        <v>1950</v>
      </c>
      <c r="E27" s="325">
        <v>1275</v>
      </c>
      <c r="F27" s="325">
        <v>1500</v>
      </c>
      <c r="G27" s="552" t="s">
        <v>158</v>
      </c>
      <c r="H27" s="553"/>
      <c r="I27" s="537"/>
      <c r="J27" s="538"/>
      <c r="K27" s="539"/>
      <c r="M27" s="1"/>
      <c r="N27" s="1"/>
    </row>
    <row r="28" spans="1:14" ht="12" customHeight="1" x14ac:dyDescent="0.25">
      <c r="A28" s="9"/>
      <c r="B28" s="39" t="s">
        <v>263</v>
      </c>
      <c r="C28" s="317"/>
      <c r="D28" s="338">
        <v>1200</v>
      </c>
      <c r="E28" s="334">
        <v>500</v>
      </c>
      <c r="F28" s="334">
        <v>750</v>
      </c>
      <c r="G28" s="548" t="s">
        <v>159</v>
      </c>
      <c r="H28" s="549"/>
      <c r="I28" s="537"/>
      <c r="J28" s="538"/>
      <c r="K28" s="539"/>
      <c r="M28" s="1"/>
      <c r="N28" s="1"/>
    </row>
    <row r="29" spans="1:14" ht="12" customHeight="1" x14ac:dyDescent="0.25">
      <c r="A29" s="10"/>
      <c r="B29" s="167" t="s">
        <v>264</v>
      </c>
      <c r="C29" s="318"/>
      <c r="D29" s="336">
        <v>480</v>
      </c>
      <c r="E29" s="331">
        <v>160</v>
      </c>
      <c r="F29" s="331">
        <v>250</v>
      </c>
      <c r="G29" s="550" t="s">
        <v>160</v>
      </c>
      <c r="H29" s="551"/>
      <c r="I29" s="537"/>
      <c r="J29" s="538"/>
      <c r="K29" s="539"/>
    </row>
    <row r="30" spans="1:14" ht="12" customHeight="1" thickBot="1" x14ac:dyDescent="0.3">
      <c r="A30" s="4"/>
      <c r="B30" s="511" t="s">
        <v>265</v>
      </c>
      <c r="C30" s="512"/>
      <c r="D30" s="513">
        <v>1.117</v>
      </c>
      <c r="E30" s="514">
        <v>1.34</v>
      </c>
      <c r="F30" s="515">
        <v>1.0489999999999999</v>
      </c>
      <c r="G30" s="540" t="s">
        <v>212</v>
      </c>
      <c r="H30" s="541"/>
      <c r="I30" s="531"/>
      <c r="J30" s="532"/>
      <c r="K30" s="533"/>
      <c r="M30" s="1"/>
      <c r="N30" s="1"/>
    </row>
    <row r="31" spans="1:14" ht="12.75" customHeight="1" x14ac:dyDescent="0.25">
      <c r="A31" s="1"/>
      <c r="B31" s="90"/>
      <c r="C31" s="90"/>
      <c r="D31" s="90"/>
      <c r="E31" s="90"/>
      <c r="F31" s="90"/>
      <c r="G31" s="508"/>
      <c r="H31" s="90"/>
      <c r="I31" s="138"/>
      <c r="J31" s="138"/>
      <c r="K31" s="90"/>
      <c r="M31" s="1"/>
      <c r="N31" s="1"/>
    </row>
    <row r="32" spans="1:14" x14ac:dyDescent="0.25">
      <c r="A32" s="1"/>
      <c r="B32" s="90"/>
      <c r="C32" s="90"/>
      <c r="D32" s="90"/>
      <c r="E32" s="90"/>
      <c r="F32" s="90"/>
      <c r="G32" s="113"/>
      <c r="H32" s="90"/>
      <c r="I32" s="138"/>
      <c r="J32" s="138"/>
      <c r="K32" s="90"/>
      <c r="M32" s="1"/>
      <c r="N32" s="1"/>
    </row>
    <row r="33" spans="1:14" ht="13.5" customHeight="1" x14ac:dyDescent="0.25">
      <c r="A33" s="1"/>
      <c r="B33" s="90"/>
      <c r="C33" s="90"/>
      <c r="D33" s="90"/>
      <c r="E33" s="90"/>
      <c r="F33" s="90"/>
      <c r="G33" s="509"/>
      <c r="H33" s="90"/>
      <c r="I33" s="13"/>
      <c r="J33" s="13"/>
      <c r="K33" s="90"/>
      <c r="M33" s="1"/>
      <c r="N33" s="1"/>
    </row>
    <row r="34" spans="1:14" ht="10.5" customHeight="1" x14ac:dyDescent="0.3">
      <c r="B34" s="90"/>
      <c r="C34" s="90"/>
      <c r="D34" s="90"/>
      <c r="E34" s="90"/>
      <c r="F34" s="90"/>
      <c r="G34" s="510"/>
      <c r="H34" s="90"/>
      <c r="I34" s="90"/>
      <c r="J34" s="90"/>
      <c r="K34" s="90"/>
    </row>
    <row r="35" spans="1:14" ht="17.25" customHeight="1" x14ac:dyDescent="0.25">
      <c r="B35" s="90"/>
      <c r="C35" s="90"/>
      <c r="D35" s="90"/>
      <c r="E35" s="90"/>
      <c r="F35" s="90"/>
      <c r="G35" s="302"/>
      <c r="H35" s="90"/>
      <c r="I35" s="90"/>
      <c r="J35" s="90"/>
      <c r="K35" s="90"/>
    </row>
    <row r="36" spans="1:14" ht="12.75" customHeight="1" x14ac:dyDescent="0.25">
      <c r="B36" s="90"/>
      <c r="C36" s="90"/>
      <c r="D36" s="90"/>
      <c r="E36" s="90"/>
      <c r="F36" s="90"/>
      <c r="G36" s="302"/>
      <c r="H36" s="90"/>
      <c r="I36" s="90"/>
      <c r="J36" s="90"/>
      <c r="K36" s="90"/>
    </row>
    <row r="37" spans="1:14" ht="15.75" customHeight="1" x14ac:dyDescent="0.25">
      <c r="B37" s="90"/>
      <c r="C37" s="90"/>
      <c r="D37" s="90"/>
      <c r="E37" s="90"/>
      <c r="F37" s="90"/>
      <c r="G37" s="302"/>
      <c r="H37" s="90"/>
      <c r="I37" s="90"/>
      <c r="J37" s="90"/>
      <c r="K37" s="90"/>
    </row>
    <row r="38" spans="1:14" ht="2.25" customHeight="1" x14ac:dyDescent="0.25">
      <c r="B38" s="90"/>
      <c r="C38" s="90"/>
      <c r="D38" s="90"/>
      <c r="E38" s="90"/>
      <c r="F38" s="90"/>
      <c r="G38" s="302"/>
      <c r="H38" s="90"/>
      <c r="I38" s="90"/>
      <c r="J38" s="90"/>
      <c r="K38" s="90"/>
    </row>
    <row r="39" spans="1:14" ht="12" hidden="1" customHeight="1" x14ac:dyDescent="0.25">
      <c r="B39" s="90"/>
      <c r="C39" s="90"/>
      <c r="D39" s="90"/>
      <c r="E39" s="90"/>
      <c r="F39" s="301"/>
      <c r="G39" s="302"/>
      <c r="H39" s="90"/>
      <c r="I39" s="90"/>
      <c r="J39" s="90"/>
      <c r="K39" s="90"/>
    </row>
    <row r="40" spans="1:14" ht="8.25" hidden="1" customHeight="1" x14ac:dyDescent="0.25">
      <c r="B40" s="90"/>
      <c r="C40" s="90"/>
      <c r="D40" s="90"/>
      <c r="E40" s="90"/>
      <c r="F40" s="90"/>
      <c r="G40" s="90"/>
      <c r="H40" s="90"/>
      <c r="I40" s="90"/>
      <c r="J40" s="90"/>
      <c r="K40" s="90"/>
    </row>
    <row r="41" spans="1:14" hidden="1" x14ac:dyDescent="0.25"/>
    <row r="42" spans="1:14" hidden="1" x14ac:dyDescent="0.25">
      <c r="B42" s="303" t="s">
        <v>122</v>
      </c>
      <c r="C42" s="303">
        <f>IF(AND(C7&gt;0,C8&gt;0,C9&gt;0,C10&gt;0,C11&gt;0,C12&gt;0,C13&gt;0,C14&gt;0,C16&gt;0,C17&gt;0,C18&gt;0,C20&gt;0,C21&gt;0,C22&gt;0,C23&gt;0,C24&gt;0,C25&gt;0,C26&gt;0,C27&gt;0,C28&gt;0,C29&gt;0,C30&gt;0),0,1)</f>
        <v>1</v>
      </c>
      <c r="D42" s="303"/>
      <c r="E42" s="303"/>
      <c r="F42" s="303"/>
      <c r="G42" s="303"/>
      <c r="H42" s="303"/>
    </row>
    <row r="43" spans="1:14" ht="13.8" hidden="1" thickBot="1" x14ac:dyDescent="0.3">
      <c r="B43" s="303"/>
      <c r="C43" s="303" t="str">
        <f>IF(AND(D3="User input",C42=1),"Mars descent",D3)</f>
        <v>Mars descent</v>
      </c>
      <c r="D43" s="303"/>
      <c r="E43" s="303"/>
      <c r="F43" s="303"/>
      <c r="G43" s="303"/>
      <c r="H43" s="303"/>
    </row>
    <row r="44" spans="1:14" ht="13.8" hidden="1" thickBot="1" x14ac:dyDescent="0.3">
      <c r="B44" s="303" t="s">
        <v>123</v>
      </c>
      <c r="C44" s="307" t="str">
        <f>IF(D3=0,"Mars descent",C43)</f>
        <v>Mars descent</v>
      </c>
      <c r="D44" s="303"/>
      <c r="E44" s="303"/>
      <c r="F44" s="303"/>
      <c r="G44" s="303"/>
      <c r="H44" s="303"/>
    </row>
    <row r="45" spans="1:14" hidden="1" x14ac:dyDescent="0.25">
      <c r="B45" s="303" t="s">
        <v>124</v>
      </c>
      <c r="C45" s="303" t="str">
        <f>CONCATENATE("The mission will be based on ",C44," parameters")</f>
        <v>The mission will be based on Mars descent parameters</v>
      </c>
      <c r="D45" s="303"/>
      <c r="E45" s="303"/>
      <c r="F45" s="303"/>
      <c r="G45" s="303"/>
      <c r="H45" s="303"/>
    </row>
    <row r="46" spans="1:14" hidden="1" x14ac:dyDescent="0.25">
      <c r="B46" s="303" t="s">
        <v>125</v>
      </c>
      <c r="C46" s="303" t="str">
        <f>IF(AND(D3="User input",C42=1),"(User input parameters are not complete - Mars descent parameters selected)"," ")</f>
        <v xml:space="preserve"> </v>
      </c>
      <c r="D46" s="303"/>
      <c r="E46" s="303"/>
      <c r="F46" s="303"/>
      <c r="G46" s="303"/>
      <c r="H46" s="303"/>
    </row>
    <row r="47" spans="1:14" hidden="1" x14ac:dyDescent="0.25">
      <c r="B47" s="113" t="s">
        <v>126</v>
      </c>
      <c r="C47" s="303" t="str">
        <f>IF(D3=0,"(No selection has been made - Mars descent parameters selected)",C46)</f>
        <v xml:space="preserve"> </v>
      </c>
      <c r="D47" s="303"/>
      <c r="E47" s="303"/>
      <c r="F47" s="303"/>
      <c r="G47" s="303"/>
      <c r="H47" s="303"/>
    </row>
    <row r="48" spans="1:14" ht="13.8" hidden="1" thickBot="1" x14ac:dyDescent="0.3">
      <c r="B48" s="303"/>
      <c r="C48" s="303"/>
      <c r="D48" s="303"/>
      <c r="E48" s="303"/>
      <c r="F48" s="303"/>
      <c r="G48" s="303"/>
      <c r="H48" s="303"/>
    </row>
    <row r="49" spans="2:8" hidden="1" x14ac:dyDescent="0.25">
      <c r="B49" s="303"/>
      <c r="C49" s="303"/>
      <c r="D49" s="303"/>
      <c r="E49" s="306" t="s">
        <v>127</v>
      </c>
      <c r="F49" s="303"/>
      <c r="G49" s="303"/>
      <c r="H49" s="303"/>
    </row>
    <row r="50" spans="2:8" hidden="1" x14ac:dyDescent="0.25">
      <c r="B50" s="304"/>
      <c r="C50" s="304" t="s">
        <v>128</v>
      </c>
      <c r="D50" s="304" t="s">
        <v>129</v>
      </c>
      <c r="E50" s="304" t="s">
        <v>299</v>
      </c>
      <c r="F50" s="303"/>
      <c r="G50" s="303"/>
      <c r="H50" s="303"/>
    </row>
    <row r="51" spans="2:8" hidden="1" x14ac:dyDescent="0.25">
      <c r="B51" s="293" t="s">
        <v>104</v>
      </c>
      <c r="C51" s="305">
        <f>IF($C$44=C$50,D7,C7)</f>
        <v>150000</v>
      </c>
      <c r="D51" s="305">
        <f>IF($C$44=D$50,E7,C51)</f>
        <v>150000</v>
      </c>
      <c r="E51" s="305">
        <f>IF($C$44=E$50,F7,D51)</f>
        <v>150000</v>
      </c>
      <c r="F51" s="303"/>
      <c r="G51" s="303"/>
      <c r="H51" s="303"/>
    </row>
    <row r="52" spans="2:8" hidden="1" x14ac:dyDescent="0.25">
      <c r="B52" s="293" t="s">
        <v>105</v>
      </c>
      <c r="C52" s="305">
        <f>IF($C$44=C$50,D8,ROUND(C8,1))</f>
        <v>8</v>
      </c>
      <c r="D52" s="305">
        <f t="shared" ref="D52:E74" si="0">IF($C$44=D$50,E8,C52)</f>
        <v>8</v>
      </c>
      <c r="E52" s="305">
        <f t="shared" si="0"/>
        <v>8</v>
      </c>
      <c r="F52" s="303"/>
      <c r="G52" s="303"/>
      <c r="H52" s="303"/>
    </row>
    <row r="53" spans="2:8" hidden="1" x14ac:dyDescent="0.25">
      <c r="B53" s="293" t="s">
        <v>130</v>
      </c>
      <c r="C53" s="305">
        <f>IF($C$44=C$50,D9,ROUND(C9,2))</f>
        <v>0.75</v>
      </c>
      <c r="D53" s="305">
        <f t="shared" si="0"/>
        <v>0.75</v>
      </c>
      <c r="E53" s="305">
        <f t="shared" si="0"/>
        <v>0.75</v>
      </c>
      <c r="F53" s="303"/>
      <c r="G53" s="303"/>
      <c r="H53" s="303"/>
    </row>
    <row r="54" spans="2:8" hidden="1" x14ac:dyDescent="0.25">
      <c r="B54" s="293" t="s">
        <v>5</v>
      </c>
      <c r="C54" s="305">
        <f t="shared" ref="C54:C73" si="1">IF($C$44=C$50,D10,C10)</f>
        <v>325</v>
      </c>
      <c r="D54" s="305">
        <f t="shared" si="0"/>
        <v>325</v>
      </c>
      <c r="E54" s="305">
        <f t="shared" si="0"/>
        <v>325</v>
      </c>
      <c r="F54" s="303"/>
      <c r="G54" s="303"/>
      <c r="H54" s="303"/>
    </row>
    <row r="55" spans="2:8" hidden="1" x14ac:dyDescent="0.25">
      <c r="B55" s="293" t="s">
        <v>106</v>
      </c>
      <c r="C55" s="305">
        <f t="shared" si="1"/>
        <v>30000</v>
      </c>
      <c r="D55" s="305">
        <f t="shared" si="0"/>
        <v>30000</v>
      </c>
      <c r="E55" s="305">
        <f t="shared" si="0"/>
        <v>30000</v>
      </c>
      <c r="F55" s="303"/>
      <c r="G55" s="303"/>
      <c r="H55" s="303"/>
    </row>
    <row r="56" spans="2:8" hidden="1" x14ac:dyDescent="0.25">
      <c r="B56" s="293" t="s">
        <v>107</v>
      </c>
      <c r="C56" s="305">
        <f>IF($C$44=C$50,D12,ROUND(C12,1))</f>
        <v>8</v>
      </c>
      <c r="D56" s="305">
        <f t="shared" si="0"/>
        <v>8</v>
      </c>
      <c r="E56" s="305">
        <f t="shared" si="0"/>
        <v>8</v>
      </c>
      <c r="F56" s="303"/>
      <c r="G56" s="303"/>
      <c r="H56" s="303"/>
    </row>
    <row r="57" spans="2:8" hidden="1" x14ac:dyDescent="0.25">
      <c r="B57" s="293" t="s">
        <v>131</v>
      </c>
      <c r="C57" s="415">
        <f>IF($C$44=C$50,D13,ROUND(C13,2))</f>
        <v>1.7</v>
      </c>
      <c r="D57" s="415">
        <f t="shared" si="0"/>
        <v>1.7</v>
      </c>
      <c r="E57" s="415">
        <f t="shared" si="0"/>
        <v>1.7</v>
      </c>
      <c r="F57" s="303"/>
      <c r="G57" s="303"/>
      <c r="H57" s="303"/>
    </row>
    <row r="58" spans="2:8" hidden="1" x14ac:dyDescent="0.25">
      <c r="B58" s="293" t="s">
        <v>5</v>
      </c>
      <c r="C58" s="305">
        <f t="shared" si="1"/>
        <v>390</v>
      </c>
      <c r="D58" s="305">
        <f t="shared" si="0"/>
        <v>390</v>
      </c>
      <c r="E58" s="305">
        <f t="shared" si="0"/>
        <v>390</v>
      </c>
      <c r="F58" s="303"/>
      <c r="G58" s="303"/>
      <c r="H58" s="303"/>
    </row>
    <row r="59" spans="2:8" hidden="1" x14ac:dyDescent="0.25">
      <c r="B59" s="293" t="s">
        <v>47</v>
      </c>
      <c r="C59" s="305">
        <f t="shared" si="1"/>
        <v>12</v>
      </c>
      <c r="D59" s="305">
        <f t="shared" si="0"/>
        <v>12</v>
      </c>
      <c r="E59" s="305">
        <f t="shared" si="0"/>
        <v>12</v>
      </c>
      <c r="F59" s="303"/>
      <c r="G59" s="303"/>
      <c r="H59" s="303"/>
    </row>
    <row r="60" spans="2:8" hidden="1" x14ac:dyDescent="0.25">
      <c r="B60" s="293" t="s">
        <v>94</v>
      </c>
      <c r="C60" s="305">
        <f t="shared" si="1"/>
        <v>20000</v>
      </c>
      <c r="D60" s="305">
        <f t="shared" si="0"/>
        <v>20000</v>
      </c>
      <c r="E60" s="305">
        <f t="shared" si="0"/>
        <v>20000</v>
      </c>
      <c r="F60" s="303"/>
      <c r="G60" s="303"/>
      <c r="H60" s="303"/>
    </row>
    <row r="61" spans="2:8" hidden="1" x14ac:dyDescent="0.25">
      <c r="B61" s="293" t="s">
        <v>78</v>
      </c>
      <c r="C61" s="305">
        <f t="shared" si="1"/>
        <v>3397</v>
      </c>
      <c r="D61" s="305">
        <f t="shared" si="0"/>
        <v>3397</v>
      </c>
      <c r="E61" s="305">
        <f t="shared" si="0"/>
        <v>3397</v>
      </c>
      <c r="F61" s="303"/>
      <c r="G61" s="303"/>
      <c r="H61" s="303"/>
    </row>
    <row r="62" spans="2:8" hidden="1" x14ac:dyDescent="0.25">
      <c r="B62" s="293" t="s">
        <v>85</v>
      </c>
      <c r="C62" s="305">
        <f>IF($C$44=C$50,D18,ROUND(C18,1))</f>
        <v>3.7</v>
      </c>
      <c r="D62" s="305">
        <f t="shared" si="0"/>
        <v>3.7</v>
      </c>
      <c r="E62" s="305">
        <f t="shared" si="0"/>
        <v>3.7</v>
      </c>
      <c r="F62" s="303"/>
      <c r="G62" s="303"/>
      <c r="H62" s="303"/>
    </row>
    <row r="63" spans="2:8" hidden="1" x14ac:dyDescent="0.25">
      <c r="B63" s="293" t="s">
        <v>20</v>
      </c>
      <c r="C63" s="305">
        <f t="shared" si="1"/>
        <v>869</v>
      </c>
      <c r="D63" s="305">
        <f t="shared" si="0"/>
        <v>869</v>
      </c>
      <c r="E63" s="305">
        <f t="shared" si="0"/>
        <v>869</v>
      </c>
      <c r="F63" s="303"/>
      <c r="G63" s="303"/>
      <c r="H63" s="303"/>
    </row>
    <row r="64" spans="2:8" hidden="1" x14ac:dyDescent="0.25">
      <c r="B64" s="293" t="s">
        <v>95</v>
      </c>
      <c r="C64" s="305">
        <f t="shared" si="1"/>
        <v>400</v>
      </c>
      <c r="D64" s="305">
        <f t="shared" si="0"/>
        <v>400</v>
      </c>
      <c r="E64" s="305">
        <f t="shared" si="0"/>
        <v>400</v>
      </c>
      <c r="F64" s="303"/>
      <c r="G64" s="303"/>
      <c r="H64" s="303"/>
    </row>
    <row r="65" spans="2:8" hidden="1" x14ac:dyDescent="0.25">
      <c r="B65" s="293" t="s">
        <v>21</v>
      </c>
      <c r="C65" s="305" t="str">
        <f t="shared" si="1"/>
        <v>P</v>
      </c>
      <c r="D65" s="305" t="str">
        <f t="shared" si="0"/>
        <v>P</v>
      </c>
      <c r="E65" s="305" t="str">
        <f t="shared" si="0"/>
        <v>P</v>
      </c>
      <c r="F65" s="303"/>
      <c r="G65" s="303"/>
      <c r="H65" s="303"/>
    </row>
    <row r="66" spans="2:8" hidden="1" x14ac:dyDescent="0.25">
      <c r="B66" s="293" t="s">
        <v>51</v>
      </c>
      <c r="C66" s="305">
        <f t="shared" si="1"/>
        <v>120</v>
      </c>
      <c r="D66" s="305">
        <f t="shared" si="0"/>
        <v>120</v>
      </c>
      <c r="E66" s="305">
        <f t="shared" si="0"/>
        <v>120</v>
      </c>
      <c r="F66" s="303"/>
      <c r="G66" s="303"/>
      <c r="H66" s="303"/>
    </row>
    <row r="67" spans="2:8" hidden="1" x14ac:dyDescent="0.25">
      <c r="B67" s="293" t="s">
        <v>74</v>
      </c>
      <c r="C67" s="305">
        <f t="shared" si="1"/>
        <v>35</v>
      </c>
      <c r="D67" s="305">
        <f t="shared" si="0"/>
        <v>35</v>
      </c>
      <c r="E67" s="305">
        <f t="shared" si="0"/>
        <v>35</v>
      </c>
      <c r="F67" s="303"/>
      <c r="G67" s="303"/>
      <c r="H67" s="303"/>
    </row>
    <row r="68" spans="2:8" hidden="1" x14ac:dyDescent="0.25">
      <c r="B68" s="293" t="s">
        <v>111</v>
      </c>
      <c r="C68" s="305">
        <f t="shared" si="1"/>
        <v>15</v>
      </c>
      <c r="D68" s="305">
        <f t="shared" si="0"/>
        <v>15</v>
      </c>
      <c r="E68" s="305">
        <f t="shared" si="0"/>
        <v>15</v>
      </c>
      <c r="F68" s="303"/>
      <c r="G68" s="303"/>
      <c r="H68" s="303"/>
    </row>
    <row r="69" spans="2:8" hidden="1" x14ac:dyDescent="0.25">
      <c r="B69" s="293" t="s">
        <v>112</v>
      </c>
      <c r="C69" s="305">
        <f t="shared" si="1"/>
        <v>8</v>
      </c>
      <c r="D69" s="305">
        <f t="shared" si="0"/>
        <v>8</v>
      </c>
      <c r="E69" s="305">
        <f t="shared" si="0"/>
        <v>8</v>
      </c>
      <c r="F69" s="303"/>
      <c r="G69" s="303"/>
      <c r="H69" s="303"/>
    </row>
    <row r="70" spans="2:8" hidden="1" x14ac:dyDescent="0.25">
      <c r="B70" s="293" t="s">
        <v>113</v>
      </c>
      <c r="C70" s="305">
        <f t="shared" si="1"/>
        <v>2</v>
      </c>
      <c r="D70" s="305">
        <f t="shared" si="0"/>
        <v>2</v>
      </c>
      <c r="E70" s="305">
        <f t="shared" si="0"/>
        <v>2</v>
      </c>
      <c r="F70" s="303"/>
      <c r="G70" s="303"/>
      <c r="H70" s="303"/>
    </row>
    <row r="71" spans="2:8" hidden="1" x14ac:dyDescent="0.25">
      <c r="B71" s="293" t="s">
        <v>120</v>
      </c>
      <c r="C71" s="305">
        <f t="shared" si="1"/>
        <v>1950</v>
      </c>
      <c r="D71" s="305">
        <f t="shared" si="0"/>
        <v>1950</v>
      </c>
      <c r="E71" s="305">
        <f t="shared" si="0"/>
        <v>1950</v>
      </c>
    </row>
    <row r="72" spans="2:8" hidden="1" x14ac:dyDescent="0.25">
      <c r="B72" s="293" t="s">
        <v>119</v>
      </c>
      <c r="C72" s="305">
        <f t="shared" si="1"/>
        <v>1200</v>
      </c>
      <c r="D72" s="305">
        <f t="shared" si="0"/>
        <v>1200</v>
      </c>
      <c r="E72" s="305">
        <f t="shared" si="0"/>
        <v>1200</v>
      </c>
    </row>
    <row r="73" spans="2:8" hidden="1" x14ac:dyDescent="0.25">
      <c r="B73" s="293" t="s">
        <v>118</v>
      </c>
      <c r="C73" s="305">
        <f t="shared" si="1"/>
        <v>480</v>
      </c>
      <c r="D73" s="305">
        <f t="shared" si="0"/>
        <v>480</v>
      </c>
      <c r="E73" s="305">
        <f t="shared" si="0"/>
        <v>480</v>
      </c>
    </row>
    <row r="74" spans="2:8" hidden="1" x14ac:dyDescent="0.25">
      <c r="B74" s="308" t="s">
        <v>87</v>
      </c>
      <c r="C74" s="414">
        <f>IF($C$44=C$50,D30,ROUND(C30,3))</f>
        <v>1.117</v>
      </c>
      <c r="D74" s="414">
        <f t="shared" si="0"/>
        <v>1.117</v>
      </c>
      <c r="E74" s="414">
        <f t="shared" si="0"/>
        <v>1.117</v>
      </c>
    </row>
    <row r="75" spans="2:8" hidden="1" x14ac:dyDescent="0.25"/>
    <row r="76" spans="2:8" hidden="1" x14ac:dyDescent="0.25"/>
    <row r="77" spans="2:8" hidden="1" x14ac:dyDescent="0.25"/>
  </sheetData>
  <sheetProtection algorithmName="SHA-512" hashValue="/SltKFvsbifCGyvct7sNKN9H9ST1xi9LwpqJ8+sARjC6vlHvDYYzSeXDJHHJ7j1lka8wvCjH3I35ACkwsMwSBw==" saltValue="gn9J4UjdNXLhoH+UENQ8iA==" spinCount="100000" sheet="1" objects="1" scenarios="1" selectLockedCells="1"/>
  <mergeCells count="53">
    <mergeCell ref="G3:J3"/>
    <mergeCell ref="G10:H10"/>
    <mergeCell ref="G14:H14"/>
    <mergeCell ref="G17:H17"/>
    <mergeCell ref="G24:H24"/>
    <mergeCell ref="G16:H16"/>
    <mergeCell ref="G18:H18"/>
    <mergeCell ref="G23:H23"/>
    <mergeCell ref="G15:H15"/>
    <mergeCell ref="I18:K18"/>
    <mergeCell ref="I13:K13"/>
    <mergeCell ref="I14:K14"/>
    <mergeCell ref="I15:K15"/>
    <mergeCell ref="I16:K16"/>
    <mergeCell ref="I17:K17"/>
    <mergeCell ref="B2:K2"/>
    <mergeCell ref="G11:H11"/>
    <mergeCell ref="G12:H12"/>
    <mergeCell ref="G13:H13"/>
    <mergeCell ref="G7:H7"/>
    <mergeCell ref="G8:H8"/>
    <mergeCell ref="G9:H9"/>
    <mergeCell ref="B3:C3"/>
    <mergeCell ref="D3:E3"/>
    <mergeCell ref="G5:J6"/>
    <mergeCell ref="I7:K7"/>
    <mergeCell ref="I8:K8"/>
    <mergeCell ref="I9:K9"/>
    <mergeCell ref="I10:K10"/>
    <mergeCell ref="I11:K11"/>
    <mergeCell ref="I12:K12"/>
    <mergeCell ref="G30:H30"/>
    <mergeCell ref="G19:H19"/>
    <mergeCell ref="G20:H20"/>
    <mergeCell ref="G21:H21"/>
    <mergeCell ref="G22:H22"/>
    <mergeCell ref="G28:H28"/>
    <mergeCell ref="G29:H29"/>
    <mergeCell ref="G25:H25"/>
    <mergeCell ref="G27:H27"/>
    <mergeCell ref="G26:H26"/>
    <mergeCell ref="I30:K30"/>
    <mergeCell ref="I19:K19"/>
    <mergeCell ref="I20:K20"/>
    <mergeCell ref="I21:K21"/>
    <mergeCell ref="I22:K22"/>
    <mergeCell ref="I23:K23"/>
    <mergeCell ref="I24:K24"/>
    <mergeCell ref="I25:K25"/>
    <mergeCell ref="I26:K26"/>
    <mergeCell ref="I27:K27"/>
    <mergeCell ref="I28:K28"/>
    <mergeCell ref="I29:K29"/>
  </mergeCells>
  <phoneticPr fontId="2" type="noConversion"/>
  <dataValidations count="52">
    <dataValidation type="whole" allowBlank="1" showInputMessage="1" showErrorMessage="1" error="Must be 5 to 45 degrees" sqref="D23:F23">
      <formula1>5</formula1>
      <formula2>45</formula2>
    </dataValidation>
    <dataValidation type="decimal" allowBlank="1" showInputMessage="1" showErrorMessage="1" error="Must be 0.50 to 4.00" sqref="D30:F30">
      <formula1>0.5</formula1>
      <formula2>4</formula2>
    </dataValidation>
    <dataValidation type="decimal" showInputMessage="1" showErrorMessage="1" error="Must be 0.5 to 2.0" sqref="D13 E13 D9 E9">
      <formula1>0.5</formula1>
      <formula2>2</formula2>
    </dataValidation>
    <dataValidation type="whole" showInputMessage="1" showErrorMessage="1" error="Must be 30,000 to 100,000 kgs" sqref="D11">
      <formula1>30000</formula1>
      <formula2>100000</formula2>
    </dataValidation>
    <dataValidation type="decimal" allowBlank="1" showInputMessage="1" showErrorMessage="1" error="Must be 91 to 140 degrees" sqref="D22:F22">
      <formula1>91</formula1>
      <formula2>140</formula2>
    </dataValidation>
    <dataValidation type="whole" showInputMessage="1" showErrorMessage="1" error="Must be 1,000 to 250,000 kgs" sqref="D16:F16">
      <formula1>1000</formula1>
      <formula2>250000</formula2>
    </dataValidation>
    <dataValidation type="whole" showInputMessage="1" showErrorMessage="1" error="Must be 1500 to 7500 kilometres" sqref="D17:F17">
      <formula1>1500</formula1>
      <formula2>7500</formula2>
    </dataValidation>
    <dataValidation type="decimal" showInputMessage="1" showErrorMessage="1" error="Must be 1.0 to 12.0 metres per second per second_x000a_" sqref="D18:F18">
      <formula1>1</formula1>
      <formula2>12</formula2>
    </dataValidation>
    <dataValidation type="whole" allowBlank="1" showInputMessage="1" showErrorMessage="1" error="Must be 0 to 4000 kph" sqref="D19:F19">
      <formula1>0</formula1>
      <formula2>4000</formula2>
    </dataValidation>
    <dataValidation type="list" allowBlank="1" showInputMessage="1" showErrorMessage="1" error="Must be P for Polar orbit or E for equatorial orbit" sqref="C21:F21">
      <formula1>"P,E"</formula1>
    </dataValidation>
    <dataValidation type="whole" allowBlank="1" showInputMessage="1" showErrorMessage="1" error="Must be 0 to 350 seconds" sqref="D15:F15">
      <formula1>0</formula1>
      <formula2>350</formula2>
    </dataValidation>
    <dataValidation type="whole" allowBlank="1" showInputMessage="1" showErrorMessage="1" error="Must be 11 to 25 %" sqref="D24:E24">
      <formula1>11</formula1>
      <formula2>25</formula2>
    </dataValidation>
    <dataValidation type="whole" allowBlank="1" showInputMessage="1" showErrorMessage="1" error="Must be 4 to 10 %" sqref="D25:E25">
      <formula1>4</formula1>
      <formula2>10</formula2>
    </dataValidation>
    <dataValidation type="whole" allowBlank="1" showInputMessage="1" showErrorMessage="1" error="Must be 500 to 4000 kph" sqref="D28:F28">
      <formula1>500</formula1>
      <formula2>4000</formula2>
    </dataValidation>
    <dataValidation type="whole" allowBlank="1" showInputMessage="1" showErrorMessage="1" error="Must be 1 to 3 %" sqref="D26:E26">
      <formula1>1</formula1>
      <formula2>3</formula2>
    </dataValidation>
    <dataValidation type="whole" allowBlank="1" showInputMessage="1" showErrorMessage="1" sqref="F24">
      <formula1>11</formula1>
      <formula2>25</formula2>
    </dataValidation>
    <dataValidation type="whole" allowBlank="1" showInputMessage="1" showErrorMessage="1" sqref="F25">
      <formula1>4</formula1>
      <formula2>10</formula2>
    </dataValidation>
    <dataValidation type="whole" allowBlank="1" showInputMessage="1" showErrorMessage="1" sqref="F26">
      <formula1>1</formula1>
      <formula2>3</formula2>
    </dataValidation>
    <dataValidation type="decimal" allowBlank="1" showInputMessage="1" showErrorMessage="1" error="Must be 0.5 to 2.0" sqref="F13 F9">
      <formula1>0.5</formula1>
      <formula2>2</formula2>
    </dataValidation>
    <dataValidation type="whole" allowBlank="1" showInputMessage="1" showErrorMessage="1" error="Must be 30,000 to 100,000 kgs" sqref="F11">
      <formula1>30000</formula1>
      <formula2>100000</formula2>
    </dataValidation>
    <dataValidation type="whole" allowBlank="1" showInputMessage="1" showErrorMessage="1" error="Must be 80 to 650 kilometres" sqref="D20:F20">
      <formula1>80</formula1>
      <formula2>650</formula2>
    </dataValidation>
    <dataValidation type="decimal" showInputMessage="1" showErrorMessage="1" error="Descent stage thrust ratio must be 0.50 to 2.00" sqref="C13">
      <formula1>0.5</formula1>
      <formula2>2</formula2>
    </dataValidation>
    <dataValidation type="decimal" showInputMessage="1" showErrorMessage="1" error="Must be 7.00 to 12.00" sqref="D8:F8 D12:F12">
      <formula1>7</formula1>
      <formula2>12</formula2>
    </dataValidation>
    <dataValidation type="whole" showInputMessage="1" showErrorMessage="1" error="Must be 250 to 400 seconds" sqref="D14:F14">
      <formula1>250</formula1>
      <formula2>400</formula2>
    </dataValidation>
    <dataValidation type="whole" showInputMessage="1" showErrorMessage="1" error="Must be 250 to 400 seconds" sqref="D10:F10">
      <formula1>250</formula1>
      <formula2>400</formula2>
    </dataValidation>
    <dataValidation type="whole" allowBlank="1" showInputMessage="1" showErrorMessage="1" error="Must be 1200 to 6500 kph" sqref="D27:F27">
      <formula1>1200</formula1>
      <formula2>6500</formula2>
    </dataValidation>
    <dataValidation type="whole" allowBlank="1" showInputMessage="1" showErrorMessage="1" error="Must be 80 to 2500 kph" sqref="D29:F29">
      <formula1>80</formula1>
      <formula2>2500</formula2>
    </dataValidation>
    <dataValidation type="whole" showInputMessage="1" showErrorMessage="1" error="Must be 150,000 to 750,000 kgs" sqref="D7:F7">
      <formula1>150000</formula1>
      <formula2>750000</formula2>
    </dataValidation>
    <dataValidation type="whole" showInputMessage="1" showErrorMessage="1" error="Must be 30,000 to 100,000 kgs" sqref="E11">
      <formula1>30000</formula1>
      <formula2>100000</formula2>
    </dataValidation>
    <dataValidation type="decimal" allowBlank="1" showInputMessage="1" showErrorMessage="1" error="Landing thrust factor must be 0.500 to 4.000" sqref="C30">
      <formula1>0.5</formula1>
      <formula2>4</formula2>
    </dataValidation>
    <dataValidation type="whole" showInputMessage="1" showErrorMessage="1" error="Mass of the Braking stage must be 150,000 to 750,000 kgs" sqref="C7">
      <formula1>150000</formula1>
      <formula2>750000</formula2>
    </dataValidation>
    <dataValidation type="decimal" showInputMessage="1" showErrorMessage="1" error="Mass Ratio of the Braking stage must be 7.00 to 12.00" sqref="C8">
      <formula1>7</formula1>
      <formula2>12</formula2>
    </dataValidation>
    <dataValidation type="decimal" showInputMessage="1" showErrorMessage="1" error="Braking stage thrust ratio must be 0.50 to 2.00" sqref="C9">
      <formula1>0.5</formula1>
      <formula2>2</formula2>
    </dataValidation>
    <dataValidation type="whole" showInputMessage="1" showErrorMessage="1" error="Specific Impulse of Braking stage propellant must be 250 to 400 seconds" sqref="C10">
      <formula1>250</formula1>
      <formula2>400</formula2>
    </dataValidation>
    <dataValidation type="whole" showInputMessage="1" showErrorMessage="1" error="Mass of Descent stage must be 30,000 to 100,000 kgs" sqref="C11">
      <formula1>30000</formula1>
      <formula2>100000</formula2>
    </dataValidation>
    <dataValidation type="decimal" showInputMessage="1" showErrorMessage="1" error="Mass Ratio of Descent stage must be 7.00 to 12.00" sqref="C12">
      <formula1>7</formula1>
      <formula2>12</formula2>
    </dataValidation>
    <dataValidation type="whole" showInputMessage="1" showErrorMessage="1" error="Specific Impulse of Descent stage propellant must be 250 to 400 seconds" sqref="C14">
      <formula1>250</formula1>
      <formula2>400</formula2>
    </dataValidation>
    <dataValidation type="whole" allowBlank="1" showInputMessage="1" showErrorMessage="1" error="Descent stage ignition delay must be 0 to 350 seconds" sqref="C15">
      <formula1>0</formula1>
      <formula2>350</formula2>
    </dataValidation>
    <dataValidation type="whole" showInputMessage="1" showErrorMessage="1" error="Payload mass must be 1,000 to 250,000 kgs" sqref="C16">
      <formula1>1000</formula1>
      <formula2>250000</formula2>
    </dataValidation>
    <dataValidation type="whole" showInputMessage="1" showErrorMessage="1" error="Radius of the Planet must be 1500 to 7500 kilometres" sqref="C17">
      <formula1>1500</formula1>
      <formula2>7500</formula2>
    </dataValidation>
    <dataValidation type="decimal" showInputMessage="1" showErrorMessage="1" error="Acceleration due to gravity must be 1.0 to 12.0 metres per second per second_x000a_" sqref="C18">
      <formula1>1</formula1>
      <formula2>12</formula2>
    </dataValidation>
    <dataValidation type="whole" allowBlank="1" showInputMessage="1" showErrorMessage="1" error="Rotational speed at equator must be 0 to 4000 kph" sqref="C19">
      <formula1>0</formula1>
      <formula2>4000</formula2>
    </dataValidation>
    <dataValidation type="whole" allowBlank="1" showInputMessage="1" showErrorMessage="1" error="Height of orbit must be 80 to 650 kilometres" sqref="C20">
      <formula1>80</formula1>
      <formula2>650</formula2>
    </dataValidation>
    <dataValidation type="decimal" allowBlank="1" showInputMessage="1" showErrorMessage="1" error="Initial Braking pitchdown angle must be 91 to 140 degrees" sqref="C22">
      <formula1>91</formula1>
      <formula2>140</formula2>
    </dataValidation>
    <dataValidation type="whole" allowBlank="1" showInputMessage="1" showErrorMessage="1" error="Thrust angle minimum must be 5 to 45 degrees" sqref="C23">
      <formula1>5</formula1>
      <formula2>45</formula2>
    </dataValidation>
    <dataValidation type="whole" allowBlank="1" showInputMessage="1" showErrorMessage="1" error="Gate 1 % of the orbit height must be 11 to 25 %" sqref="C24">
      <formula1>11</formula1>
      <formula2>25</formula2>
    </dataValidation>
    <dataValidation type="whole" allowBlank="1" showInputMessage="1" showErrorMessage="1" error="Gate 2 % of the orbit height must be 4 to 10 %" sqref="C25">
      <formula1>4</formula1>
      <formula2>10</formula2>
    </dataValidation>
    <dataValidation type="whole" allowBlank="1" showInputMessage="1" showErrorMessage="1" error="Gate 3 % of the orbit height must be 1 to 3 %" sqref="C26">
      <formula1>1</formula1>
      <formula2>3</formula2>
    </dataValidation>
    <dataValidation type="whole" allowBlank="1" showInputMessage="1" showErrorMessage="1" error="Above Gate 1 minimum speed must be 1200 to 6500 kph" sqref="C27">
      <formula1>1200</formula1>
      <formula2>6500</formula2>
    </dataValidation>
    <dataValidation type="whole" allowBlank="1" showInputMessage="1" showErrorMessage="1" error="Gate 1 to 2 minimum speed must be 500 to 4000 kph" sqref="C28">
      <formula1>500</formula1>
      <formula2>4000</formula2>
    </dataValidation>
    <dataValidation type="whole" allowBlank="1" showInputMessage="1" showErrorMessage="1" error="Gate 2 to 3 minimum speed must be 80 to 2500 kph" sqref="C29">
      <formula1>80</formula1>
      <formula2>2500</formula2>
    </dataValidation>
    <dataValidation type="list" allowBlank="1" showInputMessage="1" showErrorMessage="1" error="Must be one of: User input, Mars descent, Moon descent or Planet X descent" sqref="D3:E3">
      <formula1>"User input, Mars descent,Moon descent, Mercury descent"</formula1>
    </dataValidation>
  </dataValidations>
  <printOptions horizontalCentered="1" verticalCentered="1"/>
  <pageMargins left="7.874015748031496E-2" right="0.27559055118110237" top="0.98425196850393704" bottom="0.98425196850393704" header="0.51181102362204722" footer="0.51181102362204722"/>
  <pageSetup paperSize="9" orientation="landscape" r:id="rId1"/>
  <headerFooter alignWithMargins="0">
    <oddHeader>&amp;LCopyright 2019 JD Palmer&amp;CThe Soft Landing Challenge - Lander&amp;R&amp;D</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F1:O34"/>
  <sheetViews>
    <sheetView showGridLines="0" showRowColHeaders="0" workbookViewId="0">
      <selection activeCell="P3" sqref="P3"/>
    </sheetView>
  </sheetViews>
  <sheetFormatPr defaultRowHeight="13.2" x14ac:dyDescent="0.25"/>
  <cols>
    <col min="1" max="1" width="7.5546875" customWidth="1"/>
    <col min="5" max="5" width="2.5546875" customWidth="1"/>
    <col min="6" max="6" width="1.44140625" customWidth="1"/>
    <col min="7" max="7" width="32.109375" customWidth="1"/>
    <col min="8" max="8" width="8.33203125" customWidth="1"/>
    <col min="9" max="9" width="2.6640625" customWidth="1"/>
    <col min="10" max="10" width="2.88671875" customWidth="1"/>
    <col min="11" max="11" width="1.33203125" customWidth="1"/>
    <col min="12" max="12" width="0.88671875" customWidth="1"/>
    <col min="13" max="13" width="7.6640625" customWidth="1"/>
    <col min="14" max="14" width="7.33203125" customWidth="1"/>
    <col min="15" max="15" width="7.44140625" customWidth="1"/>
  </cols>
  <sheetData>
    <row r="1" spans="6:12" ht="8.25" customHeight="1" x14ac:dyDescent="0.25"/>
    <row r="2" spans="6:12" ht="6" customHeight="1" x14ac:dyDescent="0.25">
      <c r="F2" s="139"/>
      <c r="G2" s="140"/>
      <c r="H2" s="140"/>
      <c r="I2" s="140"/>
      <c r="J2" s="140"/>
      <c r="K2" s="141"/>
    </row>
    <row r="3" spans="6:12" ht="19.5" customHeight="1" x14ac:dyDescent="0.25">
      <c r="F3" s="142"/>
      <c r="G3" s="576" t="str">
        <f>CONCATENATE("Lander configuration for ",Input!C44)</f>
        <v>Lander configuration for Mars descent</v>
      </c>
      <c r="H3" s="576"/>
      <c r="I3" s="576"/>
      <c r="J3" s="576"/>
      <c r="K3" s="143"/>
    </row>
    <row r="4" spans="6:12" ht="6.75" customHeight="1" x14ac:dyDescent="0.25">
      <c r="F4" s="142"/>
      <c r="G4" s="147"/>
      <c r="H4" s="147"/>
      <c r="I4" s="147"/>
      <c r="J4" s="147"/>
      <c r="K4" s="143"/>
      <c r="L4" s="90"/>
    </row>
    <row r="5" spans="6:12" ht="12" customHeight="1" x14ac:dyDescent="0.25">
      <c r="F5" s="142"/>
      <c r="G5" s="162" t="s">
        <v>161</v>
      </c>
      <c r="H5" s="163">
        <f>Results!C45</f>
        <v>20000</v>
      </c>
      <c r="I5" s="163"/>
      <c r="J5" s="164"/>
      <c r="K5" s="143"/>
      <c r="L5" s="90"/>
    </row>
    <row r="6" spans="6:12" x14ac:dyDescent="0.25">
      <c r="F6" s="142"/>
      <c r="G6" s="142"/>
      <c r="H6" s="261"/>
      <c r="I6" s="147"/>
      <c r="J6" s="148"/>
      <c r="K6" s="143"/>
      <c r="L6" s="90"/>
    </row>
    <row r="7" spans="6:12" x14ac:dyDescent="0.25">
      <c r="F7" s="142"/>
      <c r="G7" s="144" t="s">
        <v>162</v>
      </c>
      <c r="H7" s="145">
        <f>Results!D40-Results!D63</f>
        <v>3750</v>
      </c>
      <c r="I7" s="145"/>
      <c r="J7" s="146"/>
      <c r="K7" s="143"/>
      <c r="L7" s="90"/>
    </row>
    <row r="8" spans="6:12" x14ac:dyDescent="0.25">
      <c r="F8" s="142"/>
      <c r="G8" s="144" t="s">
        <v>163</v>
      </c>
      <c r="H8" s="145">
        <f>Results!D63</f>
        <v>26250</v>
      </c>
      <c r="I8" s="145"/>
      <c r="J8" s="146"/>
      <c r="K8" s="143"/>
      <c r="L8" s="90"/>
    </row>
    <row r="9" spans="6:12" x14ac:dyDescent="0.25">
      <c r="F9" s="142"/>
      <c r="G9" s="144" t="s">
        <v>42</v>
      </c>
      <c r="H9" s="145">
        <f>Results!D43</f>
        <v>390</v>
      </c>
      <c r="I9" s="145"/>
      <c r="J9" s="146"/>
      <c r="K9" s="143"/>
      <c r="L9" s="90"/>
    </row>
    <row r="10" spans="6:12" x14ac:dyDescent="0.25">
      <c r="F10" s="142"/>
      <c r="G10" s="144" t="s">
        <v>43</v>
      </c>
      <c r="H10" s="145">
        <f>Results!D64</f>
        <v>200.73529411764707</v>
      </c>
      <c r="I10" s="145"/>
      <c r="J10" s="148"/>
      <c r="K10" s="143"/>
      <c r="L10" s="90"/>
    </row>
    <row r="11" spans="6:12" x14ac:dyDescent="0.25">
      <c r="F11" s="142"/>
      <c r="G11" s="144" t="s">
        <v>164</v>
      </c>
      <c r="H11" s="145">
        <f>Results!D40</f>
        <v>30000</v>
      </c>
      <c r="I11" s="145"/>
      <c r="J11" s="146"/>
      <c r="K11" s="143"/>
      <c r="L11" s="90"/>
    </row>
    <row r="12" spans="6:12" x14ac:dyDescent="0.25">
      <c r="F12" s="142"/>
      <c r="G12" s="144" t="s">
        <v>165</v>
      </c>
      <c r="H12" s="145">
        <f>Results!D37</f>
        <v>51000</v>
      </c>
      <c r="I12" s="145"/>
      <c r="J12" s="146"/>
      <c r="K12" s="143"/>
      <c r="L12" s="90"/>
    </row>
    <row r="13" spans="6:12" x14ac:dyDescent="0.25">
      <c r="F13" s="142"/>
      <c r="G13" s="142"/>
      <c r="H13" s="261"/>
      <c r="I13" s="147"/>
      <c r="J13" s="148"/>
      <c r="K13" s="143"/>
      <c r="L13" s="90"/>
    </row>
    <row r="14" spans="6:12" x14ac:dyDescent="0.25">
      <c r="F14" s="142"/>
      <c r="G14" s="144" t="s">
        <v>166</v>
      </c>
      <c r="H14" s="145">
        <f>Results!C40-Results!C63</f>
        <v>18750</v>
      </c>
      <c r="I14" s="145"/>
      <c r="J14" s="146"/>
      <c r="K14" s="143"/>
      <c r="L14" s="90"/>
    </row>
    <row r="15" spans="6:12" x14ac:dyDescent="0.25">
      <c r="F15" s="142"/>
      <c r="G15" s="144" t="s">
        <v>167</v>
      </c>
      <c r="H15" s="145">
        <f>Results!C63</f>
        <v>131250</v>
      </c>
      <c r="I15" s="145"/>
      <c r="J15" s="146"/>
      <c r="K15" s="143"/>
      <c r="L15" s="90"/>
    </row>
    <row r="16" spans="6:12" x14ac:dyDescent="0.25">
      <c r="F16" s="142"/>
      <c r="G16" s="144" t="s">
        <v>40</v>
      </c>
      <c r="H16" s="145">
        <f>Results!C43</f>
        <v>325</v>
      </c>
      <c r="I16" s="145"/>
      <c r="J16" s="146"/>
      <c r="K16" s="143"/>
      <c r="L16" s="90"/>
    </row>
    <row r="17" spans="6:15" x14ac:dyDescent="0.25">
      <c r="F17" s="142"/>
      <c r="G17" s="144" t="s">
        <v>41</v>
      </c>
      <c r="H17" s="145">
        <f>Results!C64</f>
        <v>379.16666666666663</v>
      </c>
      <c r="I17" s="145"/>
      <c r="J17" s="148"/>
      <c r="K17" s="143"/>
      <c r="L17" s="90"/>
    </row>
    <row r="18" spans="6:15" x14ac:dyDescent="0.25">
      <c r="F18" s="142"/>
      <c r="G18" s="144" t="s">
        <v>168</v>
      </c>
      <c r="H18" s="145">
        <f>Results!C40</f>
        <v>150000</v>
      </c>
      <c r="I18" s="145"/>
      <c r="J18" s="146"/>
      <c r="K18" s="143"/>
      <c r="L18" s="90"/>
    </row>
    <row r="19" spans="6:15" x14ac:dyDescent="0.25">
      <c r="F19" s="142"/>
      <c r="G19" s="144" t="s">
        <v>169</v>
      </c>
      <c r="H19" s="145">
        <f>Results!C37</f>
        <v>112500</v>
      </c>
      <c r="I19" s="145"/>
      <c r="J19" s="146"/>
      <c r="K19" s="143"/>
      <c r="L19" s="90"/>
    </row>
    <row r="20" spans="6:15" x14ac:dyDescent="0.25">
      <c r="F20" s="142"/>
      <c r="G20" s="142"/>
      <c r="H20" s="261"/>
      <c r="I20" s="147"/>
      <c r="J20" s="149"/>
      <c r="K20" s="143"/>
      <c r="L20" s="90"/>
    </row>
    <row r="21" spans="6:15" x14ac:dyDescent="0.25">
      <c r="F21" s="142"/>
      <c r="G21" s="144" t="s">
        <v>170</v>
      </c>
      <c r="H21" s="145">
        <f>Results!C67</f>
        <v>200000</v>
      </c>
      <c r="I21" s="145"/>
      <c r="J21" s="149"/>
      <c r="K21" s="143"/>
      <c r="L21" s="90"/>
    </row>
    <row r="22" spans="6:15" x14ac:dyDescent="0.25">
      <c r="F22" s="142"/>
      <c r="G22" s="144" t="s">
        <v>137</v>
      </c>
      <c r="H22" s="150">
        <f>H21/H5</f>
        <v>10</v>
      </c>
      <c r="I22" s="145"/>
      <c r="J22" s="143"/>
      <c r="K22" s="143"/>
      <c r="L22" s="90"/>
    </row>
    <row r="23" spans="6:15" x14ac:dyDescent="0.25">
      <c r="F23" s="142"/>
      <c r="G23" s="165" t="s">
        <v>46</v>
      </c>
      <c r="H23" s="160">
        <f>Results!C44</f>
        <v>12</v>
      </c>
      <c r="I23" s="154"/>
      <c r="J23" s="155"/>
      <c r="K23" s="143"/>
      <c r="L23" s="90"/>
    </row>
    <row r="24" spans="6:15" x14ac:dyDescent="0.25">
      <c r="F24" s="142"/>
      <c r="G24" s="147"/>
      <c r="H24" s="147"/>
      <c r="I24" s="147"/>
      <c r="J24" s="147"/>
      <c r="K24" s="143"/>
      <c r="L24" s="90"/>
    </row>
    <row r="25" spans="6:15" x14ac:dyDescent="0.25">
      <c r="F25" s="142"/>
      <c r="G25" s="574" t="s">
        <v>77</v>
      </c>
      <c r="H25" s="575"/>
      <c r="I25" s="158"/>
      <c r="J25" s="141"/>
      <c r="K25" s="143"/>
      <c r="L25" s="90"/>
    </row>
    <row r="26" spans="6:15" x14ac:dyDescent="0.25">
      <c r="F26" s="142"/>
      <c r="G26" s="151" t="s">
        <v>174</v>
      </c>
      <c r="H26" s="145">
        <f>Results!C47</f>
        <v>3397</v>
      </c>
      <c r="I26" s="147"/>
      <c r="J26" s="143"/>
      <c r="K26" s="143"/>
      <c r="L26" s="90"/>
    </row>
    <row r="27" spans="6:15" x14ac:dyDescent="0.25">
      <c r="F27" s="142"/>
      <c r="G27" s="151" t="s">
        <v>86</v>
      </c>
      <c r="H27" s="150">
        <f>Results!C48</f>
        <v>3.7</v>
      </c>
      <c r="I27" s="147"/>
      <c r="J27" s="143"/>
      <c r="K27" s="143"/>
      <c r="L27" s="90"/>
    </row>
    <row r="28" spans="6:15" x14ac:dyDescent="0.25">
      <c r="F28" s="142"/>
      <c r="G28" s="151" t="s">
        <v>171</v>
      </c>
      <c r="H28" s="145">
        <f>Results!C49</f>
        <v>869</v>
      </c>
      <c r="I28" s="147"/>
      <c r="J28" s="143"/>
      <c r="K28" s="143"/>
      <c r="L28" s="90"/>
    </row>
    <row r="29" spans="6:15" x14ac:dyDescent="0.25">
      <c r="F29" s="142"/>
      <c r="G29" s="151" t="s">
        <v>172</v>
      </c>
      <c r="H29" s="145">
        <f>Results!C50</f>
        <v>400</v>
      </c>
      <c r="I29" s="145"/>
      <c r="J29" s="143"/>
      <c r="K29" s="143"/>
      <c r="L29" s="90"/>
    </row>
    <row r="30" spans="6:15" x14ac:dyDescent="0.25">
      <c r="F30" s="142"/>
      <c r="G30" s="151" t="s">
        <v>57</v>
      </c>
      <c r="H30" s="152" t="str">
        <f>Results!C51</f>
        <v>P</v>
      </c>
      <c r="I30" s="152"/>
      <c r="J30" s="143"/>
      <c r="K30" s="143"/>
      <c r="L30" s="90"/>
    </row>
    <row r="31" spans="6:15" x14ac:dyDescent="0.25">
      <c r="F31" s="142"/>
      <c r="G31" s="144" t="s">
        <v>59</v>
      </c>
      <c r="H31" s="145">
        <f>Results!C60</f>
        <v>12072</v>
      </c>
      <c r="I31" s="145"/>
      <c r="J31" s="143"/>
      <c r="K31" s="143"/>
      <c r="L31" s="90"/>
      <c r="M31" s="578"/>
      <c r="N31" s="577" t="s">
        <v>44</v>
      </c>
      <c r="O31" s="577" t="s">
        <v>45</v>
      </c>
    </row>
    <row r="32" spans="6:15" x14ac:dyDescent="0.25">
      <c r="F32" s="142"/>
      <c r="G32" s="144" t="s">
        <v>84</v>
      </c>
      <c r="H32" s="145">
        <f>Results!C61</f>
        <v>0</v>
      </c>
      <c r="I32" s="145"/>
      <c r="J32" s="143"/>
      <c r="K32" s="143"/>
      <c r="L32" s="90"/>
      <c r="M32" s="578"/>
      <c r="N32" s="577"/>
      <c r="O32" s="577"/>
    </row>
    <row r="33" spans="6:15" x14ac:dyDescent="0.25">
      <c r="F33" s="142"/>
      <c r="G33" s="159" t="s">
        <v>173</v>
      </c>
      <c r="H33" s="160">
        <f>Results!C62</f>
        <v>12071.982886445789</v>
      </c>
      <c r="I33" s="160"/>
      <c r="J33" s="155"/>
      <c r="K33" s="143"/>
      <c r="M33" s="276" t="s">
        <v>91</v>
      </c>
      <c r="N33" s="277">
        <f>H15</f>
        <v>131250</v>
      </c>
      <c r="O33" s="277">
        <f>H8</f>
        <v>26250</v>
      </c>
    </row>
    <row r="34" spans="6:15" x14ac:dyDescent="0.25">
      <c r="F34" s="153"/>
      <c r="G34" s="154"/>
      <c r="H34" s="154"/>
      <c r="I34" s="154"/>
      <c r="J34" s="154"/>
      <c r="K34" s="155"/>
      <c r="M34" s="278" t="s">
        <v>92</v>
      </c>
      <c r="N34" s="279">
        <f>H14</f>
        <v>18750</v>
      </c>
      <c r="O34" s="279">
        <f>H7</f>
        <v>3750</v>
      </c>
    </row>
  </sheetData>
  <sheetProtection algorithmName="SHA-512" hashValue="ztuZ7/dA4ejNWySnkoF45wvwcE39+P31eO3PUXuTo2JphCwWXOow93iFMdehPcrI3wHPfsOa7Jk1yxBfMjM0RA==" saltValue="JlT81MstZKduFmkJdRDSzg==" spinCount="100000" sheet="1" objects="1" scenarios="1" selectLockedCells="1" selectUnlockedCells="1"/>
  <mergeCells count="5">
    <mergeCell ref="G25:H25"/>
    <mergeCell ref="G3:J3"/>
    <mergeCell ref="N31:N32"/>
    <mergeCell ref="O31:O32"/>
    <mergeCell ref="M31:M32"/>
  </mergeCells>
  <phoneticPr fontId="2" type="noConversion"/>
  <printOptions horizontalCentered="1" verticalCentered="1"/>
  <pageMargins left="0.59055118110236227" right="0.19685039370078741" top="0.98425196850393704" bottom="0.98425196850393704" header="0.51181102362204722" footer="0.51181102362204722"/>
  <pageSetup paperSize="9" orientation="landscape" r:id="rId1"/>
  <headerFooter alignWithMargins="0">
    <oddHeader>&amp;LCopyright 2019 JD Palmer&amp;CThe Soft Landing Challenge - Lander&amp;R&amp;D</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B1:O33"/>
  <sheetViews>
    <sheetView showGridLines="0" showRowColHeaders="0" workbookViewId="0">
      <selection activeCell="P2" sqref="P2"/>
    </sheetView>
  </sheetViews>
  <sheetFormatPr defaultRowHeight="13.2" x14ac:dyDescent="0.25"/>
  <cols>
    <col min="1" max="1" width="1.33203125" customWidth="1"/>
    <col min="15" max="15" width="6.109375" customWidth="1"/>
  </cols>
  <sheetData>
    <row r="1" spans="2:15" ht="6" customHeight="1" x14ac:dyDescent="0.25"/>
    <row r="2" spans="2:15" ht="15" customHeight="1" x14ac:dyDescent="0.25">
      <c r="B2" s="170"/>
      <c r="C2" s="171"/>
      <c r="D2" s="171"/>
      <c r="E2" s="171"/>
      <c r="F2" s="171"/>
      <c r="G2" s="171"/>
      <c r="H2" s="171"/>
      <c r="I2" s="171"/>
      <c r="J2" s="171"/>
      <c r="K2" s="171"/>
      <c r="L2" s="171"/>
      <c r="M2" s="171"/>
      <c r="N2" s="171"/>
      <c r="O2" s="172"/>
    </row>
    <row r="3" spans="2:15" ht="13.5" customHeight="1" x14ac:dyDescent="0.3">
      <c r="B3" s="173"/>
      <c r="C3" s="593" t="s">
        <v>172</v>
      </c>
      <c r="D3" s="593"/>
      <c r="E3" s="593"/>
      <c r="F3" s="344">
        <f>Results!C50</f>
        <v>400</v>
      </c>
      <c r="G3" s="372"/>
      <c r="H3" s="581" t="s">
        <v>73</v>
      </c>
      <c r="I3" s="582"/>
      <c r="J3" s="585">
        <f>Results!C52</f>
        <v>120</v>
      </c>
      <c r="K3" s="587" t="s">
        <v>148</v>
      </c>
      <c r="L3" s="588"/>
      <c r="M3" s="588"/>
      <c r="N3" s="588"/>
      <c r="O3" s="589"/>
    </row>
    <row r="4" spans="2:15" ht="13.5" customHeight="1" x14ac:dyDescent="0.3">
      <c r="B4" s="173"/>
      <c r="C4" s="594" t="s">
        <v>150</v>
      </c>
      <c r="D4" s="594"/>
      <c r="E4" s="594"/>
      <c r="F4" s="344">
        <f>Results!C60</f>
        <v>12072</v>
      </c>
      <c r="G4" s="372"/>
      <c r="H4" s="583"/>
      <c r="I4" s="584"/>
      <c r="J4" s="586"/>
      <c r="K4" s="587" t="str">
        <f>CONCATENATE("(",Input!C44," mission)")</f>
        <v>(Mars descent mission)</v>
      </c>
      <c r="L4" s="588"/>
      <c r="M4" s="588"/>
      <c r="N4" s="588"/>
      <c r="O4" s="589"/>
    </row>
    <row r="5" spans="2:15" ht="8.25" customHeight="1" x14ac:dyDescent="0.25">
      <c r="B5" s="173"/>
      <c r="C5" s="174"/>
      <c r="D5" s="174"/>
      <c r="E5" s="174"/>
      <c r="F5" s="174"/>
      <c r="G5" s="174"/>
      <c r="H5" s="174"/>
      <c r="I5" s="174"/>
      <c r="J5" s="174"/>
      <c r="K5" s="174"/>
      <c r="L5" s="174"/>
      <c r="M5" s="174"/>
      <c r="N5" s="174"/>
      <c r="O5" s="175"/>
    </row>
    <row r="6" spans="2:15" x14ac:dyDescent="0.25">
      <c r="B6" s="173"/>
      <c r="C6" s="174"/>
      <c r="D6" s="174"/>
      <c r="E6" s="174"/>
      <c r="F6" s="174"/>
      <c r="G6" s="174"/>
      <c r="H6" s="174"/>
      <c r="I6" s="174"/>
      <c r="J6" s="174"/>
      <c r="K6" s="174"/>
      <c r="L6" s="174"/>
      <c r="M6" s="174"/>
      <c r="N6" s="174"/>
      <c r="O6" s="175"/>
    </row>
    <row r="7" spans="2:15" x14ac:dyDescent="0.25">
      <c r="B7" s="173"/>
      <c r="C7" s="174"/>
      <c r="D7" s="174"/>
      <c r="E7" s="174"/>
      <c r="F7" s="174"/>
      <c r="G7" s="174"/>
      <c r="H7" s="174"/>
      <c r="I7" s="174"/>
      <c r="J7" s="174"/>
      <c r="K7" s="174"/>
      <c r="L7" s="174"/>
      <c r="M7" s="174"/>
      <c r="N7" s="174"/>
      <c r="O7" s="175"/>
    </row>
    <row r="8" spans="2:15" x14ac:dyDescent="0.25">
      <c r="B8" s="173"/>
      <c r="C8" s="174"/>
      <c r="D8" s="174"/>
      <c r="E8" s="174"/>
      <c r="F8" s="174"/>
      <c r="G8" s="174"/>
      <c r="H8" s="174"/>
      <c r="I8" s="174"/>
      <c r="J8" s="174"/>
      <c r="K8" s="174"/>
      <c r="L8" s="590" t="s">
        <v>74</v>
      </c>
      <c r="M8" s="591"/>
      <c r="N8" s="579">
        <f>Results!C53</f>
        <v>35</v>
      </c>
      <c r="O8" s="175"/>
    </row>
    <row r="9" spans="2:15" x14ac:dyDescent="0.25">
      <c r="B9" s="173"/>
      <c r="C9" s="174"/>
      <c r="D9" s="174"/>
      <c r="E9" s="174"/>
      <c r="F9" s="174"/>
      <c r="G9" s="174"/>
      <c r="H9" s="174"/>
      <c r="I9" s="174"/>
      <c r="J9" s="174"/>
      <c r="K9" s="174"/>
      <c r="L9" s="591"/>
      <c r="M9" s="591"/>
      <c r="N9" s="579"/>
      <c r="O9" s="175"/>
    </row>
    <row r="10" spans="2:15" x14ac:dyDescent="0.25">
      <c r="B10" s="173"/>
      <c r="C10" s="174"/>
      <c r="D10" s="174"/>
      <c r="E10" s="174"/>
      <c r="F10" s="174"/>
      <c r="G10" s="174"/>
      <c r="H10" s="174"/>
      <c r="I10" s="174"/>
      <c r="J10" s="174"/>
      <c r="K10" s="174"/>
      <c r="L10" s="174"/>
      <c r="M10" s="174"/>
      <c r="N10" s="174"/>
      <c r="O10" s="175"/>
    </row>
    <row r="11" spans="2:15" ht="12.75" customHeight="1" x14ac:dyDescent="0.25">
      <c r="B11" s="173"/>
      <c r="C11" s="174"/>
      <c r="D11" s="174"/>
      <c r="E11" s="174"/>
      <c r="F11" s="174"/>
      <c r="G11" s="174"/>
      <c r="H11" s="174"/>
      <c r="I11" s="174"/>
      <c r="J11" s="174"/>
      <c r="K11" s="174"/>
      <c r="L11" s="174"/>
      <c r="M11" s="174"/>
      <c r="N11" s="174"/>
      <c r="O11" s="175"/>
    </row>
    <row r="12" spans="2:15" x14ac:dyDescent="0.25">
      <c r="B12" s="173"/>
      <c r="C12" s="174"/>
      <c r="D12" s="174"/>
      <c r="E12" s="174"/>
      <c r="F12" s="174"/>
      <c r="G12" s="174"/>
      <c r="H12" s="174"/>
      <c r="I12" s="174"/>
      <c r="J12" s="174"/>
      <c r="K12" s="174"/>
      <c r="L12" s="174"/>
      <c r="M12" s="174"/>
      <c r="N12" s="174"/>
      <c r="O12" s="175"/>
    </row>
    <row r="13" spans="2:15" x14ac:dyDescent="0.25">
      <c r="B13" s="173"/>
      <c r="C13" s="174"/>
      <c r="D13" s="174"/>
      <c r="E13" s="174"/>
      <c r="F13" s="183" t="s">
        <v>76</v>
      </c>
      <c r="G13" s="185">
        <f>Results!C44</f>
        <v>12</v>
      </c>
      <c r="H13" s="174"/>
      <c r="I13" s="174"/>
      <c r="J13" s="174"/>
      <c r="K13" s="174"/>
      <c r="L13" s="174"/>
      <c r="M13" s="174"/>
      <c r="N13" s="174"/>
      <c r="O13" s="175"/>
    </row>
    <row r="14" spans="2:15" x14ac:dyDescent="0.25">
      <c r="B14" s="173"/>
      <c r="C14" s="174"/>
      <c r="D14" s="174"/>
      <c r="E14" s="174"/>
      <c r="F14" s="174"/>
      <c r="G14" s="174"/>
      <c r="H14" s="174"/>
      <c r="I14" s="174"/>
      <c r="J14" s="174"/>
      <c r="K14" s="174"/>
      <c r="L14" s="174"/>
      <c r="M14" s="174"/>
      <c r="N14" s="174"/>
      <c r="O14" s="175"/>
    </row>
    <row r="15" spans="2:15" x14ac:dyDescent="0.25">
      <c r="B15" s="173"/>
      <c r="C15" s="174"/>
      <c r="D15" s="174"/>
      <c r="E15" s="174"/>
      <c r="F15" s="174"/>
      <c r="G15" s="174"/>
      <c r="H15" s="174"/>
      <c r="I15" s="174"/>
      <c r="J15" s="174"/>
      <c r="K15" s="174"/>
      <c r="L15" s="174"/>
      <c r="M15" s="174"/>
      <c r="N15" s="174"/>
      <c r="O15" s="175"/>
    </row>
    <row r="16" spans="2:15" x14ac:dyDescent="0.25">
      <c r="B16" s="173"/>
      <c r="C16" s="174"/>
      <c r="D16" s="174"/>
      <c r="E16" s="174"/>
      <c r="F16" s="174"/>
      <c r="G16" s="174"/>
      <c r="H16" s="174"/>
      <c r="I16" s="174"/>
      <c r="J16" s="174"/>
      <c r="K16" s="174"/>
      <c r="L16" s="174"/>
      <c r="M16" s="174"/>
      <c r="N16" s="174"/>
      <c r="O16" s="175"/>
    </row>
    <row r="17" spans="2:15" x14ac:dyDescent="0.25">
      <c r="B17" s="173"/>
      <c r="C17" s="174"/>
      <c r="D17" s="174"/>
      <c r="E17" s="174"/>
      <c r="F17" s="174"/>
      <c r="G17" s="174"/>
      <c r="H17" s="174"/>
      <c r="I17" s="174"/>
      <c r="J17" s="174"/>
      <c r="K17" s="174"/>
      <c r="L17" s="174"/>
      <c r="M17" s="174"/>
      <c r="N17" s="174"/>
      <c r="O17" s="175"/>
    </row>
    <row r="18" spans="2:15" x14ac:dyDescent="0.25">
      <c r="B18" s="173"/>
      <c r="C18" s="174"/>
      <c r="D18" s="174"/>
      <c r="E18" s="272"/>
      <c r="F18" s="272"/>
      <c r="G18" s="272"/>
      <c r="H18" s="174"/>
      <c r="I18" s="174"/>
      <c r="J18" s="174"/>
      <c r="K18" s="174"/>
      <c r="L18" s="174"/>
      <c r="M18" s="174"/>
      <c r="N18" s="174"/>
      <c r="O18" s="175"/>
    </row>
    <row r="19" spans="2:15" ht="12.75" customHeight="1" x14ac:dyDescent="0.25">
      <c r="B19" s="173"/>
      <c r="C19" s="174"/>
      <c r="D19" s="174"/>
      <c r="E19" s="590" t="s">
        <v>75</v>
      </c>
      <c r="F19" s="590" t="s">
        <v>175</v>
      </c>
      <c r="G19" s="590" t="s">
        <v>103</v>
      </c>
      <c r="H19" s="174"/>
      <c r="I19" s="174"/>
      <c r="J19" s="174"/>
      <c r="K19" s="174"/>
      <c r="L19" s="174"/>
      <c r="M19" s="174"/>
      <c r="N19" s="174"/>
      <c r="O19" s="175"/>
    </row>
    <row r="20" spans="2:15" ht="12.75" customHeight="1" x14ac:dyDescent="0.25">
      <c r="B20" s="173"/>
      <c r="C20" s="174"/>
      <c r="D20" s="174"/>
      <c r="E20" s="592"/>
      <c r="F20" s="592"/>
      <c r="G20" s="592"/>
      <c r="H20" s="174"/>
      <c r="I20" s="174"/>
      <c r="J20" s="174"/>
      <c r="K20" s="174"/>
      <c r="L20" s="174"/>
      <c r="M20" s="174"/>
      <c r="N20" s="174"/>
      <c r="O20" s="175"/>
    </row>
    <row r="21" spans="2:15" x14ac:dyDescent="0.25">
      <c r="B21" s="173"/>
      <c r="C21" s="174"/>
      <c r="D21" s="174"/>
      <c r="E21" s="592"/>
      <c r="F21" s="592"/>
      <c r="G21" s="592"/>
      <c r="H21" s="174"/>
      <c r="I21" s="174"/>
      <c r="J21" s="174"/>
      <c r="K21" s="174"/>
      <c r="L21" s="174"/>
      <c r="M21" s="174"/>
      <c r="N21" s="174"/>
      <c r="O21" s="175"/>
    </row>
    <row r="22" spans="2:15" x14ac:dyDescent="0.25">
      <c r="B22" s="173"/>
      <c r="C22" s="174"/>
      <c r="D22" s="174"/>
      <c r="E22" s="592"/>
      <c r="F22" s="592"/>
      <c r="G22" s="592"/>
      <c r="H22" s="272"/>
      <c r="I22" s="174"/>
      <c r="J22" s="174"/>
      <c r="K22" s="174"/>
      <c r="L22" s="174"/>
      <c r="M22" s="174"/>
      <c r="N22" s="174"/>
      <c r="O22" s="175"/>
    </row>
    <row r="23" spans="2:15" x14ac:dyDescent="0.25">
      <c r="B23" s="173"/>
      <c r="C23" s="174"/>
      <c r="D23" s="174"/>
      <c r="E23" s="185">
        <f>Results!C55</f>
        <v>15</v>
      </c>
      <c r="F23" s="267">
        <f>Results!C55*Results!C50/100</f>
        <v>60</v>
      </c>
      <c r="G23" s="185">
        <f>Results!D55</f>
        <v>1950</v>
      </c>
      <c r="H23" s="184" t="s">
        <v>70</v>
      </c>
      <c r="I23" s="174"/>
      <c r="J23" s="174"/>
      <c r="K23" s="174"/>
      <c r="L23" s="174"/>
      <c r="M23" s="174"/>
      <c r="N23" s="174"/>
      <c r="O23" s="175"/>
    </row>
    <row r="24" spans="2:15" x14ac:dyDescent="0.25">
      <c r="B24" s="173"/>
      <c r="C24" s="174"/>
      <c r="D24" s="174"/>
      <c r="E24" s="185">
        <f>Results!C56</f>
        <v>8</v>
      </c>
      <c r="F24" s="267">
        <f>Results!C56*Results!C50/100</f>
        <v>32</v>
      </c>
      <c r="G24" s="185">
        <f>Results!D56</f>
        <v>1200</v>
      </c>
      <c r="H24" s="184" t="s">
        <v>71</v>
      </c>
      <c r="I24" s="174"/>
      <c r="J24" s="174"/>
      <c r="K24" s="174"/>
      <c r="L24" s="174"/>
      <c r="M24" s="174"/>
      <c r="N24" s="174"/>
      <c r="O24" s="175"/>
    </row>
    <row r="25" spans="2:15" x14ac:dyDescent="0.25">
      <c r="B25" s="173"/>
      <c r="C25" s="174"/>
      <c r="D25" s="174"/>
      <c r="E25" s="185">
        <f>Results!C57</f>
        <v>2</v>
      </c>
      <c r="F25" s="267">
        <f>Results!C57*Results!C50/100</f>
        <v>8</v>
      </c>
      <c r="G25" s="185">
        <f>Results!D57</f>
        <v>480</v>
      </c>
      <c r="H25" s="184" t="s">
        <v>72</v>
      </c>
      <c r="I25" s="174"/>
      <c r="J25" s="174"/>
      <c r="K25" s="174"/>
      <c r="L25" s="174"/>
      <c r="M25" s="174"/>
      <c r="N25" s="174"/>
      <c r="O25" s="175"/>
    </row>
    <row r="26" spans="2:15" x14ac:dyDescent="0.25">
      <c r="B26" s="173"/>
      <c r="C26" s="174"/>
      <c r="D26" s="174"/>
      <c r="E26" s="174"/>
      <c r="F26" s="174"/>
      <c r="G26" s="174"/>
      <c r="H26" s="174"/>
      <c r="I26" s="174"/>
      <c r="J26" s="174"/>
      <c r="K26" s="174"/>
      <c r="L26" s="174"/>
      <c r="M26" s="174"/>
      <c r="N26" s="174"/>
      <c r="O26" s="175"/>
    </row>
    <row r="27" spans="2:15" x14ac:dyDescent="0.25">
      <c r="B27" s="173"/>
      <c r="C27" s="174"/>
      <c r="D27" s="174"/>
      <c r="E27" s="174"/>
      <c r="F27" s="174"/>
      <c r="G27" s="174"/>
      <c r="H27" s="174"/>
      <c r="I27" s="174"/>
      <c r="J27" s="174"/>
      <c r="K27" s="174"/>
      <c r="L27" s="174"/>
      <c r="M27" s="174"/>
      <c r="N27" s="174"/>
      <c r="O27" s="175"/>
    </row>
    <row r="28" spans="2:15" x14ac:dyDescent="0.25">
      <c r="B28" s="173"/>
      <c r="C28" s="174"/>
      <c r="D28" s="174"/>
      <c r="E28" s="174"/>
      <c r="F28" s="174"/>
      <c r="G28" s="174"/>
      <c r="H28" s="174"/>
      <c r="I28" s="174"/>
      <c r="J28" s="174"/>
      <c r="K28" s="174"/>
      <c r="L28" s="174"/>
      <c r="M28" s="174"/>
      <c r="N28" s="174"/>
      <c r="O28" s="175"/>
    </row>
    <row r="29" spans="2:15" x14ac:dyDescent="0.25">
      <c r="B29" s="173"/>
      <c r="C29" s="174"/>
      <c r="D29" s="174"/>
      <c r="E29" s="174"/>
      <c r="F29" s="174"/>
      <c r="G29" s="174"/>
      <c r="H29" s="174"/>
      <c r="I29" s="174"/>
      <c r="J29" s="174"/>
      <c r="K29" s="174"/>
      <c r="L29" s="174"/>
      <c r="M29" s="174"/>
      <c r="N29" s="174"/>
      <c r="O29" s="175"/>
    </row>
    <row r="30" spans="2:15" ht="12.75" customHeight="1" x14ac:dyDescent="0.25">
      <c r="B30" s="173"/>
      <c r="C30" s="174"/>
      <c r="D30" s="174"/>
      <c r="E30" s="174"/>
      <c r="F30" s="174"/>
      <c r="G30" s="174"/>
      <c r="H30" s="174"/>
      <c r="I30" s="174"/>
      <c r="J30" s="174"/>
      <c r="K30" s="174"/>
      <c r="L30" s="174"/>
      <c r="M30" s="174"/>
      <c r="N30" s="174"/>
      <c r="O30" s="175"/>
    </row>
    <row r="31" spans="2:15" x14ac:dyDescent="0.25">
      <c r="B31" s="173"/>
      <c r="C31" s="174"/>
      <c r="D31" s="174"/>
      <c r="E31" s="174"/>
      <c r="F31" s="174"/>
      <c r="G31" s="174"/>
      <c r="H31" s="174"/>
      <c r="I31" s="272"/>
      <c r="J31" s="272"/>
      <c r="K31" s="272"/>
      <c r="L31" s="174"/>
      <c r="M31" s="174"/>
      <c r="N31" s="174"/>
      <c r="O31" s="175"/>
    </row>
    <row r="32" spans="2:15" ht="10.5" customHeight="1" x14ac:dyDescent="0.25">
      <c r="B32" s="173"/>
      <c r="C32" s="174"/>
      <c r="D32" s="174"/>
      <c r="E32" s="174"/>
      <c r="F32" s="174"/>
      <c r="G32" s="174"/>
      <c r="H32" s="174"/>
      <c r="I32" s="580" t="s">
        <v>87</v>
      </c>
      <c r="J32" s="580"/>
      <c r="K32" s="416">
        <f>Results!C58</f>
        <v>1.117</v>
      </c>
      <c r="L32" s="174"/>
      <c r="M32" s="174"/>
      <c r="N32" s="174"/>
      <c r="O32" s="175"/>
    </row>
    <row r="33" spans="2:15" ht="15.75" customHeight="1" x14ac:dyDescent="0.25">
      <c r="B33" s="176"/>
      <c r="C33" s="177"/>
      <c r="D33" s="177"/>
      <c r="E33" s="177"/>
      <c r="F33" s="177"/>
      <c r="G33" s="177"/>
      <c r="H33" s="177"/>
      <c r="I33" s="177"/>
      <c r="J33" s="177"/>
      <c r="K33" s="177"/>
      <c r="L33" s="177"/>
      <c r="M33" s="177"/>
      <c r="N33" s="177"/>
      <c r="O33" s="178"/>
    </row>
  </sheetData>
  <sheetProtection algorithmName="SHA-512" hashValue="kNY6AciRjQN3GjNdvw1CYh7p1Cgd6OJFRwqDDi0YApA8spEyp0gPnaEJr9NyvilYHhNgHMWSYx1YY+PzQT9TjA==" saltValue="tMOA0Ywuo0fVAKz8Rg54gA==" spinCount="100000" sheet="1" objects="1" scenarios="1" selectLockedCells="1" selectUnlockedCells="1"/>
  <mergeCells count="12">
    <mergeCell ref="G19:G22"/>
    <mergeCell ref="F19:F22"/>
    <mergeCell ref="E19:E22"/>
    <mergeCell ref="C3:E3"/>
    <mergeCell ref="C4:E4"/>
    <mergeCell ref="N8:N9"/>
    <mergeCell ref="I32:J32"/>
    <mergeCell ref="H3:I4"/>
    <mergeCell ref="J3:J4"/>
    <mergeCell ref="K4:O4"/>
    <mergeCell ref="K3:O3"/>
    <mergeCell ref="L8:M9"/>
  </mergeCells>
  <phoneticPr fontId="2" type="noConversion"/>
  <printOptions horizontalCentered="1" verticalCentered="1"/>
  <pageMargins left="0.35433070866141736" right="0.55118110236220474" top="0.98425196850393704" bottom="0.98425196850393704" header="0.51181102362204722" footer="0.51181102362204722"/>
  <pageSetup paperSize="9" orientation="landscape" r:id="rId1"/>
  <headerFooter alignWithMargins="0">
    <oddHeader>&amp;LCopyright 2019 JD Palmer&amp;CThe Soft Landing Challenge - Lander&amp;R&amp;D</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B1:P45"/>
  <sheetViews>
    <sheetView showGridLines="0" showRowColHeaders="0" workbookViewId="0">
      <selection activeCell="C40" sqref="C40"/>
    </sheetView>
  </sheetViews>
  <sheetFormatPr defaultRowHeight="13.2" x14ac:dyDescent="0.25"/>
  <cols>
    <col min="1" max="2" width="1" customWidth="1"/>
    <col min="5" max="5" width="9.5546875" customWidth="1"/>
    <col min="7" max="7" width="12.88671875" customWidth="1"/>
    <col min="9" max="9" width="7.109375" customWidth="1"/>
    <col min="14" max="14" width="9.5546875" customWidth="1"/>
    <col min="16" max="16" width="1" customWidth="1"/>
  </cols>
  <sheetData>
    <row r="1" spans="2:16" ht="4.5" customHeight="1" x14ac:dyDescent="0.25"/>
    <row r="2" spans="2:16" ht="5.0999999999999996" customHeight="1" x14ac:dyDescent="0.25">
      <c r="B2" s="286"/>
      <c r="C2" s="287"/>
      <c r="D2" s="287"/>
      <c r="E2" s="287"/>
      <c r="F2" s="287"/>
      <c r="G2" s="287"/>
      <c r="H2" s="287"/>
      <c r="I2" s="287"/>
      <c r="J2" s="287"/>
      <c r="K2" s="287"/>
      <c r="L2" s="287"/>
      <c r="M2" s="287"/>
      <c r="N2" s="287"/>
      <c r="O2" s="287"/>
      <c r="P2" s="288"/>
    </row>
    <row r="3" spans="2:16" ht="19.5" customHeight="1" x14ac:dyDescent="0.25">
      <c r="B3" s="262"/>
      <c r="C3" s="595" t="str">
        <f>CONCATENATE("(",Input!C44," mission)")</f>
        <v>(Mars descent mission)</v>
      </c>
      <c r="D3" s="595"/>
      <c r="E3" s="596"/>
      <c r="F3" s="600" t="str">
        <f>H44</f>
        <v>SOFT LANDING - Payload Ratio 10</v>
      </c>
      <c r="G3" s="601"/>
      <c r="H3" s="601"/>
      <c r="I3" s="601"/>
      <c r="J3" s="601"/>
      <c r="K3" s="601"/>
      <c r="L3" s="602"/>
      <c r="M3" s="597" t="str">
        <f>IF(Results!I54&lt;&gt;" ",CONCATENATE("(Orbit to landing - ",Results!J60," seconds)")," ")</f>
        <v>(Orbit to landing - 680 seconds)</v>
      </c>
      <c r="N3" s="598"/>
      <c r="O3" s="598"/>
      <c r="P3" s="599"/>
    </row>
    <row r="4" spans="2:16" ht="5.0999999999999996" customHeight="1" x14ac:dyDescent="0.25">
      <c r="B4" s="262"/>
      <c r="C4" s="71"/>
      <c r="D4" s="71"/>
      <c r="E4" s="71"/>
      <c r="F4" s="71"/>
      <c r="G4" s="71"/>
      <c r="H4" s="71"/>
      <c r="I4" s="71"/>
      <c r="J4" s="71"/>
      <c r="K4" s="71"/>
      <c r="L4" s="71"/>
      <c r="M4" s="71"/>
      <c r="N4" s="71"/>
      <c r="O4" s="71"/>
      <c r="P4" s="289"/>
    </row>
    <row r="5" spans="2:16" ht="12.75" customHeight="1" x14ac:dyDescent="0.25">
      <c r="B5" s="262"/>
      <c r="C5" s="474"/>
      <c r="D5" s="474"/>
      <c r="E5" s="474"/>
      <c r="F5" s="474"/>
      <c r="G5" s="474"/>
      <c r="H5" s="474"/>
      <c r="I5" s="474"/>
      <c r="J5" s="474"/>
      <c r="K5" s="474"/>
      <c r="L5" s="604" t="s">
        <v>254</v>
      </c>
      <c r="M5" s="604"/>
      <c r="N5" s="604"/>
      <c r="O5" s="342">
        <f>Results!C47</f>
        <v>3397</v>
      </c>
      <c r="P5" s="289"/>
    </row>
    <row r="6" spans="2:16" ht="12.75" customHeight="1" x14ac:dyDescent="0.25">
      <c r="B6" s="262"/>
      <c r="C6" s="474"/>
      <c r="D6" s="474"/>
      <c r="E6" s="474"/>
      <c r="F6" s="474"/>
      <c r="G6" s="474"/>
      <c r="H6" s="474"/>
      <c r="I6" s="474"/>
      <c r="J6" s="474"/>
      <c r="K6" s="474"/>
      <c r="L6" s="604" t="s">
        <v>266</v>
      </c>
      <c r="M6" s="604"/>
      <c r="N6" s="604"/>
      <c r="O6" s="281">
        <f>Results!C48</f>
        <v>3.7</v>
      </c>
      <c r="P6" s="289"/>
    </row>
    <row r="7" spans="2:16" ht="12.75" customHeight="1" x14ac:dyDescent="0.25">
      <c r="B7" s="262"/>
      <c r="C7" s="474"/>
      <c r="D7" s="474"/>
      <c r="E7" s="474"/>
      <c r="F7" s="474"/>
      <c r="G7" s="474"/>
      <c r="H7" s="474"/>
      <c r="I7" s="474"/>
      <c r="J7" s="474"/>
      <c r="K7" s="474"/>
      <c r="L7" s="604" t="s">
        <v>267</v>
      </c>
      <c r="M7" s="604"/>
      <c r="N7" s="604"/>
      <c r="O7" s="342">
        <f>Results!C49</f>
        <v>869</v>
      </c>
      <c r="P7" s="289"/>
    </row>
    <row r="8" spans="2:16" ht="12.75" customHeight="1" x14ac:dyDescent="0.25">
      <c r="B8" s="262"/>
      <c r="C8" s="71"/>
      <c r="D8" s="71"/>
      <c r="E8" s="71"/>
      <c r="F8" s="71"/>
      <c r="G8" s="474"/>
      <c r="H8" s="474"/>
      <c r="I8" s="474"/>
      <c r="J8" s="474"/>
      <c r="K8" s="474"/>
      <c r="L8" s="604" t="s">
        <v>57</v>
      </c>
      <c r="M8" s="604"/>
      <c r="N8" s="604"/>
      <c r="O8" s="179" t="str">
        <f>Results!C51</f>
        <v>P</v>
      </c>
      <c r="P8" s="289"/>
    </row>
    <row r="9" spans="2:16" ht="12.75" customHeight="1" x14ac:dyDescent="0.25">
      <c r="B9" s="262"/>
      <c r="C9" s="71"/>
      <c r="D9" s="503"/>
      <c r="E9" s="503"/>
      <c r="F9" s="503"/>
      <c r="G9" s="474"/>
      <c r="H9" s="474"/>
      <c r="I9" s="474"/>
      <c r="J9" s="474"/>
      <c r="K9" s="474"/>
      <c r="L9" s="604" t="s">
        <v>172</v>
      </c>
      <c r="M9" s="604"/>
      <c r="N9" s="604"/>
      <c r="O9" s="179">
        <f>Results!C50</f>
        <v>400</v>
      </c>
      <c r="P9" s="289"/>
    </row>
    <row r="10" spans="2:16" ht="12" customHeight="1" x14ac:dyDescent="0.25">
      <c r="B10" s="262"/>
      <c r="C10" s="71"/>
      <c r="D10" s="503"/>
      <c r="E10" s="503"/>
      <c r="F10" s="503"/>
      <c r="G10" s="474"/>
      <c r="H10" s="474"/>
      <c r="I10" s="474"/>
      <c r="J10" s="474"/>
      <c r="K10" s="474"/>
      <c r="L10" s="604" t="s">
        <v>150</v>
      </c>
      <c r="M10" s="604"/>
      <c r="N10" s="604"/>
      <c r="O10" s="342">
        <f>Results!C60</f>
        <v>12072</v>
      </c>
      <c r="P10" s="289"/>
    </row>
    <row r="11" spans="2:16" ht="12.75" customHeight="1" x14ac:dyDescent="0.25">
      <c r="B11" s="262"/>
      <c r="C11" s="357"/>
      <c r="D11" s="503"/>
      <c r="E11" s="503"/>
      <c r="F11" s="503"/>
      <c r="G11" s="474"/>
      <c r="H11" s="474"/>
      <c r="I11" s="474"/>
      <c r="J11" s="474"/>
      <c r="K11" s="474"/>
      <c r="L11" s="604" t="s">
        <v>84</v>
      </c>
      <c r="M11" s="604"/>
      <c r="N11" s="604"/>
      <c r="O11" s="342">
        <f>Results!C61</f>
        <v>0</v>
      </c>
      <c r="P11" s="289"/>
    </row>
    <row r="12" spans="2:16" ht="12.75" customHeight="1" x14ac:dyDescent="0.25">
      <c r="B12" s="262"/>
      <c r="C12" s="71"/>
      <c r="D12" s="71"/>
      <c r="E12" s="71"/>
      <c r="F12" s="71"/>
      <c r="G12" s="474"/>
      <c r="H12" s="474"/>
      <c r="I12" s="474"/>
      <c r="J12" s="474"/>
      <c r="K12" s="474"/>
      <c r="L12" s="604" t="s">
        <v>173</v>
      </c>
      <c r="M12" s="604"/>
      <c r="N12" s="604"/>
      <c r="O12" s="342">
        <f>Results!C62</f>
        <v>12071.982886445789</v>
      </c>
      <c r="P12" s="289"/>
    </row>
    <row r="13" spans="2:16" ht="5.25" customHeight="1" x14ac:dyDescent="0.25">
      <c r="B13" s="262"/>
      <c r="C13" s="71"/>
      <c r="D13" s="71"/>
      <c r="E13" s="71"/>
      <c r="F13" s="71"/>
      <c r="G13" s="474"/>
      <c r="H13" s="474"/>
      <c r="I13" s="474"/>
      <c r="J13" s="474"/>
      <c r="K13" s="474"/>
      <c r="L13" s="496"/>
      <c r="M13" s="496"/>
      <c r="N13" s="496"/>
      <c r="O13" s="504"/>
      <c r="P13" s="289"/>
    </row>
    <row r="14" spans="2:16" ht="12.75" customHeight="1" x14ac:dyDescent="0.25">
      <c r="B14" s="262"/>
      <c r="C14" s="500"/>
      <c r="D14" s="501"/>
      <c r="E14" s="502"/>
      <c r="F14" s="502"/>
      <c r="G14" s="474"/>
      <c r="H14" s="474"/>
      <c r="I14" s="474"/>
      <c r="J14" s="474"/>
      <c r="K14" s="474"/>
      <c r="L14" s="354" t="s">
        <v>268</v>
      </c>
      <c r="M14" s="355"/>
      <c r="N14" s="356"/>
      <c r="O14" s="345">
        <f>Results!J63</f>
        <v>1.6641566265060237</v>
      </c>
      <c r="P14" s="289"/>
    </row>
    <row r="15" spans="2:16" ht="12.75" customHeight="1" x14ac:dyDescent="0.25">
      <c r="B15" s="262"/>
      <c r="C15" s="71"/>
      <c r="D15" s="71"/>
      <c r="E15" s="71"/>
      <c r="F15" s="71"/>
      <c r="G15" s="474"/>
      <c r="H15" s="474"/>
      <c r="I15" s="474"/>
      <c r="J15" s="474"/>
      <c r="K15" s="474"/>
      <c r="L15" s="359" t="s">
        <v>269</v>
      </c>
      <c r="M15" s="360"/>
      <c r="N15" s="361"/>
      <c r="O15" s="283">
        <f>Calcs!B224*Results!C46</f>
        <v>0</v>
      </c>
      <c r="P15" s="289"/>
    </row>
    <row r="16" spans="2:16" ht="6" customHeight="1" x14ac:dyDescent="0.25">
      <c r="B16" s="262"/>
      <c r="C16" s="500"/>
      <c r="D16" s="501"/>
      <c r="E16" s="502"/>
      <c r="F16" s="502"/>
      <c r="G16" s="474"/>
      <c r="H16" s="474"/>
      <c r="I16" s="474"/>
      <c r="J16" s="474"/>
      <c r="K16" s="474"/>
      <c r="L16" s="357"/>
      <c r="M16" s="357"/>
      <c r="N16" s="357"/>
      <c r="O16" s="357"/>
      <c r="P16" s="289"/>
    </row>
    <row r="17" spans="2:16" ht="12.75" customHeight="1" x14ac:dyDescent="0.25">
      <c r="B17" s="262"/>
      <c r="C17" s="71"/>
      <c r="D17" s="71"/>
      <c r="E17" s="71"/>
      <c r="F17" s="71"/>
      <c r="G17" s="474"/>
      <c r="H17" s="474"/>
      <c r="I17" s="474"/>
      <c r="J17" s="474"/>
      <c r="K17" s="474"/>
      <c r="L17" s="357"/>
      <c r="M17" s="603" t="s">
        <v>180</v>
      </c>
      <c r="N17" s="603" t="s">
        <v>103</v>
      </c>
      <c r="O17" s="603" t="s">
        <v>147</v>
      </c>
      <c r="P17" s="371"/>
    </row>
    <row r="18" spans="2:16" ht="12.75" customHeight="1" x14ac:dyDescent="0.25">
      <c r="B18" s="262"/>
      <c r="C18" s="500"/>
      <c r="D18" s="501"/>
      <c r="E18" s="502"/>
      <c r="F18" s="502"/>
      <c r="G18" s="474"/>
      <c r="H18" s="474"/>
      <c r="I18" s="474"/>
      <c r="J18" s="474"/>
      <c r="K18" s="474"/>
      <c r="L18" s="357"/>
      <c r="M18" s="603"/>
      <c r="N18" s="603"/>
      <c r="O18" s="603"/>
      <c r="P18" s="371"/>
    </row>
    <row r="19" spans="2:16" ht="12.75" customHeight="1" x14ac:dyDescent="0.25">
      <c r="B19" s="262"/>
      <c r="C19" s="474"/>
      <c r="D19" s="474"/>
      <c r="E19" s="474"/>
      <c r="F19" s="474"/>
      <c r="G19" s="474"/>
      <c r="H19" s="474"/>
      <c r="I19" s="474"/>
      <c r="J19" s="474"/>
      <c r="K19" s="474"/>
      <c r="L19" s="71"/>
      <c r="M19" s="603"/>
      <c r="N19" s="603"/>
      <c r="O19" s="603"/>
      <c r="P19" s="371"/>
    </row>
    <row r="20" spans="2:16" ht="12.75" customHeight="1" x14ac:dyDescent="0.25">
      <c r="B20" s="262"/>
      <c r="C20" s="474"/>
      <c r="D20" s="474"/>
      <c r="E20" s="474"/>
      <c r="F20" s="474"/>
      <c r="G20" s="474"/>
      <c r="H20" s="474"/>
      <c r="I20" s="474"/>
      <c r="J20" s="474"/>
      <c r="K20" s="474"/>
      <c r="L20" s="357"/>
      <c r="M20" s="603"/>
      <c r="N20" s="603"/>
      <c r="O20" s="603"/>
      <c r="P20" s="289"/>
    </row>
    <row r="21" spans="2:16" ht="12" customHeight="1" x14ac:dyDescent="0.25">
      <c r="B21" s="262"/>
      <c r="C21" s="605"/>
      <c r="D21" s="605"/>
      <c r="E21" s="605"/>
      <c r="F21" s="605"/>
      <c r="G21" s="474"/>
      <c r="H21" s="474"/>
      <c r="I21" s="474"/>
      <c r="J21" s="474"/>
      <c r="K21" s="474"/>
      <c r="L21" s="507" t="s">
        <v>70</v>
      </c>
      <c r="M21" s="505">
        <f>Profile!F23</f>
        <v>60</v>
      </c>
      <c r="N21" s="506">
        <f>Profile!G23</f>
        <v>1950</v>
      </c>
      <c r="O21" s="506">
        <f>IF(Calcs!B221=0," ",Calcs!B221)</f>
        <v>3710.9034042668618</v>
      </c>
      <c r="P21" s="289"/>
    </row>
    <row r="22" spans="2:16" ht="12.75" customHeight="1" x14ac:dyDescent="0.25">
      <c r="B22" s="262"/>
      <c r="C22" s="605"/>
      <c r="D22" s="605"/>
      <c r="E22" s="605"/>
      <c r="F22" s="605"/>
      <c r="G22" s="474"/>
      <c r="H22" s="474"/>
      <c r="I22" s="474"/>
      <c r="J22" s="474"/>
      <c r="K22" s="474"/>
      <c r="L22" s="507" t="s">
        <v>71</v>
      </c>
      <c r="M22" s="505">
        <f>Profile!F24</f>
        <v>32</v>
      </c>
      <c r="N22" s="506">
        <f>Profile!G24</f>
        <v>1200</v>
      </c>
      <c r="O22" s="506">
        <f>IF(Calcs!B222=0," ",Calcs!B222)</f>
        <v>2723.5392202134831</v>
      </c>
      <c r="P22" s="289"/>
    </row>
    <row r="23" spans="2:16" ht="12.75" customHeight="1" x14ac:dyDescent="0.25">
      <c r="B23" s="262"/>
      <c r="C23" s="474"/>
      <c r="D23" s="474"/>
      <c r="E23" s="474"/>
      <c r="F23" s="474"/>
      <c r="G23" s="474"/>
      <c r="H23" s="474"/>
      <c r="I23" s="474"/>
      <c r="J23" s="474"/>
      <c r="K23" s="474"/>
      <c r="L23" s="498" t="s">
        <v>72</v>
      </c>
      <c r="M23" s="499">
        <f>Profile!F25</f>
        <v>8</v>
      </c>
      <c r="N23" s="497">
        <f>Profile!G25</f>
        <v>480</v>
      </c>
      <c r="O23" s="497">
        <f>IF(Calcs!B223=0," ",Calcs!B223)</f>
        <v>1107.4530163965678</v>
      </c>
      <c r="P23" s="289"/>
    </row>
    <row r="24" spans="2:16" ht="6" customHeight="1" x14ac:dyDescent="0.25">
      <c r="B24" s="262"/>
      <c r="C24" s="474"/>
      <c r="D24" s="474"/>
      <c r="E24" s="474"/>
      <c r="F24" s="474"/>
      <c r="G24" s="474"/>
      <c r="H24" s="474"/>
      <c r="I24" s="474"/>
      <c r="J24" s="474"/>
      <c r="K24" s="474"/>
      <c r="L24" s="357"/>
      <c r="M24" s="357"/>
      <c r="N24" s="357"/>
      <c r="O24" s="357"/>
      <c r="P24" s="289"/>
    </row>
    <row r="25" spans="2:16" ht="12.75" customHeight="1" x14ac:dyDescent="0.25">
      <c r="B25" s="262"/>
      <c r="C25" s="474"/>
      <c r="D25" s="474"/>
      <c r="E25" s="474"/>
      <c r="F25" s="474"/>
      <c r="G25" s="474"/>
      <c r="H25" s="474"/>
      <c r="I25" s="474"/>
      <c r="J25" s="606" t="s">
        <v>99</v>
      </c>
      <c r="K25" s="606"/>
      <c r="L25" s="606"/>
      <c r="M25" s="282" t="s">
        <v>35</v>
      </c>
      <c r="N25" s="607" t="s">
        <v>239</v>
      </c>
      <c r="O25" s="282" t="s">
        <v>36</v>
      </c>
      <c r="P25" s="289"/>
    </row>
    <row r="26" spans="2:16" ht="12.75" customHeight="1" x14ac:dyDescent="0.25">
      <c r="B26" s="262"/>
      <c r="C26" s="474"/>
      <c r="D26" s="474"/>
      <c r="E26" s="474"/>
      <c r="F26" s="474"/>
      <c r="G26" s="474"/>
      <c r="H26" s="474"/>
      <c r="I26" s="474"/>
      <c r="J26" s="604" t="s">
        <v>270</v>
      </c>
      <c r="K26" s="604"/>
      <c r="L26" s="604"/>
      <c r="M26" s="283">
        <f>Results!J64</f>
        <v>4491.5321136387793</v>
      </c>
      <c r="N26" s="608"/>
      <c r="O26" s="283">
        <f>Results!K64</f>
        <v>11.447228224281146</v>
      </c>
      <c r="P26" s="289"/>
    </row>
    <row r="27" spans="2:16" ht="12.75" customHeight="1" x14ac:dyDescent="0.25">
      <c r="B27" s="262"/>
      <c r="C27" s="474"/>
      <c r="D27" s="474"/>
      <c r="E27" s="474"/>
      <c r="F27" s="474"/>
      <c r="G27" s="474"/>
      <c r="H27" s="474"/>
      <c r="I27" s="474"/>
      <c r="J27" s="604" t="s">
        <v>271</v>
      </c>
      <c r="K27" s="604"/>
      <c r="L27" s="604"/>
      <c r="M27" s="283">
        <f>Results!J65</f>
        <v>827.43906516422624</v>
      </c>
      <c r="N27" s="608"/>
      <c r="O27" s="283">
        <f>Results!K65</f>
        <v>0</v>
      </c>
      <c r="P27" s="289"/>
    </row>
    <row r="28" spans="2:16" ht="12.75" customHeight="1" x14ac:dyDescent="0.25">
      <c r="B28" s="262"/>
      <c r="C28" s="474"/>
      <c r="D28" s="474"/>
      <c r="E28" s="474"/>
      <c r="F28" s="474"/>
      <c r="G28" s="474"/>
      <c r="H28" s="474"/>
      <c r="I28" s="474"/>
      <c r="J28" s="604" t="s">
        <v>272</v>
      </c>
      <c r="K28" s="604"/>
      <c r="L28" s="604"/>
      <c r="M28" s="345">
        <f>Results!J66</f>
        <v>138.58155670858804</v>
      </c>
      <c r="N28" s="609">
        <f>Results!C44</f>
        <v>12</v>
      </c>
      <c r="O28" s="345">
        <f>Results!K66</f>
        <v>0</v>
      </c>
      <c r="P28" s="289"/>
    </row>
    <row r="29" spans="2:16" ht="12.75" customHeight="1" x14ac:dyDescent="0.25">
      <c r="B29" s="262"/>
      <c r="C29" s="474"/>
      <c r="D29" s="474"/>
      <c r="E29" s="474"/>
      <c r="F29" s="474"/>
      <c r="G29" s="474"/>
      <c r="H29" s="474"/>
      <c r="I29" s="474"/>
      <c r="J29" s="604" t="s">
        <v>273</v>
      </c>
      <c r="K29" s="604"/>
      <c r="L29" s="604"/>
      <c r="M29" s="284">
        <f>Results!J67</f>
        <v>789.09261210409636</v>
      </c>
      <c r="N29" s="609"/>
      <c r="O29" s="284">
        <f>Results!K67</f>
        <v>795.02066369042257</v>
      </c>
      <c r="P29" s="289"/>
    </row>
    <row r="30" spans="2:16" ht="6" customHeight="1" x14ac:dyDescent="0.25">
      <c r="B30" s="262"/>
      <c r="C30" s="474"/>
      <c r="D30" s="474"/>
      <c r="E30" s="474"/>
      <c r="F30" s="474"/>
      <c r="G30" s="474"/>
      <c r="H30" s="474"/>
      <c r="I30" s="474"/>
      <c r="J30" s="474"/>
      <c r="K30" s="474"/>
      <c r="L30" s="71"/>
      <c r="M30" s="71"/>
      <c r="N30" s="71"/>
      <c r="O30" s="71"/>
      <c r="P30" s="289"/>
    </row>
    <row r="31" spans="2:16" ht="12" customHeight="1" x14ac:dyDescent="0.25">
      <c r="B31" s="262"/>
      <c r="C31" s="357"/>
      <c r="D31" s="357"/>
      <c r="E31" s="357"/>
      <c r="F31" s="357"/>
      <c r="G31" s="357"/>
      <c r="H31" s="357"/>
      <c r="I31" s="73"/>
      <c r="J31" s="606" t="s">
        <v>52</v>
      </c>
      <c r="K31" s="606"/>
      <c r="L31" s="606"/>
      <c r="M31" s="606"/>
      <c r="N31" s="282" t="s">
        <v>31</v>
      </c>
      <c r="O31" s="282" t="s">
        <v>32</v>
      </c>
      <c r="P31" s="289"/>
    </row>
    <row r="32" spans="2:16" ht="12" customHeight="1" x14ac:dyDescent="0.25">
      <c r="B32" s="262"/>
      <c r="C32" s="357"/>
      <c r="D32" s="357"/>
      <c r="E32" s="357"/>
      <c r="F32" s="357"/>
      <c r="G32" s="357"/>
      <c r="H32" s="357"/>
      <c r="I32" s="73"/>
      <c r="J32" s="604" t="s">
        <v>274</v>
      </c>
      <c r="K32" s="604"/>
      <c r="L32" s="604"/>
      <c r="M32" s="604"/>
      <c r="N32" s="283">
        <f>IF(Results!I54&lt;&gt;" ",Results!J56," ")</f>
        <v>11.447228224281146</v>
      </c>
      <c r="O32" s="367" t="str">
        <f>Results!K56</f>
        <v>Max of 50</v>
      </c>
      <c r="P32" s="289"/>
    </row>
    <row r="33" spans="2:16" ht="12" customHeight="1" x14ac:dyDescent="0.25">
      <c r="B33" s="262"/>
      <c r="C33" s="357"/>
      <c r="D33" s="357"/>
      <c r="E33" s="357"/>
      <c r="F33" s="357"/>
      <c r="G33" s="357"/>
      <c r="H33" s="357"/>
      <c r="I33" s="73"/>
      <c r="J33" s="604" t="s">
        <v>275</v>
      </c>
      <c r="K33" s="604"/>
      <c r="L33" s="604"/>
      <c r="M33" s="604"/>
      <c r="N33" s="283">
        <f>IF(Results!I54&lt;&gt;" ",Results!J57," ")</f>
        <v>0</v>
      </c>
      <c r="O33" s="367">
        <f>Results!K57</f>
        <v>0</v>
      </c>
      <c r="P33" s="289"/>
    </row>
    <row r="34" spans="2:16" ht="12" customHeight="1" x14ac:dyDescent="0.25">
      <c r="B34" s="262"/>
      <c r="C34" s="357"/>
      <c r="D34" s="71"/>
      <c r="E34" s="71"/>
      <c r="F34" s="357"/>
      <c r="G34" s="357"/>
      <c r="H34" s="357"/>
      <c r="I34" s="73"/>
      <c r="J34" s="604" t="s">
        <v>276</v>
      </c>
      <c r="K34" s="604"/>
      <c r="L34" s="604"/>
      <c r="M34" s="604"/>
      <c r="N34" s="283">
        <f>IF(Results!I54&lt;&gt;" ",Results!J58," ")</f>
        <v>0</v>
      </c>
      <c r="O34" s="33">
        <f>Results!K58</f>
        <v>0</v>
      </c>
      <c r="P34" s="289"/>
    </row>
    <row r="35" spans="2:16" ht="12" customHeight="1" x14ac:dyDescent="0.25">
      <c r="B35" s="262"/>
      <c r="C35" s="357"/>
      <c r="D35" s="71"/>
      <c r="E35" s="71"/>
      <c r="F35" s="357"/>
      <c r="G35" s="357"/>
      <c r="H35" s="357"/>
      <c r="I35" s="73"/>
      <c r="J35" s="604" t="s">
        <v>277</v>
      </c>
      <c r="K35" s="604"/>
      <c r="L35" s="604"/>
      <c r="M35" s="604"/>
      <c r="N35" s="284">
        <f>IF(Results!I54&lt;&gt;" ",Results!J59," ")</f>
        <v>795.02066369042257</v>
      </c>
      <c r="O35" s="290"/>
      <c r="P35" s="289"/>
    </row>
    <row r="36" spans="2:16" ht="12" customHeight="1" x14ac:dyDescent="0.25">
      <c r="B36" s="262"/>
      <c r="C36" s="357"/>
      <c r="D36" s="479"/>
      <c r="E36" s="479"/>
      <c r="F36" s="71"/>
      <c r="G36" s="358"/>
      <c r="H36" s="358"/>
      <c r="I36" s="73"/>
      <c r="J36" s="604" t="s">
        <v>278</v>
      </c>
      <c r="K36" s="604"/>
      <c r="L36" s="604"/>
      <c r="M36" s="604"/>
      <c r="N36" s="285">
        <f>IF(Results!I54&lt;&gt;" ",Results!C45," ")</f>
        <v>20000</v>
      </c>
      <c r="O36" s="290"/>
      <c r="P36" s="289"/>
    </row>
    <row r="37" spans="2:16" ht="12" customHeight="1" x14ac:dyDescent="0.25">
      <c r="B37" s="262"/>
      <c r="C37" s="357"/>
      <c r="D37" s="357"/>
      <c r="E37" s="357"/>
      <c r="F37" s="357"/>
      <c r="G37" s="357"/>
      <c r="H37" s="73"/>
      <c r="I37" s="73"/>
      <c r="J37" s="604" t="s">
        <v>162</v>
      </c>
      <c r="K37" s="604"/>
      <c r="L37" s="604"/>
      <c r="M37" s="604"/>
      <c r="N37" s="283">
        <f>IF(Results!I54&lt;&gt;" ",Results!D40-Results!D63," ")</f>
        <v>3750</v>
      </c>
      <c r="O37" s="290"/>
      <c r="P37" s="289"/>
    </row>
    <row r="38" spans="2:16" ht="12" customHeight="1" x14ac:dyDescent="0.25">
      <c r="B38" s="262"/>
      <c r="C38" s="357"/>
      <c r="D38" s="357"/>
      <c r="E38" s="357"/>
      <c r="F38" s="357"/>
      <c r="G38" s="357"/>
      <c r="H38" s="71"/>
      <c r="I38" s="73"/>
      <c r="J38" s="604" t="s">
        <v>279</v>
      </c>
      <c r="K38" s="604"/>
      <c r="L38" s="604"/>
      <c r="M38" s="604"/>
      <c r="N38" s="283">
        <f>IF(Results!I54&lt;&gt;" ",Results!J61," ")</f>
        <v>2563.2255458517484</v>
      </c>
      <c r="O38" s="368">
        <f>IF(Results!I54&lt;&gt;" ",Results!J61/Results!D63," ")</f>
        <v>9.7646687461018983E-2</v>
      </c>
      <c r="P38" s="289"/>
    </row>
    <row r="39" spans="2:16" ht="5.0999999999999996" customHeight="1" x14ac:dyDescent="0.25">
      <c r="B39" s="291"/>
      <c r="C39" s="297"/>
      <c r="D39" s="297"/>
      <c r="E39" s="352"/>
      <c r="F39" s="352"/>
      <c r="G39" s="352"/>
      <c r="H39" s="352"/>
      <c r="I39" s="297"/>
      <c r="J39" s="352"/>
      <c r="K39" s="353"/>
      <c r="L39" s="353"/>
      <c r="M39" s="353"/>
      <c r="N39" s="352"/>
      <c r="O39" s="298"/>
      <c r="P39" s="292"/>
    </row>
    <row r="40" spans="2:16" ht="12" customHeight="1" x14ac:dyDescent="0.25">
      <c r="B40" s="90"/>
      <c r="C40" s="90"/>
      <c r="D40" s="90"/>
      <c r="E40" s="90"/>
      <c r="F40" s="90"/>
      <c r="G40" s="90"/>
      <c r="H40" s="90"/>
      <c r="I40" s="90"/>
      <c r="O40" s="90"/>
      <c r="P40" s="90"/>
    </row>
    <row r="42" spans="2:16" hidden="1" x14ac:dyDescent="0.25"/>
    <row r="43" spans="2:16" hidden="1" x14ac:dyDescent="0.25">
      <c r="E43" t="s">
        <v>101</v>
      </c>
      <c r="H43" t="str">
        <f>IF(Results!I54&lt;&gt;" ",Results!I18,"Impact on Planet's surface - the approach speed was too high")</f>
        <v>SOFT LANDING - Payload Ratio 10</v>
      </c>
    </row>
    <row r="44" spans="2:16" hidden="1" x14ac:dyDescent="0.25">
      <c r="E44" t="s">
        <v>102</v>
      </c>
      <c r="H44" t="str">
        <f>IF(Results!I46&lt;&gt;" ","Lost vehicle - all telemetry and radio contact lost",H43)</f>
        <v>SOFT LANDING - Payload Ratio 10</v>
      </c>
    </row>
    <row r="45" spans="2:16" hidden="1" x14ac:dyDescent="0.25"/>
  </sheetData>
  <sheetProtection algorithmName="SHA-512" hashValue="btJ9CV9A0CDfbryXNeNDnxWLXhX5sSWyCqewllhW3p0xzJ2W3BDNCMpclCJ0OfI2yKBT/1CdTDvMXL2zrTjbMA==" saltValue="VpnjkjXkrOJh/gc2SeQbKA==" spinCount="100000" sheet="1" objects="1" scenarios="1" selectLockedCells="1" selectUnlockedCells="1"/>
  <mergeCells count="30">
    <mergeCell ref="N25:N27"/>
    <mergeCell ref="N28:N29"/>
    <mergeCell ref="J32:M32"/>
    <mergeCell ref="J29:L29"/>
    <mergeCell ref="J33:M33"/>
    <mergeCell ref="J37:M37"/>
    <mergeCell ref="J36:M36"/>
    <mergeCell ref="J31:M31"/>
    <mergeCell ref="J26:L26"/>
    <mergeCell ref="J38:M38"/>
    <mergeCell ref="C21:F22"/>
    <mergeCell ref="J35:M35"/>
    <mergeCell ref="J27:L27"/>
    <mergeCell ref="J28:L28"/>
    <mergeCell ref="J34:M34"/>
    <mergeCell ref="J25:L25"/>
    <mergeCell ref="C3:E3"/>
    <mergeCell ref="M3:P3"/>
    <mergeCell ref="F3:L3"/>
    <mergeCell ref="O17:O20"/>
    <mergeCell ref="L10:N10"/>
    <mergeCell ref="M17:M20"/>
    <mergeCell ref="N17:N20"/>
    <mergeCell ref="L11:N11"/>
    <mergeCell ref="L12:N12"/>
    <mergeCell ref="L5:N5"/>
    <mergeCell ref="L6:N6"/>
    <mergeCell ref="L7:N7"/>
    <mergeCell ref="L8:N8"/>
    <mergeCell ref="L9:N9"/>
  </mergeCells>
  <phoneticPr fontId="2" type="noConversion"/>
  <printOptions horizontalCentered="1" verticalCentered="1"/>
  <pageMargins left="0.19685039370078741" right="0.35433070866141736" top="0.98425196850393704" bottom="0.98425196850393704" header="0.51181102362204722" footer="0.51181102362204722"/>
  <pageSetup paperSize="9" orientation="landscape" r:id="rId1"/>
  <headerFooter alignWithMargins="0">
    <oddHeader>&amp;LCopyright 2019 JD Palmer&amp;CThe Soft Landing Challenge - Lander&amp;R&amp;D</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sheetPr>
  <dimension ref="B1:O68"/>
  <sheetViews>
    <sheetView showGridLines="0" showRowColHeaders="0" workbookViewId="0">
      <selection activeCell="L2" sqref="L2"/>
    </sheetView>
  </sheetViews>
  <sheetFormatPr defaultRowHeight="13.2" x14ac:dyDescent="0.25"/>
  <cols>
    <col min="1" max="1" width="1.5546875" customWidth="1"/>
    <col min="2" max="2" width="27" customWidth="1"/>
    <col min="3" max="4" width="7.6640625" customWidth="1"/>
    <col min="5" max="5" width="0.88671875" customWidth="1"/>
    <col min="6" max="6" width="35" customWidth="1"/>
    <col min="7" max="7" width="9.5546875" customWidth="1"/>
    <col min="8" max="8" width="0.88671875" customWidth="1"/>
    <col min="9" max="9" width="25.5546875" customWidth="1"/>
    <col min="10" max="11" width="8" customWidth="1"/>
    <col min="13" max="13" width="9.33203125" customWidth="1"/>
  </cols>
  <sheetData>
    <row r="1" spans="2:15" ht="6.75" customHeight="1" thickBot="1" x14ac:dyDescent="0.3"/>
    <row r="2" spans="2:15" ht="18" customHeight="1" thickBot="1" x14ac:dyDescent="0.35">
      <c r="B2" s="555" t="s">
        <v>242</v>
      </c>
      <c r="C2" s="556"/>
      <c r="D2" s="557"/>
      <c r="E2" s="17"/>
      <c r="F2" s="675" t="str">
        <f>Trajectory!H44</f>
        <v>SOFT LANDING - Payload Ratio 10</v>
      </c>
      <c r="G2" s="676"/>
      <c r="H2" s="676"/>
      <c r="I2" s="676"/>
      <c r="J2" s="676"/>
      <c r="K2" s="677"/>
      <c r="N2" s="15"/>
    </row>
    <row r="3" spans="2:15" ht="4.5" customHeight="1" thickBot="1" x14ac:dyDescent="0.35">
      <c r="B3" s="662" t="str">
        <f>CONCATENATE("(",Input!C44," mission)")</f>
        <v>(Mars descent mission)</v>
      </c>
      <c r="C3" s="663"/>
      <c r="D3" s="664"/>
      <c r="E3" s="378"/>
      <c r="F3" s="377"/>
      <c r="G3" s="377"/>
      <c r="H3" s="378"/>
      <c r="I3" s="377"/>
      <c r="J3" s="377"/>
      <c r="K3" s="377"/>
      <c r="N3" s="15"/>
    </row>
    <row r="4" spans="2:15" ht="12.75" customHeight="1" x14ac:dyDescent="0.25">
      <c r="B4" s="662"/>
      <c r="C4" s="663"/>
      <c r="D4" s="664"/>
      <c r="E4" s="18"/>
      <c r="F4" s="403"/>
      <c r="G4" s="400"/>
      <c r="H4" s="379"/>
      <c r="I4" s="655" t="str">
        <f>I38</f>
        <v xml:space="preserve"> </v>
      </c>
      <c r="J4" s="656"/>
      <c r="K4" s="657"/>
    </row>
    <row r="5" spans="2:15" ht="12" customHeight="1" x14ac:dyDescent="0.25">
      <c r="B5" s="126"/>
      <c r="C5" s="294" t="s">
        <v>35</v>
      </c>
      <c r="D5" s="295" t="s">
        <v>36</v>
      </c>
      <c r="E5" s="18"/>
      <c r="F5" s="401"/>
      <c r="G5" s="402"/>
      <c r="H5" s="379"/>
      <c r="I5" s="665" t="s">
        <v>10</v>
      </c>
      <c r="J5" s="666"/>
      <c r="K5" s="667"/>
    </row>
    <row r="6" spans="2:15" ht="12" customHeight="1" x14ac:dyDescent="0.25">
      <c r="B6" s="74"/>
      <c r="C6" s="294" t="s">
        <v>37</v>
      </c>
      <c r="D6" s="295" t="s">
        <v>37</v>
      </c>
      <c r="E6" s="13"/>
      <c r="F6" s="388"/>
      <c r="G6" s="391"/>
      <c r="H6" s="379"/>
      <c r="I6" s="82" t="str">
        <f t="shared" ref="I6:J10" si="0">I40</f>
        <v>Vertical speed at impact in kph</v>
      </c>
      <c r="J6" s="673" t="str">
        <f t="shared" si="0"/>
        <v xml:space="preserve"> </v>
      </c>
      <c r="K6" s="674"/>
    </row>
    <row r="7" spans="2:15" ht="12.75" customHeight="1" x14ac:dyDescent="0.25">
      <c r="B7" s="38" t="s">
        <v>280</v>
      </c>
      <c r="C7" s="102">
        <f t="shared" ref="C7:D10" si="1">C40</f>
        <v>150000</v>
      </c>
      <c r="D7" s="104">
        <f t="shared" si="1"/>
        <v>30000</v>
      </c>
      <c r="E7" s="21"/>
      <c r="F7" s="388"/>
      <c r="G7" s="391"/>
      <c r="H7" s="379"/>
      <c r="I7" s="83" t="str">
        <f t="shared" si="0"/>
        <v>Horizontal speed at impact in kph</v>
      </c>
      <c r="J7" s="614" t="str">
        <f t="shared" si="0"/>
        <v xml:space="preserve"> </v>
      </c>
      <c r="K7" s="615"/>
    </row>
    <row r="8" spans="2:15" ht="12.75" customHeight="1" x14ac:dyDescent="0.25">
      <c r="B8" s="39" t="s">
        <v>281</v>
      </c>
      <c r="C8" s="98">
        <f t="shared" si="1"/>
        <v>8</v>
      </c>
      <c r="D8" s="118">
        <f t="shared" si="1"/>
        <v>8</v>
      </c>
      <c r="E8" s="21"/>
      <c r="F8" s="388"/>
      <c r="G8" s="391"/>
      <c r="H8" s="379"/>
      <c r="I8" s="83" t="str">
        <f t="shared" si="0"/>
        <v>Height in kilometres</v>
      </c>
      <c r="J8" s="658" t="str">
        <f t="shared" si="0"/>
        <v/>
      </c>
      <c r="K8" s="659"/>
      <c r="N8" s="16"/>
    </row>
    <row r="9" spans="2:15" ht="12.75" customHeight="1" x14ac:dyDescent="0.25">
      <c r="B9" s="39" t="s">
        <v>282</v>
      </c>
      <c r="C9" s="350">
        <f>C42</f>
        <v>0.75</v>
      </c>
      <c r="D9" s="351">
        <f>D42</f>
        <v>1.7</v>
      </c>
      <c r="E9" s="21"/>
      <c r="F9" s="388"/>
      <c r="G9" s="391"/>
      <c r="H9" s="379"/>
      <c r="I9" s="83" t="str">
        <f t="shared" si="0"/>
        <v>Impact distance in kilometres</v>
      </c>
      <c r="J9" s="660" t="str">
        <f t="shared" si="0"/>
        <v xml:space="preserve"> </v>
      </c>
      <c r="K9" s="661"/>
    </row>
    <row r="10" spans="2:15" ht="14.25" customHeight="1" x14ac:dyDescent="0.3">
      <c r="B10" s="39" t="s">
        <v>283</v>
      </c>
      <c r="C10" s="99">
        <f t="shared" si="1"/>
        <v>325</v>
      </c>
      <c r="D10" s="106">
        <f t="shared" si="1"/>
        <v>390</v>
      </c>
      <c r="E10" s="21"/>
      <c r="F10" s="85"/>
      <c r="G10" s="392"/>
      <c r="H10" s="379"/>
      <c r="I10" s="382" t="str">
        <f t="shared" si="0"/>
        <v>Seconds of flight</v>
      </c>
      <c r="J10" s="678" t="str">
        <f t="shared" si="0"/>
        <v xml:space="preserve"> </v>
      </c>
      <c r="K10" s="679"/>
    </row>
    <row r="11" spans="2:15" ht="12.75" customHeight="1" x14ac:dyDescent="0.25">
      <c r="B11" s="75" t="s">
        <v>252</v>
      </c>
      <c r="C11" s="653">
        <f>C44</f>
        <v>12</v>
      </c>
      <c r="D11" s="654"/>
      <c r="E11" s="21"/>
      <c r="F11" s="389"/>
      <c r="G11" s="393"/>
      <c r="H11" s="379"/>
      <c r="I11" s="670" t="str">
        <f>I46</f>
        <v xml:space="preserve"> </v>
      </c>
      <c r="J11" s="671"/>
      <c r="K11" s="672"/>
    </row>
    <row r="12" spans="2:15" ht="12.75" customHeight="1" x14ac:dyDescent="0.25">
      <c r="B12" s="186" t="s">
        <v>253</v>
      </c>
      <c r="C12" s="612">
        <f>C45</f>
        <v>20000</v>
      </c>
      <c r="D12" s="613"/>
      <c r="E12" s="21"/>
      <c r="F12" s="387"/>
      <c r="G12" s="394"/>
      <c r="H12" s="379"/>
      <c r="I12" s="665" t="s">
        <v>12</v>
      </c>
      <c r="J12" s="668"/>
      <c r="K12" s="669"/>
    </row>
    <row r="13" spans="2:15" ht="12.75" customHeight="1" x14ac:dyDescent="0.25">
      <c r="B13" s="38" t="s">
        <v>284</v>
      </c>
      <c r="C13" s="653">
        <f t="shared" ref="C13:C19" si="2">C47</f>
        <v>3397</v>
      </c>
      <c r="D13" s="654"/>
      <c r="E13" s="21"/>
      <c r="F13" s="388"/>
      <c r="G13" s="391"/>
      <c r="H13" s="379"/>
      <c r="I13" s="82" t="str">
        <f t="shared" ref="I13:J15" si="3">I48</f>
        <v>Vertical speed in kph</v>
      </c>
      <c r="J13" s="673" t="str">
        <f t="shared" si="3"/>
        <v xml:space="preserve"> </v>
      </c>
      <c r="K13" s="674"/>
      <c r="N13" s="1"/>
    </row>
    <row r="14" spans="2:15" ht="12.75" customHeight="1" x14ac:dyDescent="0.25">
      <c r="B14" s="39" t="s">
        <v>86</v>
      </c>
      <c r="C14" s="610">
        <f t="shared" si="2"/>
        <v>3.7</v>
      </c>
      <c r="D14" s="611"/>
      <c r="E14" s="21"/>
      <c r="F14" s="388"/>
      <c r="G14" s="391"/>
      <c r="H14" s="380"/>
      <c r="I14" s="83" t="str">
        <f t="shared" si="3"/>
        <v>Horizontal speed in kph</v>
      </c>
      <c r="J14" s="614" t="str">
        <f t="shared" si="3"/>
        <v xml:space="preserve"> </v>
      </c>
      <c r="K14" s="615"/>
      <c r="N14" s="1"/>
    </row>
    <row r="15" spans="2:15" ht="12.75" customHeight="1" x14ac:dyDescent="0.25">
      <c r="B15" s="39" t="s">
        <v>171</v>
      </c>
      <c r="C15" s="612">
        <f t="shared" si="2"/>
        <v>869</v>
      </c>
      <c r="D15" s="613"/>
      <c r="E15" s="20"/>
      <c r="F15" s="388"/>
      <c r="G15" s="391"/>
      <c r="H15" s="377"/>
      <c r="I15" s="83" t="str">
        <f t="shared" si="3"/>
        <v>Height in kilometres</v>
      </c>
      <c r="J15" s="658" t="str">
        <f t="shared" si="3"/>
        <v xml:space="preserve"> </v>
      </c>
      <c r="K15" s="659"/>
      <c r="M15" s="19"/>
      <c r="N15" s="1"/>
      <c r="O15" s="1"/>
    </row>
    <row r="16" spans="2:15" ht="12.75" customHeight="1" x14ac:dyDescent="0.25">
      <c r="B16" s="39" t="s">
        <v>172</v>
      </c>
      <c r="C16" s="612">
        <f t="shared" si="2"/>
        <v>400</v>
      </c>
      <c r="D16" s="613"/>
      <c r="E16" s="20"/>
      <c r="F16" s="388"/>
      <c r="G16" s="391"/>
      <c r="H16" s="377"/>
      <c r="I16" s="83" t="s">
        <v>183</v>
      </c>
      <c r="J16" s="660" t="str">
        <f>J51</f>
        <v xml:space="preserve"> </v>
      </c>
      <c r="K16" s="661"/>
      <c r="M16" s="19"/>
      <c r="N16" s="1"/>
      <c r="O16" s="1"/>
    </row>
    <row r="17" spans="2:15" ht="14.25" customHeight="1" x14ac:dyDescent="0.25">
      <c r="B17" s="167" t="s">
        <v>57</v>
      </c>
      <c r="C17" s="631" t="str">
        <f t="shared" si="2"/>
        <v>P</v>
      </c>
      <c r="D17" s="633"/>
      <c r="E17" s="21"/>
      <c r="F17" s="390"/>
      <c r="G17" s="395"/>
      <c r="H17" s="377"/>
      <c r="I17" s="382" t="str">
        <f>I52</f>
        <v>Seconds of flight</v>
      </c>
      <c r="J17" s="678" t="str">
        <f>J52</f>
        <v xml:space="preserve"> </v>
      </c>
      <c r="K17" s="679"/>
      <c r="M17" s="19"/>
      <c r="N17" s="1"/>
      <c r="O17" s="1"/>
    </row>
    <row r="18" spans="2:15" ht="12.75" customHeight="1" x14ac:dyDescent="0.25">
      <c r="B18" s="75" t="s">
        <v>257</v>
      </c>
      <c r="C18" s="612">
        <f t="shared" si="2"/>
        <v>120</v>
      </c>
      <c r="D18" s="613"/>
      <c r="E18" s="21"/>
      <c r="F18" s="389"/>
      <c r="G18" s="393"/>
      <c r="H18" s="377"/>
      <c r="I18" s="683" t="str">
        <f>I54</f>
        <v>SOFT LANDING - Payload Ratio 10</v>
      </c>
      <c r="J18" s="671"/>
      <c r="K18" s="672"/>
      <c r="M18" s="19"/>
      <c r="N18" s="1"/>
      <c r="O18" s="1"/>
    </row>
    <row r="19" spans="2:15" ht="12.75" customHeight="1" x14ac:dyDescent="0.25">
      <c r="B19" s="186" t="s">
        <v>285</v>
      </c>
      <c r="C19" s="612">
        <f t="shared" si="2"/>
        <v>35</v>
      </c>
      <c r="D19" s="613"/>
      <c r="E19" s="21"/>
      <c r="F19" s="643" t="str">
        <f>IF(I54&lt;&gt;" ",CONCATENATE(Input!C44," - touchdown at ",ROUND(J53,0)," kph")," ")</f>
        <v>Mars descent - touchdown at 11 kph</v>
      </c>
      <c r="G19" s="644"/>
      <c r="H19" s="377"/>
      <c r="I19" s="383" t="s">
        <v>52</v>
      </c>
      <c r="J19" s="374" t="s">
        <v>31</v>
      </c>
      <c r="K19" s="375" t="s">
        <v>32</v>
      </c>
      <c r="M19" s="19"/>
      <c r="N19" s="1"/>
      <c r="O19" s="1"/>
    </row>
    <row r="20" spans="2:15" ht="12.75" customHeight="1" x14ac:dyDescent="0.25">
      <c r="B20" s="161"/>
      <c r="C20" s="168" t="s">
        <v>63</v>
      </c>
      <c r="D20" s="169" t="s">
        <v>213</v>
      </c>
      <c r="E20" s="21"/>
      <c r="F20" s="645"/>
      <c r="G20" s="646"/>
      <c r="H20" s="377"/>
      <c r="I20" s="384" t="str">
        <f t="shared" ref="I20:K21" si="4">I56</f>
        <v>Vertical speed at touchdown in kph</v>
      </c>
      <c r="J20" s="93">
        <f t="shared" si="4"/>
        <v>11.447228224281146</v>
      </c>
      <c r="K20" s="373" t="str">
        <f t="shared" si="4"/>
        <v>Max of 50</v>
      </c>
      <c r="M20" s="19"/>
      <c r="N20" s="1"/>
      <c r="O20" s="1"/>
    </row>
    <row r="21" spans="2:15" ht="12.75" customHeight="1" x14ac:dyDescent="0.25">
      <c r="B21" s="76" t="s">
        <v>286</v>
      </c>
      <c r="C21" s="102">
        <f t="shared" ref="C21:D23" si="5">C55</f>
        <v>15</v>
      </c>
      <c r="D21" s="104">
        <f t="shared" si="5"/>
        <v>1950</v>
      </c>
      <c r="E21" s="21"/>
      <c r="F21" s="396" t="str">
        <f>Trajectory!J36</f>
        <v xml:space="preserve"> Payload soft landed on the Planet in kgs</v>
      </c>
      <c r="G21" s="399">
        <f>IF(I54&lt;&gt;" ",Trajectory!N36," ")</f>
        <v>20000</v>
      </c>
      <c r="H21" s="377"/>
      <c r="I21" s="384" t="str">
        <f t="shared" si="4"/>
        <v>Horizontal speed at touchdown</v>
      </c>
      <c r="J21" s="93">
        <f t="shared" si="4"/>
        <v>0</v>
      </c>
      <c r="K21" s="366">
        <f t="shared" si="4"/>
        <v>0</v>
      </c>
      <c r="M21" s="19"/>
      <c r="N21" s="1"/>
      <c r="O21" s="1"/>
    </row>
    <row r="22" spans="2:15" ht="12.75" customHeight="1" x14ac:dyDescent="0.25">
      <c r="B22" s="76" t="s">
        <v>287</v>
      </c>
      <c r="C22" s="103">
        <f t="shared" si="5"/>
        <v>8</v>
      </c>
      <c r="D22" s="105">
        <f t="shared" si="5"/>
        <v>1200</v>
      </c>
      <c r="E22" s="14"/>
      <c r="F22" s="376" t="str">
        <f>Trajectory!J37</f>
        <v xml:space="preserve"> Descent stage structural mass in kgs</v>
      </c>
      <c r="G22" s="397">
        <f>IF(I54&lt;&gt;" ",Trajectory!N37," ")</f>
        <v>3750</v>
      </c>
      <c r="H22" s="377"/>
      <c r="I22" s="384" t="s">
        <v>182</v>
      </c>
      <c r="J22" s="93">
        <f>J58</f>
        <v>0</v>
      </c>
      <c r="K22" s="366">
        <f>K58</f>
        <v>0</v>
      </c>
      <c r="M22" s="19"/>
      <c r="N22" s="1"/>
      <c r="O22" s="1"/>
    </row>
    <row r="23" spans="2:15" ht="12.75" customHeight="1" x14ac:dyDescent="0.25">
      <c r="B23" s="76" t="s">
        <v>288</v>
      </c>
      <c r="C23" s="99">
        <f t="shared" si="5"/>
        <v>2</v>
      </c>
      <c r="D23" s="106">
        <f t="shared" si="5"/>
        <v>480</v>
      </c>
      <c r="F23" s="83" t="s">
        <v>294</v>
      </c>
      <c r="G23" s="397">
        <f>IF(I54&lt;&gt;" ",Trajectory!N38," ")</f>
        <v>2563.2255458517484</v>
      </c>
      <c r="H23" s="377"/>
      <c r="I23" s="384" t="str">
        <f>I59</f>
        <v>Distance downrange in kilometres</v>
      </c>
      <c r="J23" s="95">
        <f>J59</f>
        <v>795.02066369042257</v>
      </c>
      <c r="K23" s="108"/>
      <c r="M23" s="19"/>
      <c r="N23" s="1"/>
      <c r="O23" s="1"/>
    </row>
    <row r="24" spans="2:15" ht="12.75" customHeight="1" thickBot="1" x14ac:dyDescent="0.3">
      <c r="B24" s="263" t="s">
        <v>265</v>
      </c>
      <c r="C24" s="620">
        <f>C58</f>
        <v>1.117</v>
      </c>
      <c r="D24" s="621"/>
      <c r="F24" s="84" t="s">
        <v>295</v>
      </c>
      <c r="G24" s="398">
        <f>IF(I54&lt;&gt;" ",Trajectory!O38," ")</f>
        <v>9.7646687461018983E-2</v>
      </c>
      <c r="H24" s="381"/>
      <c r="I24" s="385" t="str">
        <f>I60</f>
        <v>Seconds from orbit</v>
      </c>
      <c r="J24" s="166">
        <f>J60</f>
        <v>680</v>
      </c>
      <c r="K24" s="386"/>
      <c r="M24" s="19"/>
      <c r="N24" s="1"/>
      <c r="O24" s="1"/>
    </row>
    <row r="25" spans="2:15" ht="4.5" customHeight="1" thickBot="1" x14ac:dyDescent="0.3">
      <c r="H25" s="7"/>
      <c r="M25" s="19"/>
      <c r="N25" s="1"/>
      <c r="O25" s="1"/>
    </row>
    <row r="26" spans="2:15" ht="15" customHeight="1" x14ac:dyDescent="0.25">
      <c r="B26" s="640" t="s">
        <v>244</v>
      </c>
      <c r="C26" s="641"/>
      <c r="D26" s="641"/>
      <c r="E26" s="641"/>
      <c r="F26" s="641"/>
      <c r="G26" s="642"/>
      <c r="H26" s="7"/>
      <c r="I26" s="680" t="s">
        <v>243</v>
      </c>
      <c r="J26" s="681"/>
      <c r="K26" s="682"/>
      <c r="M26" s="19"/>
      <c r="N26" s="1"/>
      <c r="O26" s="1"/>
    </row>
    <row r="27" spans="2:15" ht="12" customHeight="1" x14ac:dyDescent="0.25">
      <c r="B27" s="76" t="s">
        <v>150</v>
      </c>
      <c r="C27" s="612">
        <f>C60</f>
        <v>12072</v>
      </c>
      <c r="D27" s="639"/>
      <c r="E27" s="101"/>
      <c r="F27" s="538" t="s">
        <v>22</v>
      </c>
      <c r="G27" s="539"/>
      <c r="H27" s="7"/>
      <c r="I27" s="634" t="s">
        <v>140</v>
      </c>
      <c r="J27" s="684"/>
      <c r="K27" s="685"/>
      <c r="M27" s="19"/>
      <c r="N27" s="1"/>
      <c r="O27" s="1"/>
    </row>
    <row r="28" spans="2:15" ht="12" customHeight="1" x14ac:dyDescent="0.25">
      <c r="B28" s="76" t="s">
        <v>84</v>
      </c>
      <c r="C28" s="612">
        <f t="shared" ref="C28:D34" si="6">C61</f>
        <v>0</v>
      </c>
      <c r="D28" s="639"/>
      <c r="E28" s="101"/>
      <c r="F28" s="539" t="s">
        <v>53</v>
      </c>
      <c r="G28" s="539"/>
      <c r="H28" s="7"/>
      <c r="I28" s="634" t="s">
        <v>144</v>
      </c>
      <c r="J28" s="635"/>
      <c r="K28" s="636"/>
      <c r="M28" s="19"/>
      <c r="N28" s="1"/>
      <c r="O28" s="1"/>
    </row>
    <row r="29" spans="2:15" ht="12" customHeight="1" x14ac:dyDescent="0.3">
      <c r="B29" s="77" t="s">
        <v>173</v>
      </c>
      <c r="C29" s="631">
        <f>C62</f>
        <v>12071.982886445789</v>
      </c>
      <c r="D29" s="632"/>
      <c r="E29" s="101"/>
      <c r="F29" s="539" t="s">
        <v>27</v>
      </c>
      <c r="G29" s="539"/>
      <c r="H29" s="7"/>
      <c r="I29" s="85"/>
      <c r="J29" s="86" t="s">
        <v>35</v>
      </c>
      <c r="K29" s="88" t="s">
        <v>36</v>
      </c>
      <c r="M29" s="19"/>
      <c r="N29" s="1"/>
      <c r="O29" s="1"/>
    </row>
    <row r="30" spans="2:15" ht="12" customHeight="1" x14ac:dyDescent="0.25">
      <c r="B30" s="76" t="s">
        <v>289</v>
      </c>
      <c r="C30" s="274">
        <f t="shared" si="6"/>
        <v>131250</v>
      </c>
      <c r="D30" s="103">
        <f>D63</f>
        <v>26250</v>
      </c>
      <c r="E30" s="72"/>
      <c r="F30" s="539" t="s">
        <v>296</v>
      </c>
      <c r="G30" s="539"/>
      <c r="I30" s="82" t="str">
        <f t="shared" ref="I30:J34" si="7">I63</f>
        <v>Maximum "g" force on the Payload</v>
      </c>
      <c r="J30" s="637">
        <f t="shared" si="7"/>
        <v>1.6641566265060237</v>
      </c>
      <c r="K30" s="638"/>
      <c r="M30" s="1"/>
      <c r="N30" s="1"/>
      <c r="O30" s="1"/>
    </row>
    <row r="31" spans="2:15" ht="12" customHeight="1" x14ac:dyDescent="0.25">
      <c r="B31" s="77" t="s">
        <v>290</v>
      </c>
      <c r="C31" s="275">
        <f t="shared" si="6"/>
        <v>379.16666666666663</v>
      </c>
      <c r="D31" s="98">
        <f t="shared" si="6"/>
        <v>200.73529411764707</v>
      </c>
      <c r="E31" s="78"/>
      <c r="F31" s="536" t="s">
        <v>297</v>
      </c>
      <c r="G31" s="536"/>
      <c r="I31" s="83" t="str">
        <f t="shared" si="7"/>
        <v>Vertical speed at burnout in kph</v>
      </c>
      <c r="J31" s="91">
        <f t="shared" si="7"/>
        <v>4491.5321136387793</v>
      </c>
      <c r="K31" s="92">
        <f>K64</f>
        <v>11.447228224281146</v>
      </c>
      <c r="M31" s="1"/>
      <c r="N31" s="1"/>
      <c r="O31" s="1"/>
    </row>
    <row r="32" spans="2:15" ht="12" customHeight="1" x14ac:dyDescent="0.25">
      <c r="B32" s="77" t="s">
        <v>291</v>
      </c>
      <c r="C32" s="275">
        <f t="shared" si="6"/>
        <v>346.15384615384613</v>
      </c>
      <c r="D32" s="98">
        <f t="shared" si="6"/>
        <v>130.76923076923077</v>
      </c>
      <c r="E32" s="79"/>
      <c r="F32" s="536" t="s">
        <v>13</v>
      </c>
      <c r="G32" s="536"/>
      <c r="I32" s="83" t="str">
        <f t="shared" si="7"/>
        <v>Horizontal speed at burnout in kph</v>
      </c>
      <c r="J32" s="93">
        <f t="shared" si="7"/>
        <v>827.43906516422624</v>
      </c>
      <c r="K32" s="94">
        <f>K65</f>
        <v>0</v>
      </c>
      <c r="M32" s="7"/>
      <c r="N32" s="7"/>
      <c r="O32" s="7"/>
    </row>
    <row r="33" spans="2:15" ht="12" customHeight="1" x14ac:dyDescent="0.25">
      <c r="B33" s="77" t="s">
        <v>292</v>
      </c>
      <c r="C33" s="273">
        <f t="shared" si="6"/>
        <v>18750</v>
      </c>
      <c r="D33" s="99">
        <f t="shared" si="6"/>
        <v>3750</v>
      </c>
      <c r="E33" s="72"/>
      <c r="F33" s="536" t="s">
        <v>30</v>
      </c>
      <c r="G33" s="536"/>
      <c r="I33" s="83" t="str">
        <f t="shared" si="7"/>
        <v>Height at burnout in kilometres</v>
      </c>
      <c r="J33" s="423">
        <f t="shared" si="7"/>
        <v>138.58155670858804</v>
      </c>
      <c r="K33" s="424">
        <f>K66</f>
        <v>0</v>
      </c>
      <c r="M33" s="7"/>
      <c r="N33" s="7"/>
      <c r="O33" s="7"/>
    </row>
    <row r="34" spans="2:15" ht="12" customHeight="1" thickBot="1" x14ac:dyDescent="0.3">
      <c r="B34" s="80" t="s">
        <v>293</v>
      </c>
      <c r="C34" s="629">
        <f t="shared" si="6"/>
        <v>200000</v>
      </c>
      <c r="D34" s="630"/>
      <c r="E34" s="81"/>
      <c r="F34" s="647" t="s">
        <v>143</v>
      </c>
      <c r="G34" s="648"/>
      <c r="I34" s="84" t="str">
        <f t="shared" si="7"/>
        <v>Distance at burnout in kilometres</v>
      </c>
      <c r="J34" s="96">
        <f t="shared" si="7"/>
        <v>789.09261210409636</v>
      </c>
      <c r="K34" s="97">
        <f>K67</f>
        <v>795.02066369042257</v>
      </c>
      <c r="M34" s="1"/>
      <c r="N34" s="1"/>
      <c r="O34" s="1"/>
    </row>
    <row r="35" spans="2:15" ht="12.75" customHeight="1" x14ac:dyDescent="0.25">
      <c r="B35" s="113"/>
      <c r="C35" s="107"/>
      <c r="D35" s="23"/>
    </row>
    <row r="36" spans="2:15" ht="12.75" hidden="1" customHeight="1" x14ac:dyDescent="0.25"/>
    <row r="37" spans="2:15" hidden="1" x14ac:dyDescent="0.25">
      <c r="B37" s="113" t="s">
        <v>133</v>
      </c>
      <c r="C37" s="21">
        <f>C42*C40</f>
        <v>112500</v>
      </c>
      <c r="D37" s="21">
        <f>D42*D40</f>
        <v>51000</v>
      </c>
      <c r="I37" s="303" t="s">
        <v>136</v>
      </c>
      <c r="J37" s="310">
        <f>ROUNDUP(C44/C46,0)</f>
        <v>3</v>
      </c>
    </row>
    <row r="38" spans="2:15" hidden="1" x14ac:dyDescent="0.25">
      <c r="B38" s="622"/>
      <c r="C38" s="623"/>
      <c r="D38" s="624"/>
      <c r="I38" s="628" t="str">
        <f>IF(Calcs!B211&gt;0,"IMPACT ON PLANET'S SURFACE"," ")</f>
        <v xml:space="preserve"> </v>
      </c>
      <c r="J38" s="628"/>
      <c r="K38" s="628"/>
    </row>
    <row r="39" spans="2:15" hidden="1" x14ac:dyDescent="0.25">
      <c r="B39" s="90"/>
      <c r="C39" s="13" t="s">
        <v>35</v>
      </c>
      <c r="D39" s="13" t="s">
        <v>36</v>
      </c>
      <c r="I39" s="90"/>
      <c r="J39" s="90"/>
      <c r="K39" s="90"/>
    </row>
    <row r="40" spans="2:15" hidden="1" x14ac:dyDescent="0.25">
      <c r="B40" s="37" t="s">
        <v>28</v>
      </c>
      <c r="C40" s="21">
        <f>Input!E51</f>
        <v>150000</v>
      </c>
      <c r="D40" s="21">
        <f>Input!E55</f>
        <v>30000</v>
      </c>
      <c r="I40" s="113" t="s">
        <v>187</v>
      </c>
      <c r="J40" s="627" t="str">
        <f>IF(I38&lt;&gt;" ",Calcs!B212," ")</f>
        <v xml:space="preserve"> </v>
      </c>
      <c r="K40" s="627"/>
    </row>
    <row r="41" spans="2:15" hidden="1" x14ac:dyDescent="0.25">
      <c r="B41" s="37" t="s">
        <v>4</v>
      </c>
      <c r="C41" s="21">
        <f>Input!E52</f>
        <v>8</v>
      </c>
      <c r="D41" s="21">
        <f>Input!E56</f>
        <v>8</v>
      </c>
      <c r="I41" s="113" t="s">
        <v>188</v>
      </c>
      <c r="J41" s="627" t="str">
        <f>IF(I38&lt;&gt;" ",Calcs!B213," ")</f>
        <v xml:space="preserve"> </v>
      </c>
      <c r="K41" s="627"/>
    </row>
    <row r="42" spans="2:15" hidden="1" x14ac:dyDescent="0.25">
      <c r="B42" s="37" t="s">
        <v>132</v>
      </c>
      <c r="C42" s="310">
        <f>Input!E53</f>
        <v>0.75</v>
      </c>
      <c r="D42" s="310">
        <f>Input!E57</f>
        <v>1.7</v>
      </c>
      <c r="I42" s="113" t="s">
        <v>182</v>
      </c>
      <c r="J42" s="627" t="str">
        <f>IF(I38&lt;&gt;" ",0,"")</f>
        <v/>
      </c>
      <c r="K42" s="627"/>
    </row>
    <row r="43" spans="2:15" hidden="1" x14ac:dyDescent="0.25">
      <c r="B43" s="37" t="s">
        <v>5</v>
      </c>
      <c r="C43" s="21">
        <f>Input!E54</f>
        <v>325</v>
      </c>
      <c r="D43" s="21">
        <f>Input!E58</f>
        <v>390</v>
      </c>
      <c r="I43" s="113" t="s">
        <v>238</v>
      </c>
      <c r="J43" s="650" t="str">
        <f>IF(I38&lt;&gt;" ",Calcs!B214," ")</f>
        <v xml:space="preserve"> </v>
      </c>
      <c r="K43" s="650"/>
    </row>
    <row r="44" spans="2:15" hidden="1" x14ac:dyDescent="0.25">
      <c r="B44" s="37" t="s">
        <v>33</v>
      </c>
      <c r="C44" s="626">
        <f>Input!E59</f>
        <v>12</v>
      </c>
      <c r="D44" s="626"/>
      <c r="I44" s="113" t="s">
        <v>11</v>
      </c>
      <c r="J44" s="650" t="str">
        <f>IF(I38&lt;&gt;" ",Calcs!B215," ")</f>
        <v xml:space="preserve"> </v>
      </c>
      <c r="K44" s="650"/>
    </row>
    <row r="45" spans="2:15" hidden="1" x14ac:dyDescent="0.25">
      <c r="B45" s="37" t="s">
        <v>0</v>
      </c>
      <c r="C45" s="626">
        <f>Input!E60</f>
        <v>20000</v>
      </c>
      <c r="D45" s="626"/>
      <c r="I45" s="114"/>
      <c r="J45" s="114"/>
      <c r="K45" s="114"/>
    </row>
    <row r="46" spans="2:15" hidden="1" x14ac:dyDescent="0.25">
      <c r="B46" s="293" t="s">
        <v>2</v>
      </c>
      <c r="C46" s="625">
        <f>ROUNDUP(0.85+(C64+C44+D64)/250,0)</f>
        <v>4</v>
      </c>
      <c r="D46" s="625"/>
      <c r="I46" s="628" t="str">
        <f>IF(AND(Calcs!IR106&gt;0,I54=" "),"ALL TELEMETRY CONTACT LOST"," ")</f>
        <v xml:space="preserve"> </v>
      </c>
      <c r="J46" s="628"/>
      <c r="K46" s="628"/>
    </row>
    <row r="47" spans="2:15" hidden="1" x14ac:dyDescent="0.25">
      <c r="B47" s="37" t="s">
        <v>7</v>
      </c>
      <c r="C47" s="619">
        <f>Input!E61</f>
        <v>3397</v>
      </c>
      <c r="D47" s="619"/>
      <c r="I47" s="115"/>
      <c r="J47" s="115"/>
      <c r="K47" s="115"/>
    </row>
    <row r="48" spans="2:15" hidden="1" x14ac:dyDescent="0.25">
      <c r="B48" s="37" t="s">
        <v>6</v>
      </c>
      <c r="C48" s="619">
        <f>Input!E62</f>
        <v>3.7</v>
      </c>
      <c r="D48" s="619"/>
      <c r="I48" s="113" t="s">
        <v>189</v>
      </c>
      <c r="J48" s="652" t="str">
        <f>IF(I46&lt;&gt;" ",Calcs!IR102," ")</f>
        <v xml:space="preserve"> </v>
      </c>
      <c r="K48" s="652"/>
    </row>
    <row r="49" spans="2:11" hidden="1" x14ac:dyDescent="0.25">
      <c r="B49" s="37" t="s">
        <v>185</v>
      </c>
      <c r="C49" s="619">
        <f>Input!E63</f>
        <v>869</v>
      </c>
      <c r="D49" s="619"/>
      <c r="I49" s="113" t="s">
        <v>190</v>
      </c>
      <c r="J49" s="652" t="str">
        <f>IF(I46&lt;&gt;" ",Calcs!IR114," ")</f>
        <v xml:space="preserve"> </v>
      </c>
      <c r="K49" s="652"/>
    </row>
    <row r="50" spans="2:11" hidden="1" x14ac:dyDescent="0.25">
      <c r="B50" s="37" t="s">
        <v>39</v>
      </c>
      <c r="C50" s="619">
        <f>Input!E64</f>
        <v>400</v>
      </c>
      <c r="D50" s="619"/>
      <c r="I50" s="113" t="s">
        <v>182</v>
      </c>
      <c r="J50" s="651" t="str">
        <f>IF(I46&lt;&gt;" ",Calcs!IR106," ")</f>
        <v xml:space="preserve"> </v>
      </c>
      <c r="K50" s="651"/>
    </row>
    <row r="51" spans="2:11" hidden="1" x14ac:dyDescent="0.25">
      <c r="B51" s="37" t="s">
        <v>21</v>
      </c>
      <c r="C51" s="619" t="str">
        <f>Input!E65</f>
        <v>P</v>
      </c>
      <c r="D51" s="619"/>
      <c r="I51" s="113" t="s">
        <v>9</v>
      </c>
      <c r="J51" s="651" t="str">
        <f>IF(I46&lt;&gt;" ",Calcs!IR120," ")</f>
        <v xml:space="preserve"> </v>
      </c>
      <c r="K51" s="651"/>
    </row>
    <row r="52" spans="2:11" hidden="1" x14ac:dyDescent="0.25">
      <c r="B52" s="37" t="s">
        <v>51</v>
      </c>
      <c r="C52" s="619">
        <f>Input!E66</f>
        <v>120</v>
      </c>
      <c r="D52" s="619"/>
      <c r="I52" s="113" t="s">
        <v>11</v>
      </c>
      <c r="J52" s="651" t="str">
        <f>IF(I46&lt;&gt;" ",Calcs!IR2," ")</f>
        <v xml:space="preserve"> </v>
      </c>
      <c r="K52" s="651"/>
    </row>
    <row r="53" spans="2:11" hidden="1" x14ac:dyDescent="0.25">
      <c r="B53" s="37" t="s">
        <v>38</v>
      </c>
      <c r="C53" s="619">
        <f>Input!E67</f>
        <v>35</v>
      </c>
      <c r="D53" s="619"/>
      <c r="I53" s="114"/>
      <c r="J53" s="109">
        <f>IF(Calcs!B216=0,Calcs!C216,Calcs!B216)</f>
        <v>11.447228224281146</v>
      </c>
      <c r="K53" s="114"/>
    </row>
    <row r="54" spans="2:11" hidden="1" x14ac:dyDescent="0.25">
      <c r="B54" s="90"/>
      <c r="C54" s="107" t="s">
        <v>63</v>
      </c>
      <c r="D54" s="107" t="s">
        <v>64</v>
      </c>
      <c r="I54" s="628" t="str">
        <f>IF(Calcs!B217&gt;0,CONCATENATE("SOFT LANDING - Payload Ratio ",ROUND(Configuration!H22,1))," ")</f>
        <v>SOFT LANDING - Payload Ratio 10</v>
      </c>
      <c r="J54" s="628"/>
      <c r="K54" s="628"/>
    </row>
    <row r="55" spans="2:11" hidden="1" x14ac:dyDescent="0.25">
      <c r="B55" s="37" t="s">
        <v>60</v>
      </c>
      <c r="C55" s="107">
        <f>Input!E68</f>
        <v>15</v>
      </c>
      <c r="D55" s="107">
        <f>Input!E71</f>
        <v>1950</v>
      </c>
      <c r="I55" s="115"/>
      <c r="J55" s="115"/>
      <c r="K55" s="115"/>
    </row>
    <row r="56" spans="2:11" hidden="1" x14ac:dyDescent="0.25">
      <c r="B56" s="37" t="s">
        <v>61</v>
      </c>
      <c r="C56" s="107">
        <f>Input!E69</f>
        <v>8</v>
      </c>
      <c r="D56" s="107">
        <f>Input!E72</f>
        <v>1200</v>
      </c>
      <c r="I56" s="113" t="s">
        <v>181</v>
      </c>
      <c r="J56" s="110">
        <f>IF(I54&lt;&gt;" ",J53," ")</f>
        <v>11.447228224281146</v>
      </c>
      <c r="K56" s="13" t="s">
        <v>184</v>
      </c>
    </row>
    <row r="57" spans="2:11" hidden="1" x14ac:dyDescent="0.25">
      <c r="B57" s="37" t="s">
        <v>62</v>
      </c>
      <c r="C57" s="107">
        <f>Input!E70</f>
        <v>2</v>
      </c>
      <c r="D57" s="107">
        <f>Input!E73</f>
        <v>480</v>
      </c>
      <c r="I57" s="113" t="s">
        <v>54</v>
      </c>
      <c r="J57" s="110">
        <f>IF(I54&lt;&gt;" ",0," ")</f>
        <v>0</v>
      </c>
      <c r="K57" s="13">
        <v>0</v>
      </c>
    </row>
    <row r="58" spans="2:11" hidden="1" x14ac:dyDescent="0.25">
      <c r="B58" s="138" t="s">
        <v>82</v>
      </c>
      <c r="C58" s="617">
        <f>Input!E74</f>
        <v>1.117</v>
      </c>
      <c r="D58" s="617"/>
      <c r="I58" s="113" t="s">
        <v>68</v>
      </c>
      <c r="J58" s="110">
        <f>IF(I54&lt;&gt;" ",0," ")</f>
        <v>0</v>
      </c>
      <c r="K58" s="13">
        <v>0</v>
      </c>
    </row>
    <row r="59" spans="2:11" hidden="1" x14ac:dyDescent="0.25">
      <c r="B59" s="618"/>
      <c r="C59" s="618"/>
      <c r="D59" s="618"/>
      <c r="I59" s="113" t="s">
        <v>183</v>
      </c>
      <c r="J59" s="116">
        <f>IF(I54&lt;&gt;" ",Calcs!B218," ")</f>
        <v>795.02066369042257</v>
      </c>
      <c r="K59" s="116"/>
    </row>
    <row r="60" spans="2:11" hidden="1" x14ac:dyDescent="0.25">
      <c r="B60" s="37" t="s">
        <v>48</v>
      </c>
      <c r="C60" s="616">
        <f>IF(C50&gt;0,Calcs!B203," ")</f>
        <v>12072</v>
      </c>
      <c r="D60" s="616"/>
      <c r="I60" s="113" t="s">
        <v>55</v>
      </c>
      <c r="J60" s="110">
        <f>IF(I54&lt;&gt;" ",Calcs!B219," ")</f>
        <v>680</v>
      </c>
      <c r="K60" s="13"/>
    </row>
    <row r="61" spans="2:11" hidden="1" x14ac:dyDescent="0.25">
      <c r="B61" s="37" t="s">
        <v>50</v>
      </c>
      <c r="C61" s="616">
        <f>IF(C50&gt;0,Calcs!B201," ")</f>
        <v>0</v>
      </c>
      <c r="D61" s="616"/>
      <c r="I61" s="113" t="s">
        <v>66</v>
      </c>
      <c r="J61" s="110">
        <f>IF(I54&lt;&gt;" ",Calcs!B220," ")</f>
        <v>2563.2255458517484</v>
      </c>
      <c r="K61" s="117"/>
    </row>
    <row r="62" spans="2:11" hidden="1" x14ac:dyDescent="0.25">
      <c r="B62" s="113" t="s">
        <v>49</v>
      </c>
      <c r="C62" s="616">
        <f>IF(C50&gt;0,Calcs!B204," ")</f>
        <v>12071.982886445789</v>
      </c>
      <c r="D62" s="616"/>
      <c r="K62" s="110">
        <f>IF(MAX(Calcs!B159:IR159)=0,MIN(Calcs!B159:IR159),MAX(Calcs!B159:IR159))</f>
        <v>11.447228224281146</v>
      </c>
    </row>
    <row r="63" spans="2:11" hidden="1" x14ac:dyDescent="0.25">
      <c r="B63" s="37" t="s">
        <v>186</v>
      </c>
      <c r="C63" s="110">
        <f>(C41-1)*C40/C41</f>
        <v>131250</v>
      </c>
      <c r="D63" s="107">
        <f>(D41-1)*D40/D41</f>
        <v>26250</v>
      </c>
      <c r="I63" s="113" t="s">
        <v>89</v>
      </c>
      <c r="J63" s="649">
        <f>MAX(Calcs!B82:IR82)</f>
        <v>1.6641566265060237</v>
      </c>
      <c r="K63" s="649"/>
    </row>
    <row r="64" spans="2:11" hidden="1" x14ac:dyDescent="0.25">
      <c r="B64" s="113" t="s">
        <v>1</v>
      </c>
      <c r="C64" s="111">
        <f>(C43/C37)*C63</f>
        <v>379.16666666666663</v>
      </c>
      <c r="D64" s="111">
        <f>(D43/D37)*D63</f>
        <v>200.73529411764707</v>
      </c>
      <c r="I64" s="113" t="s">
        <v>176</v>
      </c>
      <c r="J64" s="110">
        <f>IF(MAX(Calcs!B155:IR155)=0,MIN(Calcs!B155:IR155),MAX(Calcs!B155:IR155))</f>
        <v>4491.5321136387793</v>
      </c>
      <c r="K64" s="296">
        <f>IF(K67=" "," ",K62)</f>
        <v>11.447228224281146</v>
      </c>
    </row>
    <row r="65" spans="2:11" hidden="1" x14ac:dyDescent="0.25">
      <c r="B65" s="113" t="s">
        <v>8</v>
      </c>
      <c r="C65" s="112">
        <f>C37/C43</f>
        <v>346.15384615384613</v>
      </c>
      <c r="D65" s="112">
        <f>D37/D43</f>
        <v>130.76923076923077</v>
      </c>
      <c r="I65" s="113" t="s">
        <v>177</v>
      </c>
      <c r="J65" s="110">
        <f>MAX(Calcs!B154:IR154)</f>
        <v>827.43906516422624</v>
      </c>
      <c r="K65" s="110">
        <f>IF(K67=" "," ",MAX(Calcs!B158:IR158))</f>
        <v>0</v>
      </c>
    </row>
    <row r="66" spans="2:11" hidden="1" x14ac:dyDescent="0.25">
      <c r="B66" s="113" t="s">
        <v>29</v>
      </c>
      <c r="C66" s="109">
        <f>C40-C63</f>
        <v>18750</v>
      </c>
      <c r="D66" s="109">
        <f>D40-D63</f>
        <v>3750</v>
      </c>
      <c r="I66" s="113" t="s">
        <v>178</v>
      </c>
      <c r="J66" s="116">
        <f>MAX(Calcs!B156:IR156)</f>
        <v>138.58155670858804</v>
      </c>
      <c r="K66" s="116">
        <f>IF(K67=" "," ",MAX(Calcs!B160:IR160))</f>
        <v>0</v>
      </c>
    </row>
    <row r="67" spans="2:11" hidden="1" x14ac:dyDescent="0.25">
      <c r="B67" s="113" t="s">
        <v>3</v>
      </c>
      <c r="C67" s="616">
        <f>+C40+D40+C45</f>
        <v>200000</v>
      </c>
      <c r="D67" s="616"/>
      <c r="I67" s="113" t="s">
        <v>179</v>
      </c>
      <c r="J67" s="116">
        <f>MAX(Calcs!B157:IR157)</f>
        <v>789.09261210409636</v>
      </c>
      <c r="K67" s="116">
        <f>IF(MAX(Calcs!B161:IR161)=0," ",MAX(Calcs!B161:IR161))</f>
        <v>795.02066369042257</v>
      </c>
    </row>
    <row r="68" spans="2:11" ht="12" hidden="1" customHeight="1" x14ac:dyDescent="0.25"/>
  </sheetData>
  <sheetProtection algorithmName="SHA-512" hashValue="YNUx3NwKGmeKdO0BnKc0beMZcV+des9Wq5v3hWouD+cEMpSlQzZ3nR9BmetjqKz0IxMGmST7wHxYEK+O1gi6/Q==" saltValue="kRCJhN/BGcFiQ2RqXxE3Tw==" spinCount="100000" sheet="1" objects="1" scenarios="1" selectLockedCells="1" selectUnlockedCells="1"/>
  <mergeCells count="77">
    <mergeCell ref="F30:G30"/>
    <mergeCell ref="F31:G31"/>
    <mergeCell ref="F32:G32"/>
    <mergeCell ref="J13:K13"/>
    <mergeCell ref="F2:K2"/>
    <mergeCell ref="J10:K10"/>
    <mergeCell ref="J15:K15"/>
    <mergeCell ref="J16:K16"/>
    <mergeCell ref="I26:K26"/>
    <mergeCell ref="I18:K18"/>
    <mergeCell ref="J17:K17"/>
    <mergeCell ref="I27:K27"/>
    <mergeCell ref="F28:G28"/>
    <mergeCell ref="F29:G29"/>
    <mergeCell ref="C12:D12"/>
    <mergeCell ref="C13:D13"/>
    <mergeCell ref="B2:D2"/>
    <mergeCell ref="I4:K4"/>
    <mergeCell ref="J8:K8"/>
    <mergeCell ref="J9:K9"/>
    <mergeCell ref="B3:D4"/>
    <mergeCell ref="I5:K5"/>
    <mergeCell ref="I12:K12"/>
    <mergeCell ref="I11:K11"/>
    <mergeCell ref="J6:K6"/>
    <mergeCell ref="J7:K7"/>
    <mergeCell ref="C11:D11"/>
    <mergeCell ref="J63:K63"/>
    <mergeCell ref="J41:K41"/>
    <mergeCell ref="J43:K43"/>
    <mergeCell ref="J50:K50"/>
    <mergeCell ref="J44:K44"/>
    <mergeCell ref="I54:K54"/>
    <mergeCell ref="J52:K52"/>
    <mergeCell ref="J51:K51"/>
    <mergeCell ref="I46:K46"/>
    <mergeCell ref="J48:K48"/>
    <mergeCell ref="J49:K49"/>
    <mergeCell ref="J42:K42"/>
    <mergeCell ref="J40:K40"/>
    <mergeCell ref="I38:K38"/>
    <mergeCell ref="C34:D34"/>
    <mergeCell ref="C29:D29"/>
    <mergeCell ref="C17:D17"/>
    <mergeCell ref="I28:K28"/>
    <mergeCell ref="J30:K30"/>
    <mergeCell ref="C28:D28"/>
    <mergeCell ref="C27:D27"/>
    <mergeCell ref="B26:G26"/>
    <mergeCell ref="F19:G20"/>
    <mergeCell ref="C19:D19"/>
    <mergeCell ref="C18:D18"/>
    <mergeCell ref="F33:G33"/>
    <mergeCell ref="F34:G34"/>
    <mergeCell ref="F27:G27"/>
    <mergeCell ref="B38:D38"/>
    <mergeCell ref="C47:D47"/>
    <mergeCell ref="C46:D46"/>
    <mergeCell ref="C52:D52"/>
    <mergeCell ref="C44:D44"/>
    <mergeCell ref="C45:D45"/>
    <mergeCell ref="C14:D14"/>
    <mergeCell ref="C16:D16"/>
    <mergeCell ref="C15:D15"/>
    <mergeCell ref="J14:K14"/>
    <mergeCell ref="C67:D67"/>
    <mergeCell ref="C60:D60"/>
    <mergeCell ref="C62:D62"/>
    <mergeCell ref="C58:D58"/>
    <mergeCell ref="C61:D61"/>
    <mergeCell ref="B59:D59"/>
    <mergeCell ref="C53:D53"/>
    <mergeCell ref="C24:D24"/>
    <mergeCell ref="C48:D48"/>
    <mergeCell ref="C51:D51"/>
    <mergeCell ref="C50:D50"/>
    <mergeCell ref="C49:D49"/>
  </mergeCells>
  <phoneticPr fontId="2" type="noConversion"/>
  <printOptions horizontalCentered="1" verticalCentered="1"/>
  <pageMargins left="0.15748031496062992" right="0.19685039370078741" top="0.98425196850393704" bottom="0.98425196850393704" header="0.51181102362204722" footer="0.51181102362204722"/>
  <pageSetup paperSize="9" orientation="landscape" r:id="rId1"/>
  <headerFooter alignWithMargins="0">
    <oddHeader>&amp;LCopyright 2019 JD Palmer&amp;CThe Soft Landing Challenge - Lander&amp;R&amp;D</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3"/>
  </sheetPr>
  <dimension ref="A1:IV251"/>
  <sheetViews>
    <sheetView showGridLines="0" showRowColHeaders="0" showZeros="0" zoomScaleNormal="100" workbookViewId="0">
      <pane xSplit="1" ySplit="4" topLeftCell="B5" activePane="bottomRight" state="frozen"/>
      <selection pane="topRight" activeCell="B1" sqref="B1"/>
      <selection pane="bottomLeft" activeCell="A5" sqref="A5"/>
      <selection pane="bottomRight"/>
    </sheetView>
  </sheetViews>
  <sheetFormatPr defaultRowHeight="13.2" x14ac:dyDescent="0.25"/>
  <cols>
    <col min="1" max="1" width="36" customWidth="1"/>
    <col min="2" max="252" width="7.6640625" customWidth="1"/>
  </cols>
  <sheetData>
    <row r="1" spans="1:256" s="28" customFormat="1" ht="12.75" customHeight="1" x14ac:dyDescent="0.25">
      <c r="A1" s="68" t="s">
        <v>26</v>
      </c>
      <c r="B1" s="136">
        <v>0</v>
      </c>
      <c r="C1" s="67">
        <v>1</v>
      </c>
      <c r="D1" s="67">
        <v>2</v>
      </c>
      <c r="E1" s="67">
        <v>3</v>
      </c>
      <c r="F1" s="67">
        <v>4</v>
      </c>
      <c r="G1" s="67">
        <v>5</v>
      </c>
      <c r="H1" s="67">
        <v>6</v>
      </c>
      <c r="I1" s="67">
        <v>7</v>
      </c>
      <c r="J1" s="67">
        <v>8</v>
      </c>
      <c r="K1" s="67">
        <v>9</v>
      </c>
      <c r="L1" s="67">
        <v>10</v>
      </c>
      <c r="M1" s="67">
        <v>11</v>
      </c>
      <c r="N1" s="67">
        <v>12</v>
      </c>
      <c r="O1" s="67">
        <v>13</v>
      </c>
      <c r="P1" s="67">
        <v>14</v>
      </c>
      <c r="Q1" s="67">
        <v>15</v>
      </c>
      <c r="R1" s="67">
        <v>16</v>
      </c>
      <c r="S1" s="67">
        <v>17</v>
      </c>
      <c r="T1" s="67">
        <v>18</v>
      </c>
      <c r="U1" s="67">
        <v>19</v>
      </c>
      <c r="V1" s="67">
        <v>20</v>
      </c>
      <c r="W1" s="67">
        <v>21</v>
      </c>
      <c r="X1" s="67">
        <v>22</v>
      </c>
      <c r="Y1" s="67">
        <v>23</v>
      </c>
      <c r="Z1" s="67">
        <v>24</v>
      </c>
      <c r="AA1" s="67">
        <v>25</v>
      </c>
      <c r="AB1" s="67">
        <v>26</v>
      </c>
      <c r="AC1" s="67">
        <v>27</v>
      </c>
      <c r="AD1" s="67">
        <v>28</v>
      </c>
      <c r="AE1" s="67">
        <v>29</v>
      </c>
      <c r="AF1" s="67">
        <v>30</v>
      </c>
      <c r="AG1" s="67">
        <v>31</v>
      </c>
      <c r="AH1" s="67">
        <v>32</v>
      </c>
      <c r="AI1" s="67">
        <v>33</v>
      </c>
      <c r="AJ1" s="67">
        <v>34</v>
      </c>
      <c r="AK1" s="67">
        <v>35</v>
      </c>
      <c r="AL1" s="67">
        <v>36</v>
      </c>
      <c r="AM1" s="67">
        <v>37</v>
      </c>
      <c r="AN1" s="67">
        <v>38</v>
      </c>
      <c r="AO1" s="67">
        <v>39</v>
      </c>
      <c r="AP1" s="67">
        <v>40</v>
      </c>
      <c r="AQ1" s="67">
        <v>41</v>
      </c>
      <c r="AR1" s="67">
        <v>42</v>
      </c>
      <c r="AS1" s="67">
        <v>43</v>
      </c>
      <c r="AT1" s="67">
        <v>44</v>
      </c>
      <c r="AU1" s="67">
        <v>45</v>
      </c>
      <c r="AV1" s="67">
        <v>46</v>
      </c>
      <c r="AW1" s="67">
        <v>47</v>
      </c>
      <c r="AX1" s="67">
        <v>48</v>
      </c>
      <c r="AY1" s="67">
        <v>49</v>
      </c>
      <c r="AZ1" s="67">
        <v>50</v>
      </c>
      <c r="BA1" s="67">
        <v>51</v>
      </c>
      <c r="BB1" s="67">
        <v>52</v>
      </c>
      <c r="BC1" s="67">
        <v>53</v>
      </c>
      <c r="BD1" s="67">
        <v>54</v>
      </c>
      <c r="BE1" s="67">
        <v>55</v>
      </c>
      <c r="BF1" s="67">
        <v>56</v>
      </c>
      <c r="BG1" s="67">
        <v>57</v>
      </c>
      <c r="BH1" s="67">
        <v>58</v>
      </c>
      <c r="BI1" s="67">
        <v>59</v>
      </c>
      <c r="BJ1" s="67">
        <v>60</v>
      </c>
      <c r="BK1" s="67">
        <v>61</v>
      </c>
      <c r="BL1" s="67">
        <v>62</v>
      </c>
      <c r="BM1" s="67">
        <v>63</v>
      </c>
      <c r="BN1" s="67">
        <v>64</v>
      </c>
      <c r="BO1" s="67">
        <v>65</v>
      </c>
      <c r="BP1" s="67">
        <v>66</v>
      </c>
      <c r="BQ1" s="67">
        <v>67</v>
      </c>
      <c r="BR1" s="67">
        <v>68</v>
      </c>
      <c r="BS1" s="67">
        <v>69</v>
      </c>
      <c r="BT1" s="67">
        <v>70</v>
      </c>
      <c r="BU1" s="67">
        <v>71</v>
      </c>
      <c r="BV1" s="67">
        <v>72</v>
      </c>
      <c r="BW1" s="67">
        <v>73</v>
      </c>
      <c r="BX1" s="67">
        <v>74</v>
      </c>
      <c r="BY1" s="67">
        <v>75</v>
      </c>
      <c r="BZ1" s="67">
        <v>76</v>
      </c>
      <c r="CA1" s="67">
        <v>77</v>
      </c>
      <c r="CB1" s="67">
        <v>78</v>
      </c>
      <c r="CC1" s="67">
        <v>79</v>
      </c>
      <c r="CD1" s="67">
        <v>80</v>
      </c>
      <c r="CE1" s="67">
        <v>81</v>
      </c>
      <c r="CF1" s="67">
        <v>82</v>
      </c>
      <c r="CG1" s="67">
        <v>83</v>
      </c>
      <c r="CH1" s="67">
        <v>84</v>
      </c>
      <c r="CI1" s="67">
        <v>85</v>
      </c>
      <c r="CJ1" s="67">
        <v>86</v>
      </c>
      <c r="CK1" s="67">
        <v>87</v>
      </c>
      <c r="CL1" s="67">
        <v>88</v>
      </c>
      <c r="CM1" s="67">
        <v>89</v>
      </c>
      <c r="CN1" s="67">
        <v>90</v>
      </c>
      <c r="CO1" s="67">
        <v>91</v>
      </c>
      <c r="CP1" s="67">
        <v>92</v>
      </c>
      <c r="CQ1" s="67">
        <v>93</v>
      </c>
      <c r="CR1" s="67">
        <v>94</v>
      </c>
      <c r="CS1" s="67">
        <v>95</v>
      </c>
      <c r="CT1" s="67">
        <v>96</v>
      </c>
      <c r="CU1" s="67">
        <v>97</v>
      </c>
      <c r="CV1" s="67">
        <v>98</v>
      </c>
      <c r="CW1" s="67">
        <v>99</v>
      </c>
      <c r="CX1" s="67">
        <v>100</v>
      </c>
      <c r="CY1" s="67">
        <v>101</v>
      </c>
      <c r="CZ1" s="67">
        <v>102</v>
      </c>
      <c r="DA1" s="67">
        <v>103</v>
      </c>
      <c r="DB1" s="67">
        <v>104</v>
      </c>
      <c r="DC1" s="67">
        <v>105</v>
      </c>
      <c r="DD1" s="67">
        <v>106</v>
      </c>
      <c r="DE1" s="67">
        <v>107</v>
      </c>
      <c r="DF1" s="67">
        <v>108</v>
      </c>
      <c r="DG1" s="67">
        <v>109</v>
      </c>
      <c r="DH1" s="67">
        <v>110</v>
      </c>
      <c r="DI1" s="67">
        <v>111</v>
      </c>
      <c r="DJ1" s="67">
        <v>112</v>
      </c>
      <c r="DK1" s="67">
        <v>113</v>
      </c>
      <c r="DL1" s="67">
        <v>114</v>
      </c>
      <c r="DM1" s="67">
        <v>115</v>
      </c>
      <c r="DN1" s="67">
        <v>116</v>
      </c>
      <c r="DO1" s="67">
        <v>117</v>
      </c>
      <c r="DP1" s="67">
        <v>118</v>
      </c>
      <c r="DQ1" s="67">
        <v>119</v>
      </c>
      <c r="DR1" s="67">
        <v>120</v>
      </c>
      <c r="DS1" s="67">
        <v>121</v>
      </c>
      <c r="DT1" s="67">
        <v>122</v>
      </c>
      <c r="DU1" s="67">
        <v>123</v>
      </c>
      <c r="DV1" s="67">
        <v>124</v>
      </c>
      <c r="DW1" s="67">
        <v>125</v>
      </c>
      <c r="DX1" s="67">
        <v>126</v>
      </c>
      <c r="DY1" s="67">
        <v>127</v>
      </c>
      <c r="DZ1" s="67">
        <v>128</v>
      </c>
      <c r="EA1" s="67">
        <v>129</v>
      </c>
      <c r="EB1" s="67">
        <v>130</v>
      </c>
      <c r="EC1" s="67">
        <v>131</v>
      </c>
      <c r="ED1" s="67">
        <v>132</v>
      </c>
      <c r="EE1" s="67">
        <v>133</v>
      </c>
      <c r="EF1" s="67">
        <v>134</v>
      </c>
      <c r="EG1" s="67">
        <v>135</v>
      </c>
      <c r="EH1" s="67">
        <v>136</v>
      </c>
      <c r="EI1" s="67">
        <v>137</v>
      </c>
      <c r="EJ1" s="67">
        <v>138</v>
      </c>
      <c r="EK1" s="67">
        <v>139</v>
      </c>
      <c r="EL1" s="67">
        <v>140</v>
      </c>
      <c r="EM1" s="67">
        <v>141</v>
      </c>
      <c r="EN1" s="67">
        <v>142</v>
      </c>
      <c r="EO1" s="67">
        <v>143</v>
      </c>
      <c r="EP1" s="67">
        <v>144</v>
      </c>
      <c r="EQ1" s="67">
        <v>145</v>
      </c>
      <c r="ER1" s="67">
        <v>146</v>
      </c>
      <c r="ES1" s="67">
        <v>147</v>
      </c>
      <c r="ET1" s="67">
        <v>148</v>
      </c>
      <c r="EU1" s="67">
        <v>149</v>
      </c>
      <c r="EV1" s="67">
        <v>150</v>
      </c>
      <c r="EW1" s="67">
        <v>151</v>
      </c>
      <c r="EX1" s="67">
        <v>152</v>
      </c>
      <c r="EY1" s="67">
        <v>153</v>
      </c>
      <c r="EZ1" s="67">
        <v>154</v>
      </c>
      <c r="FA1" s="67">
        <v>155</v>
      </c>
      <c r="FB1" s="67">
        <v>156</v>
      </c>
      <c r="FC1" s="67">
        <v>157</v>
      </c>
      <c r="FD1" s="67">
        <v>158</v>
      </c>
      <c r="FE1" s="67">
        <v>159</v>
      </c>
      <c r="FF1" s="67">
        <v>160</v>
      </c>
      <c r="FG1" s="67">
        <v>161</v>
      </c>
      <c r="FH1" s="67">
        <v>162</v>
      </c>
      <c r="FI1" s="67">
        <v>163</v>
      </c>
      <c r="FJ1" s="67">
        <v>164</v>
      </c>
      <c r="FK1" s="67">
        <v>165</v>
      </c>
      <c r="FL1" s="67">
        <v>166</v>
      </c>
      <c r="FM1" s="67">
        <v>167</v>
      </c>
      <c r="FN1" s="67">
        <v>168</v>
      </c>
      <c r="FO1" s="67">
        <v>169</v>
      </c>
      <c r="FP1" s="67">
        <v>170</v>
      </c>
      <c r="FQ1" s="67">
        <v>171</v>
      </c>
      <c r="FR1" s="67">
        <v>172</v>
      </c>
      <c r="FS1" s="67">
        <v>173</v>
      </c>
      <c r="FT1" s="67">
        <v>174</v>
      </c>
      <c r="FU1" s="67">
        <v>175</v>
      </c>
      <c r="FV1" s="67">
        <v>176</v>
      </c>
      <c r="FW1" s="67">
        <v>177</v>
      </c>
      <c r="FX1" s="67">
        <v>178</v>
      </c>
      <c r="FY1" s="67">
        <v>179</v>
      </c>
      <c r="FZ1" s="67">
        <v>180</v>
      </c>
      <c r="GA1" s="67">
        <v>181</v>
      </c>
      <c r="GB1" s="67">
        <v>182</v>
      </c>
      <c r="GC1" s="67">
        <v>183</v>
      </c>
      <c r="GD1" s="67">
        <v>184</v>
      </c>
      <c r="GE1" s="67">
        <v>185</v>
      </c>
      <c r="GF1" s="67">
        <v>186</v>
      </c>
      <c r="GG1" s="67">
        <v>187</v>
      </c>
      <c r="GH1" s="67">
        <v>188</v>
      </c>
      <c r="GI1" s="67">
        <v>189</v>
      </c>
      <c r="GJ1" s="67">
        <v>190</v>
      </c>
      <c r="GK1" s="67">
        <v>191</v>
      </c>
      <c r="GL1" s="67">
        <v>192</v>
      </c>
      <c r="GM1" s="67">
        <v>193</v>
      </c>
      <c r="GN1" s="67">
        <v>194</v>
      </c>
      <c r="GO1" s="67">
        <v>195</v>
      </c>
      <c r="GP1" s="67">
        <v>196</v>
      </c>
      <c r="GQ1" s="67">
        <v>197</v>
      </c>
      <c r="GR1" s="67">
        <v>198</v>
      </c>
      <c r="GS1" s="67">
        <v>199</v>
      </c>
      <c r="GT1" s="67">
        <v>200</v>
      </c>
      <c r="GU1" s="67">
        <v>201</v>
      </c>
      <c r="GV1" s="67">
        <v>202</v>
      </c>
      <c r="GW1" s="67">
        <v>203</v>
      </c>
      <c r="GX1" s="67">
        <v>204</v>
      </c>
      <c r="GY1" s="67">
        <v>205</v>
      </c>
      <c r="GZ1" s="67">
        <v>206</v>
      </c>
      <c r="HA1" s="67">
        <v>207</v>
      </c>
      <c r="HB1" s="67">
        <v>208</v>
      </c>
      <c r="HC1" s="67">
        <v>209</v>
      </c>
      <c r="HD1" s="67">
        <v>210</v>
      </c>
      <c r="HE1" s="67">
        <v>211</v>
      </c>
      <c r="HF1" s="67">
        <v>212</v>
      </c>
      <c r="HG1" s="67">
        <v>213</v>
      </c>
      <c r="HH1" s="67">
        <v>214</v>
      </c>
      <c r="HI1" s="67">
        <v>215</v>
      </c>
      <c r="HJ1" s="67">
        <v>216</v>
      </c>
      <c r="HK1" s="67">
        <v>217</v>
      </c>
      <c r="HL1" s="67">
        <v>218</v>
      </c>
      <c r="HM1" s="67">
        <v>219</v>
      </c>
      <c r="HN1" s="67">
        <v>220</v>
      </c>
      <c r="HO1" s="67">
        <v>221</v>
      </c>
      <c r="HP1" s="67">
        <v>222</v>
      </c>
      <c r="HQ1" s="67">
        <v>223</v>
      </c>
      <c r="HR1" s="67">
        <v>224</v>
      </c>
      <c r="HS1" s="67">
        <v>225</v>
      </c>
      <c r="HT1" s="67">
        <v>226</v>
      </c>
      <c r="HU1" s="67">
        <v>227</v>
      </c>
      <c r="HV1" s="67">
        <v>228</v>
      </c>
      <c r="HW1" s="67">
        <v>229</v>
      </c>
      <c r="HX1" s="67">
        <v>230</v>
      </c>
      <c r="HY1" s="67">
        <v>231</v>
      </c>
      <c r="HZ1" s="67">
        <v>232</v>
      </c>
      <c r="IA1" s="67">
        <v>233</v>
      </c>
      <c r="IB1" s="67">
        <v>234</v>
      </c>
      <c r="IC1" s="67">
        <v>235</v>
      </c>
      <c r="ID1" s="67">
        <v>236</v>
      </c>
      <c r="IE1" s="67">
        <v>237</v>
      </c>
      <c r="IF1" s="67">
        <v>238</v>
      </c>
      <c r="IG1" s="67">
        <v>239</v>
      </c>
      <c r="IH1" s="67">
        <v>240</v>
      </c>
      <c r="II1" s="67">
        <v>241</v>
      </c>
      <c r="IJ1" s="67">
        <v>242</v>
      </c>
      <c r="IK1" s="67">
        <v>243</v>
      </c>
      <c r="IL1" s="67">
        <v>244</v>
      </c>
      <c r="IM1" s="67">
        <v>245</v>
      </c>
      <c r="IN1" s="67">
        <v>246</v>
      </c>
      <c r="IO1" s="67">
        <v>247</v>
      </c>
      <c r="IP1" s="67">
        <v>248</v>
      </c>
      <c r="IQ1" s="67">
        <v>249</v>
      </c>
      <c r="IR1" s="69">
        <v>250</v>
      </c>
      <c r="IS1" s="65"/>
      <c r="IT1" s="65"/>
      <c r="IU1" s="65"/>
      <c r="IV1" s="65"/>
    </row>
    <row r="2" spans="1:256" s="28" customFormat="1" ht="12" customHeight="1" x14ac:dyDescent="0.25">
      <c r="A2" s="363" t="s">
        <v>146</v>
      </c>
      <c r="B2" s="137">
        <f>B1*Results!$C$46</f>
        <v>0</v>
      </c>
      <c r="C2" s="66">
        <f>C1*Results!$C$46</f>
        <v>4</v>
      </c>
      <c r="D2" s="66">
        <f>D1*Results!$C$46</f>
        <v>8</v>
      </c>
      <c r="E2" s="66">
        <f>E1*Results!$C$46</f>
        <v>12</v>
      </c>
      <c r="F2" s="66">
        <f>F1*Results!$C$46</f>
        <v>16</v>
      </c>
      <c r="G2" s="66">
        <f>G1*Results!$C$46</f>
        <v>20</v>
      </c>
      <c r="H2" s="66">
        <f>H1*Results!$C$46</f>
        <v>24</v>
      </c>
      <c r="I2" s="66">
        <f>I1*Results!$C$46</f>
        <v>28</v>
      </c>
      <c r="J2" s="66">
        <f>J1*Results!$C$46</f>
        <v>32</v>
      </c>
      <c r="K2" s="66">
        <f>K1*Results!$C$46</f>
        <v>36</v>
      </c>
      <c r="L2" s="66">
        <f>L1*Results!$C$46</f>
        <v>40</v>
      </c>
      <c r="M2" s="66">
        <f>M1*Results!$C$46</f>
        <v>44</v>
      </c>
      <c r="N2" s="66">
        <f>N1*Results!$C$46</f>
        <v>48</v>
      </c>
      <c r="O2" s="66">
        <f>O1*Results!$C$46</f>
        <v>52</v>
      </c>
      <c r="P2" s="66">
        <f>P1*Results!$C$46</f>
        <v>56</v>
      </c>
      <c r="Q2" s="66">
        <f>Q1*Results!$C$46</f>
        <v>60</v>
      </c>
      <c r="R2" s="66">
        <f>R1*Results!$C$46</f>
        <v>64</v>
      </c>
      <c r="S2" s="66">
        <f>S1*Results!$C$46</f>
        <v>68</v>
      </c>
      <c r="T2" s="66">
        <f>T1*Results!$C$46</f>
        <v>72</v>
      </c>
      <c r="U2" s="66">
        <f>U1*Results!$C$46</f>
        <v>76</v>
      </c>
      <c r="V2" s="66">
        <f>V1*Results!$C$46</f>
        <v>80</v>
      </c>
      <c r="W2" s="66">
        <f>W1*Results!$C$46</f>
        <v>84</v>
      </c>
      <c r="X2" s="66">
        <f>X1*Results!$C$46</f>
        <v>88</v>
      </c>
      <c r="Y2" s="66">
        <f>Y1*Results!$C$46</f>
        <v>92</v>
      </c>
      <c r="Z2" s="66">
        <f>Z1*Results!$C$46</f>
        <v>96</v>
      </c>
      <c r="AA2" s="66">
        <f>AA1*Results!$C$46</f>
        <v>100</v>
      </c>
      <c r="AB2" s="66">
        <f>AB1*Results!$C$46</f>
        <v>104</v>
      </c>
      <c r="AC2" s="66">
        <f>AC1*Results!$C$46</f>
        <v>108</v>
      </c>
      <c r="AD2" s="66">
        <f>AD1*Results!$C$46</f>
        <v>112</v>
      </c>
      <c r="AE2" s="66">
        <f>AE1*Results!$C$46</f>
        <v>116</v>
      </c>
      <c r="AF2" s="66">
        <f>AF1*Results!$C$46</f>
        <v>120</v>
      </c>
      <c r="AG2" s="66">
        <f>AG1*Results!$C$46</f>
        <v>124</v>
      </c>
      <c r="AH2" s="66">
        <f>AH1*Results!$C$46</f>
        <v>128</v>
      </c>
      <c r="AI2" s="66">
        <f>AI1*Results!$C$46</f>
        <v>132</v>
      </c>
      <c r="AJ2" s="66">
        <f>AJ1*Results!$C$46</f>
        <v>136</v>
      </c>
      <c r="AK2" s="66">
        <f>AK1*Results!$C$46</f>
        <v>140</v>
      </c>
      <c r="AL2" s="66">
        <f>AL1*Results!$C$46</f>
        <v>144</v>
      </c>
      <c r="AM2" s="66">
        <f>AM1*Results!$C$46</f>
        <v>148</v>
      </c>
      <c r="AN2" s="66">
        <f>AN1*Results!$C$46</f>
        <v>152</v>
      </c>
      <c r="AO2" s="66">
        <f>AO1*Results!$C$46</f>
        <v>156</v>
      </c>
      <c r="AP2" s="66">
        <f>AP1*Results!$C$46</f>
        <v>160</v>
      </c>
      <c r="AQ2" s="66">
        <f>AQ1*Results!$C$46</f>
        <v>164</v>
      </c>
      <c r="AR2" s="66">
        <f>AR1*Results!$C$46</f>
        <v>168</v>
      </c>
      <c r="AS2" s="66">
        <f>AS1*Results!$C$46</f>
        <v>172</v>
      </c>
      <c r="AT2" s="66">
        <f>AT1*Results!$C$46</f>
        <v>176</v>
      </c>
      <c r="AU2" s="66">
        <f>AU1*Results!$C$46</f>
        <v>180</v>
      </c>
      <c r="AV2" s="66">
        <f>AV1*Results!$C$46</f>
        <v>184</v>
      </c>
      <c r="AW2" s="66">
        <f>AW1*Results!$C$46</f>
        <v>188</v>
      </c>
      <c r="AX2" s="66">
        <f>AX1*Results!$C$46</f>
        <v>192</v>
      </c>
      <c r="AY2" s="66">
        <f>AY1*Results!$C$46</f>
        <v>196</v>
      </c>
      <c r="AZ2" s="66">
        <f>AZ1*Results!$C$46</f>
        <v>200</v>
      </c>
      <c r="BA2" s="66">
        <f>BA1*Results!$C$46</f>
        <v>204</v>
      </c>
      <c r="BB2" s="66">
        <f>BB1*Results!$C$46</f>
        <v>208</v>
      </c>
      <c r="BC2" s="66">
        <f>BC1*Results!$C$46</f>
        <v>212</v>
      </c>
      <c r="BD2" s="66">
        <f>BD1*Results!$C$46</f>
        <v>216</v>
      </c>
      <c r="BE2" s="66">
        <f>BE1*Results!$C$46</f>
        <v>220</v>
      </c>
      <c r="BF2" s="66">
        <f>BF1*Results!$C$46</f>
        <v>224</v>
      </c>
      <c r="BG2" s="66">
        <f>BG1*Results!$C$46</f>
        <v>228</v>
      </c>
      <c r="BH2" s="66">
        <f>BH1*Results!$C$46</f>
        <v>232</v>
      </c>
      <c r="BI2" s="66">
        <f>BI1*Results!$C$46</f>
        <v>236</v>
      </c>
      <c r="BJ2" s="66">
        <f>BJ1*Results!$C$46</f>
        <v>240</v>
      </c>
      <c r="BK2" s="66">
        <f>BK1*Results!$C$46</f>
        <v>244</v>
      </c>
      <c r="BL2" s="66">
        <f>BL1*Results!$C$46</f>
        <v>248</v>
      </c>
      <c r="BM2" s="66">
        <f>BM1*Results!$C$46</f>
        <v>252</v>
      </c>
      <c r="BN2" s="66">
        <f>BN1*Results!$C$46</f>
        <v>256</v>
      </c>
      <c r="BO2" s="66">
        <f>BO1*Results!$C$46</f>
        <v>260</v>
      </c>
      <c r="BP2" s="66">
        <f>BP1*Results!$C$46</f>
        <v>264</v>
      </c>
      <c r="BQ2" s="66">
        <f>BQ1*Results!$C$46</f>
        <v>268</v>
      </c>
      <c r="BR2" s="66">
        <f>BR1*Results!$C$46</f>
        <v>272</v>
      </c>
      <c r="BS2" s="66">
        <f>BS1*Results!$C$46</f>
        <v>276</v>
      </c>
      <c r="BT2" s="66">
        <f>BT1*Results!$C$46</f>
        <v>280</v>
      </c>
      <c r="BU2" s="66">
        <f>BU1*Results!$C$46</f>
        <v>284</v>
      </c>
      <c r="BV2" s="66">
        <f>BV1*Results!$C$46</f>
        <v>288</v>
      </c>
      <c r="BW2" s="66">
        <f>BW1*Results!$C$46</f>
        <v>292</v>
      </c>
      <c r="BX2" s="66">
        <f>BX1*Results!$C$46</f>
        <v>296</v>
      </c>
      <c r="BY2" s="66">
        <f>BY1*Results!$C$46</f>
        <v>300</v>
      </c>
      <c r="BZ2" s="66">
        <f>BZ1*Results!$C$46</f>
        <v>304</v>
      </c>
      <c r="CA2" s="66">
        <f>CA1*Results!$C$46</f>
        <v>308</v>
      </c>
      <c r="CB2" s="66">
        <f>CB1*Results!$C$46</f>
        <v>312</v>
      </c>
      <c r="CC2" s="66">
        <f>CC1*Results!$C$46</f>
        <v>316</v>
      </c>
      <c r="CD2" s="66">
        <f>CD1*Results!$C$46</f>
        <v>320</v>
      </c>
      <c r="CE2" s="66">
        <f>CE1*Results!$C$46</f>
        <v>324</v>
      </c>
      <c r="CF2" s="66">
        <f>CF1*Results!$C$46</f>
        <v>328</v>
      </c>
      <c r="CG2" s="66">
        <f>CG1*Results!$C$46</f>
        <v>332</v>
      </c>
      <c r="CH2" s="66">
        <f>CH1*Results!$C$46</f>
        <v>336</v>
      </c>
      <c r="CI2" s="66">
        <f>CI1*Results!$C$46</f>
        <v>340</v>
      </c>
      <c r="CJ2" s="66">
        <f>CJ1*Results!$C$46</f>
        <v>344</v>
      </c>
      <c r="CK2" s="66">
        <f>CK1*Results!$C$46</f>
        <v>348</v>
      </c>
      <c r="CL2" s="66">
        <f>CL1*Results!$C$46</f>
        <v>352</v>
      </c>
      <c r="CM2" s="66">
        <f>CM1*Results!$C$46</f>
        <v>356</v>
      </c>
      <c r="CN2" s="66">
        <f>CN1*Results!$C$46</f>
        <v>360</v>
      </c>
      <c r="CO2" s="66">
        <f>CO1*Results!$C$46</f>
        <v>364</v>
      </c>
      <c r="CP2" s="66">
        <f>CP1*Results!$C$46</f>
        <v>368</v>
      </c>
      <c r="CQ2" s="66">
        <f>CQ1*Results!$C$46</f>
        <v>372</v>
      </c>
      <c r="CR2" s="66">
        <f>CR1*Results!$C$46</f>
        <v>376</v>
      </c>
      <c r="CS2" s="66">
        <f>CS1*Results!$C$46</f>
        <v>380</v>
      </c>
      <c r="CT2" s="66">
        <f>CT1*Results!$C$46</f>
        <v>384</v>
      </c>
      <c r="CU2" s="66">
        <f>CU1*Results!$C$46</f>
        <v>388</v>
      </c>
      <c r="CV2" s="66">
        <f>CV1*Results!$C$46</f>
        <v>392</v>
      </c>
      <c r="CW2" s="66">
        <f>CW1*Results!$C$46</f>
        <v>396</v>
      </c>
      <c r="CX2" s="66">
        <f>CX1*Results!$C$46</f>
        <v>400</v>
      </c>
      <c r="CY2" s="66">
        <f>CY1*Results!$C$46</f>
        <v>404</v>
      </c>
      <c r="CZ2" s="66">
        <f>CZ1*Results!$C$46</f>
        <v>408</v>
      </c>
      <c r="DA2" s="66">
        <f>DA1*Results!$C$46</f>
        <v>412</v>
      </c>
      <c r="DB2" s="66">
        <f>DB1*Results!$C$46</f>
        <v>416</v>
      </c>
      <c r="DC2" s="66">
        <f>DC1*Results!$C$46</f>
        <v>420</v>
      </c>
      <c r="DD2" s="66">
        <f>DD1*Results!$C$46</f>
        <v>424</v>
      </c>
      <c r="DE2" s="66">
        <f>DE1*Results!$C$46</f>
        <v>428</v>
      </c>
      <c r="DF2" s="66">
        <f>DF1*Results!$C$46</f>
        <v>432</v>
      </c>
      <c r="DG2" s="66">
        <f>DG1*Results!$C$46</f>
        <v>436</v>
      </c>
      <c r="DH2" s="66">
        <f>DH1*Results!$C$46</f>
        <v>440</v>
      </c>
      <c r="DI2" s="66">
        <f>DI1*Results!$C$46</f>
        <v>444</v>
      </c>
      <c r="DJ2" s="66">
        <f>DJ1*Results!$C$46</f>
        <v>448</v>
      </c>
      <c r="DK2" s="66">
        <f>DK1*Results!$C$46</f>
        <v>452</v>
      </c>
      <c r="DL2" s="66">
        <f>DL1*Results!$C$46</f>
        <v>456</v>
      </c>
      <c r="DM2" s="66">
        <f>DM1*Results!$C$46</f>
        <v>460</v>
      </c>
      <c r="DN2" s="66">
        <f>DN1*Results!$C$46</f>
        <v>464</v>
      </c>
      <c r="DO2" s="66">
        <f>DO1*Results!$C$46</f>
        <v>468</v>
      </c>
      <c r="DP2" s="66">
        <f>DP1*Results!$C$46</f>
        <v>472</v>
      </c>
      <c r="DQ2" s="66">
        <f>DQ1*Results!$C$46</f>
        <v>476</v>
      </c>
      <c r="DR2" s="66">
        <f>DR1*Results!$C$46</f>
        <v>480</v>
      </c>
      <c r="DS2" s="66">
        <f>DS1*Results!$C$46</f>
        <v>484</v>
      </c>
      <c r="DT2" s="66">
        <f>DT1*Results!$C$46</f>
        <v>488</v>
      </c>
      <c r="DU2" s="66">
        <f>DU1*Results!$C$46</f>
        <v>492</v>
      </c>
      <c r="DV2" s="66">
        <f>DV1*Results!$C$46</f>
        <v>496</v>
      </c>
      <c r="DW2" s="66">
        <f>DW1*Results!$C$46</f>
        <v>500</v>
      </c>
      <c r="DX2" s="66">
        <f>DX1*Results!$C$46</f>
        <v>504</v>
      </c>
      <c r="DY2" s="66">
        <f>DY1*Results!$C$46</f>
        <v>508</v>
      </c>
      <c r="DZ2" s="66">
        <f>DZ1*Results!$C$46</f>
        <v>512</v>
      </c>
      <c r="EA2" s="66">
        <f>EA1*Results!$C$46</f>
        <v>516</v>
      </c>
      <c r="EB2" s="66">
        <f>EB1*Results!$C$46</f>
        <v>520</v>
      </c>
      <c r="EC2" s="66">
        <f>EC1*Results!$C$46</f>
        <v>524</v>
      </c>
      <c r="ED2" s="66">
        <f>ED1*Results!$C$46</f>
        <v>528</v>
      </c>
      <c r="EE2" s="66">
        <f>EE1*Results!$C$46</f>
        <v>532</v>
      </c>
      <c r="EF2" s="66">
        <f>EF1*Results!$C$46</f>
        <v>536</v>
      </c>
      <c r="EG2" s="66">
        <f>EG1*Results!$C$46</f>
        <v>540</v>
      </c>
      <c r="EH2" s="66">
        <f>EH1*Results!$C$46</f>
        <v>544</v>
      </c>
      <c r="EI2" s="66">
        <f>EI1*Results!$C$46</f>
        <v>548</v>
      </c>
      <c r="EJ2" s="66">
        <f>EJ1*Results!$C$46</f>
        <v>552</v>
      </c>
      <c r="EK2" s="66">
        <f>EK1*Results!$C$46</f>
        <v>556</v>
      </c>
      <c r="EL2" s="66">
        <f>EL1*Results!$C$46</f>
        <v>560</v>
      </c>
      <c r="EM2" s="66">
        <f>EM1*Results!$C$46</f>
        <v>564</v>
      </c>
      <c r="EN2" s="66">
        <f>EN1*Results!$C$46</f>
        <v>568</v>
      </c>
      <c r="EO2" s="66">
        <f>EO1*Results!$C$46</f>
        <v>572</v>
      </c>
      <c r="EP2" s="66">
        <f>EP1*Results!$C$46</f>
        <v>576</v>
      </c>
      <c r="EQ2" s="66">
        <f>EQ1*Results!$C$46</f>
        <v>580</v>
      </c>
      <c r="ER2" s="66">
        <f>ER1*Results!$C$46</f>
        <v>584</v>
      </c>
      <c r="ES2" s="66">
        <f>ES1*Results!$C$46</f>
        <v>588</v>
      </c>
      <c r="ET2" s="66">
        <f>ET1*Results!$C$46</f>
        <v>592</v>
      </c>
      <c r="EU2" s="66">
        <f>EU1*Results!$C$46</f>
        <v>596</v>
      </c>
      <c r="EV2" s="66">
        <f>EV1*Results!$C$46</f>
        <v>600</v>
      </c>
      <c r="EW2" s="66">
        <f>EW1*Results!$C$46</f>
        <v>604</v>
      </c>
      <c r="EX2" s="66">
        <f>EX1*Results!$C$46</f>
        <v>608</v>
      </c>
      <c r="EY2" s="66">
        <f>EY1*Results!$C$46</f>
        <v>612</v>
      </c>
      <c r="EZ2" s="66">
        <f>EZ1*Results!$C$46</f>
        <v>616</v>
      </c>
      <c r="FA2" s="66">
        <f>FA1*Results!$C$46</f>
        <v>620</v>
      </c>
      <c r="FB2" s="66">
        <f>FB1*Results!$C$46</f>
        <v>624</v>
      </c>
      <c r="FC2" s="66">
        <f>FC1*Results!$C$46</f>
        <v>628</v>
      </c>
      <c r="FD2" s="66">
        <f>FD1*Results!$C$46</f>
        <v>632</v>
      </c>
      <c r="FE2" s="66">
        <f>FE1*Results!$C$46</f>
        <v>636</v>
      </c>
      <c r="FF2" s="66">
        <f>FF1*Results!$C$46</f>
        <v>640</v>
      </c>
      <c r="FG2" s="66">
        <f>FG1*Results!$C$46</f>
        <v>644</v>
      </c>
      <c r="FH2" s="66">
        <f>FH1*Results!$C$46</f>
        <v>648</v>
      </c>
      <c r="FI2" s="66">
        <f>FI1*Results!$C$46</f>
        <v>652</v>
      </c>
      <c r="FJ2" s="66">
        <f>FJ1*Results!$C$46</f>
        <v>656</v>
      </c>
      <c r="FK2" s="66">
        <f>FK1*Results!$C$46</f>
        <v>660</v>
      </c>
      <c r="FL2" s="66">
        <f>FL1*Results!$C$46</f>
        <v>664</v>
      </c>
      <c r="FM2" s="66">
        <f>FM1*Results!$C$46</f>
        <v>668</v>
      </c>
      <c r="FN2" s="66">
        <f>FN1*Results!$C$46</f>
        <v>672</v>
      </c>
      <c r="FO2" s="66">
        <f>FO1*Results!$C$46</f>
        <v>676</v>
      </c>
      <c r="FP2" s="66">
        <f>FP1*Results!$C$46</f>
        <v>680</v>
      </c>
      <c r="FQ2" s="66">
        <f>FQ1*Results!$C$46</f>
        <v>684</v>
      </c>
      <c r="FR2" s="66">
        <f>FR1*Results!$C$46</f>
        <v>688</v>
      </c>
      <c r="FS2" s="66">
        <f>FS1*Results!$C$46</f>
        <v>692</v>
      </c>
      <c r="FT2" s="66">
        <f>FT1*Results!$C$46</f>
        <v>696</v>
      </c>
      <c r="FU2" s="66">
        <f>FU1*Results!$C$46</f>
        <v>700</v>
      </c>
      <c r="FV2" s="66">
        <f>FV1*Results!$C$46</f>
        <v>704</v>
      </c>
      <c r="FW2" s="66">
        <f>FW1*Results!$C$46</f>
        <v>708</v>
      </c>
      <c r="FX2" s="66">
        <f>FX1*Results!$C$46</f>
        <v>712</v>
      </c>
      <c r="FY2" s="66">
        <f>FY1*Results!$C$46</f>
        <v>716</v>
      </c>
      <c r="FZ2" s="66">
        <f>FZ1*Results!$C$46</f>
        <v>720</v>
      </c>
      <c r="GA2" s="66">
        <f>GA1*Results!$C$46</f>
        <v>724</v>
      </c>
      <c r="GB2" s="66">
        <f>GB1*Results!$C$46</f>
        <v>728</v>
      </c>
      <c r="GC2" s="66">
        <f>GC1*Results!$C$46</f>
        <v>732</v>
      </c>
      <c r="GD2" s="66">
        <f>GD1*Results!$C$46</f>
        <v>736</v>
      </c>
      <c r="GE2" s="66">
        <f>GE1*Results!$C$46</f>
        <v>740</v>
      </c>
      <c r="GF2" s="66">
        <f>GF1*Results!$C$46</f>
        <v>744</v>
      </c>
      <c r="GG2" s="66">
        <f>GG1*Results!$C$46</f>
        <v>748</v>
      </c>
      <c r="GH2" s="66">
        <f>GH1*Results!$C$46</f>
        <v>752</v>
      </c>
      <c r="GI2" s="66">
        <f>GI1*Results!$C$46</f>
        <v>756</v>
      </c>
      <c r="GJ2" s="66">
        <f>GJ1*Results!$C$46</f>
        <v>760</v>
      </c>
      <c r="GK2" s="66">
        <f>GK1*Results!$C$46</f>
        <v>764</v>
      </c>
      <c r="GL2" s="66">
        <f>GL1*Results!$C$46</f>
        <v>768</v>
      </c>
      <c r="GM2" s="66">
        <f>GM1*Results!$C$46</f>
        <v>772</v>
      </c>
      <c r="GN2" s="66">
        <f>GN1*Results!$C$46</f>
        <v>776</v>
      </c>
      <c r="GO2" s="66">
        <f>GO1*Results!$C$46</f>
        <v>780</v>
      </c>
      <c r="GP2" s="66">
        <f>GP1*Results!$C$46</f>
        <v>784</v>
      </c>
      <c r="GQ2" s="66">
        <f>GQ1*Results!$C$46</f>
        <v>788</v>
      </c>
      <c r="GR2" s="66">
        <f>GR1*Results!$C$46</f>
        <v>792</v>
      </c>
      <c r="GS2" s="66">
        <f>GS1*Results!$C$46</f>
        <v>796</v>
      </c>
      <c r="GT2" s="66">
        <f>GT1*Results!$C$46</f>
        <v>800</v>
      </c>
      <c r="GU2" s="66">
        <f>GU1*Results!$C$46</f>
        <v>804</v>
      </c>
      <c r="GV2" s="66">
        <f>GV1*Results!$C$46</f>
        <v>808</v>
      </c>
      <c r="GW2" s="66">
        <f>GW1*Results!$C$46</f>
        <v>812</v>
      </c>
      <c r="GX2" s="66">
        <f>GX1*Results!$C$46</f>
        <v>816</v>
      </c>
      <c r="GY2" s="66">
        <f>GY1*Results!$C$46</f>
        <v>820</v>
      </c>
      <c r="GZ2" s="66">
        <f>GZ1*Results!$C$46</f>
        <v>824</v>
      </c>
      <c r="HA2" s="66">
        <f>HA1*Results!$C$46</f>
        <v>828</v>
      </c>
      <c r="HB2" s="66">
        <f>HB1*Results!$C$46</f>
        <v>832</v>
      </c>
      <c r="HC2" s="66">
        <f>HC1*Results!$C$46</f>
        <v>836</v>
      </c>
      <c r="HD2" s="66">
        <f>HD1*Results!$C$46</f>
        <v>840</v>
      </c>
      <c r="HE2" s="66">
        <f>HE1*Results!$C$46</f>
        <v>844</v>
      </c>
      <c r="HF2" s="66">
        <f>HF1*Results!$C$46</f>
        <v>848</v>
      </c>
      <c r="HG2" s="66">
        <f>HG1*Results!$C$46</f>
        <v>852</v>
      </c>
      <c r="HH2" s="66">
        <f>HH1*Results!$C$46</f>
        <v>856</v>
      </c>
      <c r="HI2" s="66">
        <f>HI1*Results!$C$46</f>
        <v>860</v>
      </c>
      <c r="HJ2" s="66">
        <f>HJ1*Results!$C$46</f>
        <v>864</v>
      </c>
      <c r="HK2" s="66">
        <f>HK1*Results!$C$46</f>
        <v>868</v>
      </c>
      <c r="HL2" s="66">
        <f>HL1*Results!$C$46</f>
        <v>872</v>
      </c>
      <c r="HM2" s="66">
        <f>HM1*Results!$C$46</f>
        <v>876</v>
      </c>
      <c r="HN2" s="66">
        <f>HN1*Results!$C$46</f>
        <v>880</v>
      </c>
      <c r="HO2" s="66">
        <f>HO1*Results!$C$46</f>
        <v>884</v>
      </c>
      <c r="HP2" s="66">
        <f>HP1*Results!$C$46</f>
        <v>888</v>
      </c>
      <c r="HQ2" s="66">
        <f>HQ1*Results!$C$46</f>
        <v>892</v>
      </c>
      <c r="HR2" s="66">
        <f>HR1*Results!$C$46</f>
        <v>896</v>
      </c>
      <c r="HS2" s="66">
        <f>HS1*Results!$C$46</f>
        <v>900</v>
      </c>
      <c r="HT2" s="66">
        <f>HT1*Results!$C$46</f>
        <v>904</v>
      </c>
      <c r="HU2" s="66">
        <f>HU1*Results!$C$46</f>
        <v>908</v>
      </c>
      <c r="HV2" s="66">
        <f>HV1*Results!$C$46</f>
        <v>912</v>
      </c>
      <c r="HW2" s="66">
        <f>HW1*Results!$C$46</f>
        <v>916</v>
      </c>
      <c r="HX2" s="66">
        <f>HX1*Results!$C$46</f>
        <v>920</v>
      </c>
      <c r="HY2" s="66">
        <f>HY1*Results!$C$46</f>
        <v>924</v>
      </c>
      <c r="HZ2" s="66">
        <f>HZ1*Results!$C$46</f>
        <v>928</v>
      </c>
      <c r="IA2" s="66">
        <f>IA1*Results!$C$46</f>
        <v>932</v>
      </c>
      <c r="IB2" s="66">
        <f>IB1*Results!$C$46</f>
        <v>936</v>
      </c>
      <c r="IC2" s="66">
        <f>IC1*Results!$C$46</f>
        <v>940</v>
      </c>
      <c r="ID2" s="66">
        <f>ID1*Results!$C$46</f>
        <v>944</v>
      </c>
      <c r="IE2" s="66">
        <f>IE1*Results!$C$46</f>
        <v>948</v>
      </c>
      <c r="IF2" s="66">
        <f>IF1*Results!$C$46</f>
        <v>952</v>
      </c>
      <c r="IG2" s="66">
        <f>IG1*Results!$C$46</f>
        <v>956</v>
      </c>
      <c r="IH2" s="66">
        <f>IH1*Results!$C$46</f>
        <v>960</v>
      </c>
      <c r="II2" s="66">
        <f>II1*Results!$C$46</f>
        <v>964</v>
      </c>
      <c r="IJ2" s="66">
        <f>IJ1*Results!$C$46</f>
        <v>968</v>
      </c>
      <c r="IK2" s="66">
        <f>IK1*Results!$C$46</f>
        <v>972</v>
      </c>
      <c r="IL2" s="66">
        <f>IL1*Results!$C$46</f>
        <v>976</v>
      </c>
      <c r="IM2" s="66">
        <f>IM1*Results!$C$46</f>
        <v>980</v>
      </c>
      <c r="IN2" s="66">
        <f>IN1*Results!$C$46</f>
        <v>984</v>
      </c>
      <c r="IO2" s="66">
        <f>IO1*Results!$C$46</f>
        <v>988</v>
      </c>
      <c r="IP2" s="66">
        <f>IP1*Results!$C$46</f>
        <v>992</v>
      </c>
      <c r="IQ2" s="66">
        <f>IQ1*Results!$C$46</f>
        <v>996</v>
      </c>
      <c r="IR2" s="70">
        <f>IR1*Results!$C$46</f>
        <v>1000</v>
      </c>
      <c r="IS2" s="65"/>
      <c r="IT2" s="65"/>
      <c r="IU2" s="65"/>
      <c r="IV2" s="65"/>
    </row>
    <row r="3" spans="1:256" ht="33.75" customHeight="1" x14ac:dyDescent="0.25">
      <c r="A3" s="365" t="str">
        <f>CONCATENATE(Input!C44," mission")</f>
        <v>Mars descent mission</v>
      </c>
      <c r="B3" s="483" t="s">
        <v>233</v>
      </c>
      <c r="C3" s="364" t="str">
        <f>IF(C139=" ",$A$140,C139)</f>
        <v>Braking burn</v>
      </c>
      <c r="D3" s="364" t="str">
        <f t="shared" ref="D3:BO3" si="0">IF(D139=" ",$A$140,D139)</f>
        <v>Braking burn</v>
      </c>
      <c r="E3" s="364" t="str">
        <f t="shared" si="0"/>
        <v>Braking burn</v>
      </c>
      <c r="F3" s="364" t="str">
        <f t="shared" si="0"/>
        <v>Braking burn</v>
      </c>
      <c r="G3" s="364" t="str">
        <f t="shared" si="0"/>
        <v>Braking burn</v>
      </c>
      <c r="H3" s="364" t="str">
        <f t="shared" si="0"/>
        <v>Braking burn</v>
      </c>
      <c r="I3" s="364" t="str">
        <f t="shared" si="0"/>
        <v>Braking burn</v>
      </c>
      <c r="J3" s="364" t="str">
        <f t="shared" si="0"/>
        <v>Braking burn</v>
      </c>
      <c r="K3" s="364" t="str">
        <f t="shared" si="0"/>
        <v>Braking burn</v>
      </c>
      <c r="L3" s="364" t="str">
        <f t="shared" si="0"/>
        <v>Braking burn</v>
      </c>
      <c r="M3" s="364" t="str">
        <f t="shared" si="0"/>
        <v>Braking burn</v>
      </c>
      <c r="N3" s="364" t="str">
        <f t="shared" si="0"/>
        <v>Braking burn</v>
      </c>
      <c r="O3" s="364" t="str">
        <f t="shared" si="0"/>
        <v>Braking burn</v>
      </c>
      <c r="P3" s="364" t="str">
        <f t="shared" si="0"/>
        <v>Braking burn</v>
      </c>
      <c r="Q3" s="364" t="str">
        <f t="shared" si="0"/>
        <v>Braking burn</v>
      </c>
      <c r="R3" s="364" t="str">
        <f t="shared" si="0"/>
        <v>Braking burn</v>
      </c>
      <c r="S3" s="364" t="str">
        <f t="shared" si="0"/>
        <v>Braking burn</v>
      </c>
      <c r="T3" s="364" t="str">
        <f t="shared" si="0"/>
        <v>Braking burn</v>
      </c>
      <c r="U3" s="364" t="str">
        <f t="shared" si="0"/>
        <v>Braking burn</v>
      </c>
      <c r="V3" s="364" t="str">
        <f t="shared" si="0"/>
        <v>Braking burn</v>
      </c>
      <c r="W3" s="364" t="str">
        <f t="shared" si="0"/>
        <v>Braking burn</v>
      </c>
      <c r="X3" s="364" t="str">
        <f t="shared" si="0"/>
        <v>Braking burn</v>
      </c>
      <c r="Y3" s="364" t="str">
        <f t="shared" si="0"/>
        <v>Braking burn</v>
      </c>
      <c r="Z3" s="364" t="str">
        <f t="shared" si="0"/>
        <v>Braking burn</v>
      </c>
      <c r="AA3" s="364" t="str">
        <f t="shared" si="0"/>
        <v>Braking burn</v>
      </c>
      <c r="AB3" s="364" t="str">
        <f t="shared" si="0"/>
        <v>Braking burn</v>
      </c>
      <c r="AC3" s="364" t="str">
        <f t="shared" si="0"/>
        <v>Braking burn</v>
      </c>
      <c r="AD3" s="364" t="str">
        <f t="shared" si="0"/>
        <v>Braking burn</v>
      </c>
      <c r="AE3" s="364" t="str">
        <f t="shared" si="0"/>
        <v>Braking burn</v>
      </c>
      <c r="AF3" s="364" t="str">
        <f t="shared" si="0"/>
        <v>Braking burn</v>
      </c>
      <c r="AG3" s="364" t="str">
        <f t="shared" si="0"/>
        <v>Braking burn</v>
      </c>
      <c r="AH3" s="364" t="str">
        <f t="shared" si="0"/>
        <v>Braking burn</v>
      </c>
      <c r="AI3" s="364" t="str">
        <f t="shared" si="0"/>
        <v>Braking burn</v>
      </c>
      <c r="AJ3" s="364" t="str">
        <f t="shared" si="0"/>
        <v>Braking burn</v>
      </c>
      <c r="AK3" s="364" t="str">
        <f t="shared" si="0"/>
        <v>Braking burn</v>
      </c>
      <c r="AL3" s="364" t="str">
        <f t="shared" si="0"/>
        <v>Braking burn</v>
      </c>
      <c r="AM3" s="364" t="str">
        <f t="shared" si="0"/>
        <v>Braking burn</v>
      </c>
      <c r="AN3" s="364" t="str">
        <f t="shared" si="0"/>
        <v>Braking burn</v>
      </c>
      <c r="AO3" s="364" t="str">
        <f t="shared" si="0"/>
        <v>Braking burn</v>
      </c>
      <c r="AP3" s="364" t="str">
        <f t="shared" si="0"/>
        <v>Braking burn</v>
      </c>
      <c r="AQ3" s="364" t="str">
        <f t="shared" si="0"/>
        <v>Braking burn</v>
      </c>
      <c r="AR3" s="364" t="str">
        <f t="shared" si="0"/>
        <v>Braking burn</v>
      </c>
      <c r="AS3" s="364" t="str">
        <f t="shared" si="0"/>
        <v>Braking burn</v>
      </c>
      <c r="AT3" s="364" t="str">
        <f t="shared" si="0"/>
        <v>Braking burn</v>
      </c>
      <c r="AU3" s="364" t="str">
        <f t="shared" si="0"/>
        <v>Braking burn</v>
      </c>
      <c r="AV3" s="364" t="str">
        <f t="shared" si="0"/>
        <v>Braking burn</v>
      </c>
      <c r="AW3" s="364" t="str">
        <f t="shared" si="0"/>
        <v>Braking burn</v>
      </c>
      <c r="AX3" s="364" t="str">
        <f t="shared" si="0"/>
        <v>Braking burn</v>
      </c>
      <c r="AY3" s="364" t="str">
        <f t="shared" si="0"/>
        <v>Braking burn</v>
      </c>
      <c r="AZ3" s="364" t="str">
        <f t="shared" si="0"/>
        <v>Braking burn</v>
      </c>
      <c r="BA3" s="364" t="str">
        <f t="shared" si="0"/>
        <v>Braking burn</v>
      </c>
      <c r="BB3" s="364" t="str">
        <f t="shared" si="0"/>
        <v>Braking burn</v>
      </c>
      <c r="BC3" s="364" t="str">
        <f t="shared" si="0"/>
        <v>Braking burn</v>
      </c>
      <c r="BD3" s="364" t="str">
        <f t="shared" si="0"/>
        <v>Braking burn</v>
      </c>
      <c r="BE3" s="364" t="str">
        <f t="shared" si="0"/>
        <v>Braking burn</v>
      </c>
      <c r="BF3" s="364" t="str">
        <f t="shared" si="0"/>
        <v>Braking burn</v>
      </c>
      <c r="BG3" s="364" t="str">
        <f t="shared" si="0"/>
        <v>Braking burn</v>
      </c>
      <c r="BH3" s="364" t="str">
        <f t="shared" si="0"/>
        <v>Braking burn</v>
      </c>
      <c r="BI3" s="364" t="str">
        <f t="shared" si="0"/>
        <v>Braking burn</v>
      </c>
      <c r="BJ3" s="364" t="str">
        <f t="shared" si="0"/>
        <v>Braking burn</v>
      </c>
      <c r="BK3" s="364" t="str">
        <f t="shared" si="0"/>
        <v>Braking burn</v>
      </c>
      <c r="BL3" s="364" t="str">
        <f t="shared" si="0"/>
        <v>Braking burn</v>
      </c>
      <c r="BM3" s="364" t="str">
        <f t="shared" si="0"/>
        <v>Braking burn</v>
      </c>
      <c r="BN3" s="364" t="str">
        <f t="shared" si="0"/>
        <v>Braking burn</v>
      </c>
      <c r="BO3" s="364" t="str">
        <f t="shared" si="0"/>
        <v>Braking burn</v>
      </c>
      <c r="BP3" s="364" t="str">
        <f t="shared" ref="BP3:EA3" si="1">IF(BP139=" ",$A$140,BP139)</f>
        <v>Braking burn</v>
      </c>
      <c r="BQ3" s="364" t="str">
        <f t="shared" si="1"/>
        <v>Braking burn</v>
      </c>
      <c r="BR3" s="364" t="str">
        <f t="shared" si="1"/>
        <v>Braking burn</v>
      </c>
      <c r="BS3" s="364" t="str">
        <f t="shared" si="1"/>
        <v>Braking burn</v>
      </c>
      <c r="BT3" s="364" t="str">
        <f t="shared" si="1"/>
        <v>Braking burn</v>
      </c>
      <c r="BU3" s="364" t="str">
        <f t="shared" si="1"/>
        <v>Braking burn</v>
      </c>
      <c r="BV3" s="364" t="str">
        <f t="shared" si="1"/>
        <v>Braking burn</v>
      </c>
      <c r="BW3" s="364" t="str">
        <f t="shared" si="1"/>
        <v>Braking burn</v>
      </c>
      <c r="BX3" s="364" t="str">
        <f t="shared" si="1"/>
        <v>Braking burn</v>
      </c>
      <c r="BY3" s="364" t="str">
        <f t="shared" si="1"/>
        <v>Braking burn</v>
      </c>
      <c r="BZ3" s="364" t="str">
        <f t="shared" si="1"/>
        <v>Braking burn</v>
      </c>
      <c r="CA3" s="364" t="str">
        <f t="shared" si="1"/>
        <v>Braking burn</v>
      </c>
      <c r="CB3" s="364" t="str">
        <f t="shared" si="1"/>
        <v>Braking burn</v>
      </c>
      <c r="CC3" s="364" t="str">
        <f t="shared" si="1"/>
        <v>Braking burn</v>
      </c>
      <c r="CD3" s="364" t="str">
        <f t="shared" si="1"/>
        <v>Braking burn</v>
      </c>
      <c r="CE3" s="364" t="str">
        <f t="shared" si="1"/>
        <v>Braking burn</v>
      </c>
      <c r="CF3" s="364" t="str">
        <f t="shared" si="1"/>
        <v>Braking burn</v>
      </c>
      <c r="CG3" s="364" t="str">
        <f t="shared" si="1"/>
        <v>Braking burn</v>
      </c>
      <c r="CH3" s="364" t="str">
        <f t="shared" si="1"/>
        <v>Braking burn</v>
      </c>
      <c r="CI3" s="364" t="str">
        <f t="shared" si="1"/>
        <v>Braking burn</v>
      </c>
      <c r="CJ3" s="364" t="str">
        <f t="shared" si="1"/>
        <v>Braking burn</v>
      </c>
      <c r="CK3" s="364" t="str">
        <f t="shared" si="1"/>
        <v>Braking burn</v>
      </c>
      <c r="CL3" s="364" t="str">
        <f t="shared" si="1"/>
        <v>Braking burn</v>
      </c>
      <c r="CM3" s="364" t="str">
        <f t="shared" si="1"/>
        <v>Braking burn</v>
      </c>
      <c r="CN3" s="364" t="str">
        <f t="shared" si="1"/>
        <v>Braking burn</v>
      </c>
      <c r="CO3" s="364" t="str">
        <f t="shared" si="1"/>
        <v>Braking burn</v>
      </c>
      <c r="CP3" s="364" t="str">
        <f t="shared" si="1"/>
        <v>Braking burn</v>
      </c>
      <c r="CQ3" s="364" t="str">
        <f t="shared" si="1"/>
        <v>Braking burn</v>
      </c>
      <c r="CR3" s="364" t="str">
        <f t="shared" si="1"/>
        <v>Braking burn</v>
      </c>
      <c r="CS3" s="364" t="str">
        <f t="shared" si="1"/>
        <v>Braking burn</v>
      </c>
      <c r="CT3" s="364" t="str">
        <f t="shared" si="1"/>
        <v>Staging</v>
      </c>
      <c r="CU3" s="364" t="str">
        <f t="shared" si="1"/>
        <v>In free  fall</v>
      </c>
      <c r="CV3" s="364" t="str">
        <f t="shared" si="1"/>
        <v>In free  fall</v>
      </c>
      <c r="CW3" s="364" t="str">
        <f t="shared" si="1"/>
        <v>Descent  burn</v>
      </c>
      <c r="CX3" s="364" t="str">
        <f t="shared" si="1"/>
        <v>Descent  burn</v>
      </c>
      <c r="CY3" s="364" t="str">
        <f t="shared" si="1"/>
        <v>Descent  burn</v>
      </c>
      <c r="CZ3" s="364" t="str">
        <f t="shared" si="1"/>
        <v>Descent  burn</v>
      </c>
      <c r="DA3" s="364" t="str">
        <f t="shared" si="1"/>
        <v>Descent  burn</v>
      </c>
      <c r="DB3" s="364" t="str">
        <f t="shared" si="1"/>
        <v>Descent  burn</v>
      </c>
      <c r="DC3" s="364" t="str">
        <f t="shared" si="1"/>
        <v>Descent  burn</v>
      </c>
      <c r="DD3" s="364" t="str">
        <f t="shared" si="1"/>
        <v>Descent  burn</v>
      </c>
      <c r="DE3" s="364" t="str">
        <f t="shared" si="1"/>
        <v>Vertical Descent burn</v>
      </c>
      <c r="DF3" s="364" t="str">
        <f t="shared" si="1"/>
        <v>Vertical Descent burn</v>
      </c>
      <c r="DG3" s="364" t="str">
        <f t="shared" si="1"/>
        <v>Vertical Descent burn</v>
      </c>
      <c r="DH3" s="364" t="str">
        <f t="shared" si="1"/>
        <v>Vertical Descent burn</v>
      </c>
      <c r="DI3" s="364" t="str">
        <f t="shared" si="1"/>
        <v>Vertical Descent burn</v>
      </c>
      <c r="DJ3" s="364" t="str">
        <f t="shared" si="1"/>
        <v>Vertical Descent burn</v>
      </c>
      <c r="DK3" s="364" t="str">
        <f t="shared" si="1"/>
        <v>Vertical Descent burn</v>
      </c>
      <c r="DL3" s="364" t="str">
        <f t="shared" si="1"/>
        <v>Vertical Descent burn</v>
      </c>
      <c r="DM3" s="364" t="str">
        <f t="shared" si="1"/>
        <v>Vertical Descent burn</v>
      </c>
      <c r="DN3" s="364" t="str">
        <f t="shared" si="1"/>
        <v>Vertical Descent burn</v>
      </c>
      <c r="DO3" s="364" t="str">
        <f t="shared" si="1"/>
        <v>Vertical Descent burn</v>
      </c>
      <c r="DP3" s="364" t="str">
        <f t="shared" si="1"/>
        <v>Vertical Descent burn</v>
      </c>
      <c r="DQ3" s="364" t="str">
        <f t="shared" si="1"/>
        <v>Vertical Descent burn</v>
      </c>
      <c r="DR3" s="364" t="str">
        <f t="shared" si="1"/>
        <v>Vertical Descent burn</v>
      </c>
      <c r="DS3" s="364" t="str">
        <f t="shared" si="1"/>
        <v>Vertical Descent burn</v>
      </c>
      <c r="DT3" s="364" t="str">
        <f t="shared" si="1"/>
        <v>Vertical Descent burn</v>
      </c>
      <c r="DU3" s="364" t="str">
        <f t="shared" si="1"/>
        <v>Vertical Descent burn</v>
      </c>
      <c r="DV3" s="364" t="str">
        <f t="shared" si="1"/>
        <v>Vertical Descent burn</v>
      </c>
      <c r="DW3" s="364" t="str">
        <f t="shared" si="1"/>
        <v>Vertical Descent burn</v>
      </c>
      <c r="DX3" s="364" t="str">
        <f t="shared" si="1"/>
        <v>Vertical Descent burn</v>
      </c>
      <c r="DY3" s="364" t="str">
        <f t="shared" si="1"/>
        <v>Vertical Descent burn</v>
      </c>
      <c r="DZ3" s="364" t="str">
        <f t="shared" si="1"/>
        <v>Vertical Descent burn</v>
      </c>
      <c r="EA3" s="364" t="str">
        <f t="shared" si="1"/>
        <v>Vertical Descent burn</v>
      </c>
      <c r="EB3" s="364" t="str">
        <f t="shared" ref="EB3:GM3" si="2">IF(EB139=" ",$A$140,EB139)</f>
        <v>Vertical Descent burn</v>
      </c>
      <c r="EC3" s="364" t="str">
        <f t="shared" si="2"/>
        <v>Vertical Descent burn</v>
      </c>
      <c r="ED3" s="364" t="str">
        <f t="shared" si="2"/>
        <v>Vertical Descent burn</v>
      </c>
      <c r="EE3" s="364" t="str">
        <f t="shared" si="2"/>
        <v>Vertical Descent burn</v>
      </c>
      <c r="EF3" s="364" t="str">
        <f t="shared" si="2"/>
        <v>Vertical Descent burn</v>
      </c>
      <c r="EG3" s="364" t="str">
        <f t="shared" si="2"/>
        <v>Vertical Descent burn</v>
      </c>
      <c r="EH3" s="364" t="str">
        <f t="shared" si="2"/>
        <v>Landing thrust burn</v>
      </c>
      <c r="EI3" s="364" t="str">
        <f t="shared" si="2"/>
        <v>Landing thrust burn</v>
      </c>
      <c r="EJ3" s="364" t="str">
        <f t="shared" si="2"/>
        <v>Landing thrust burn</v>
      </c>
      <c r="EK3" s="364" t="str">
        <f t="shared" si="2"/>
        <v>Landing thrust burn</v>
      </c>
      <c r="EL3" s="364" t="str">
        <f t="shared" si="2"/>
        <v>Landing thrust burn</v>
      </c>
      <c r="EM3" s="364" t="str">
        <f t="shared" si="2"/>
        <v>Landing thrust burn</v>
      </c>
      <c r="EN3" s="364" t="str">
        <f t="shared" si="2"/>
        <v>Landing thrust burn</v>
      </c>
      <c r="EO3" s="364" t="str">
        <f t="shared" si="2"/>
        <v>Landing thrust burn</v>
      </c>
      <c r="EP3" s="364" t="str">
        <f t="shared" si="2"/>
        <v>Landing thrust burn</v>
      </c>
      <c r="EQ3" s="364" t="str">
        <f t="shared" si="2"/>
        <v>Landing thrust burn</v>
      </c>
      <c r="ER3" s="364" t="str">
        <f t="shared" si="2"/>
        <v>Landing thrust burn</v>
      </c>
      <c r="ES3" s="364" t="str">
        <f t="shared" si="2"/>
        <v>Landing thrust burn</v>
      </c>
      <c r="ET3" s="364" t="str">
        <f t="shared" si="2"/>
        <v>Landing thrust burn</v>
      </c>
      <c r="EU3" s="364" t="str">
        <f t="shared" si="2"/>
        <v>Landing thrust burn</v>
      </c>
      <c r="EV3" s="364" t="str">
        <f t="shared" si="2"/>
        <v>Landing thrust burn</v>
      </c>
      <c r="EW3" s="364" t="str">
        <f t="shared" si="2"/>
        <v>Landing thrust burn</v>
      </c>
      <c r="EX3" s="364" t="str">
        <f t="shared" si="2"/>
        <v>Landing thrust burn</v>
      </c>
      <c r="EY3" s="364" t="str">
        <f t="shared" si="2"/>
        <v>Landing thrust burn</v>
      </c>
      <c r="EZ3" s="364" t="str">
        <f t="shared" si="2"/>
        <v>Landing thrust burn</v>
      </c>
      <c r="FA3" s="364" t="str">
        <f t="shared" si="2"/>
        <v>Landing thrust burn</v>
      </c>
      <c r="FB3" s="364" t="str">
        <f t="shared" si="2"/>
        <v>Landing thrust burn</v>
      </c>
      <c r="FC3" s="364" t="str">
        <f t="shared" si="2"/>
        <v>Landing thrust burn</v>
      </c>
      <c r="FD3" s="364" t="str">
        <f t="shared" si="2"/>
        <v>Landing thrust burn</v>
      </c>
      <c r="FE3" s="364" t="str">
        <f t="shared" si="2"/>
        <v>Landing thrust burn</v>
      </c>
      <c r="FF3" s="364" t="str">
        <f t="shared" si="2"/>
        <v>Landing thrust burn</v>
      </c>
      <c r="FG3" s="364" t="str">
        <f t="shared" si="2"/>
        <v>Landing thrust burn</v>
      </c>
      <c r="FH3" s="364" t="str">
        <f t="shared" si="2"/>
        <v>Landing thrust burn</v>
      </c>
      <c r="FI3" s="364" t="str">
        <f t="shared" si="2"/>
        <v>Landing thrust burn</v>
      </c>
      <c r="FJ3" s="364" t="str">
        <f t="shared" si="2"/>
        <v>Landing thrust burn</v>
      </c>
      <c r="FK3" s="364" t="str">
        <f t="shared" si="2"/>
        <v>Landing thrust burn</v>
      </c>
      <c r="FL3" s="364" t="str">
        <f t="shared" si="2"/>
        <v>Landing thrust burn</v>
      </c>
      <c r="FM3" s="364" t="str">
        <f t="shared" si="2"/>
        <v>Landing thrust burn</v>
      </c>
      <c r="FN3" s="364" t="str">
        <f t="shared" si="2"/>
        <v>Landing thrust burn</v>
      </c>
      <c r="FO3" s="364" t="str">
        <f t="shared" si="2"/>
        <v>Landing thrust burn</v>
      </c>
      <c r="FP3" s="364" t="str">
        <f t="shared" si="2"/>
        <v>Contact light</v>
      </c>
      <c r="FQ3" s="364" t="str">
        <f t="shared" si="2"/>
        <v>Landing achieved</v>
      </c>
      <c r="FR3" s="364" t="str">
        <f t="shared" si="2"/>
        <v>Landing achieved</v>
      </c>
      <c r="FS3" s="364" t="str">
        <f t="shared" si="2"/>
        <v>Landing achieved</v>
      </c>
      <c r="FT3" s="364" t="str">
        <f t="shared" si="2"/>
        <v>Landing achieved</v>
      </c>
      <c r="FU3" s="364" t="str">
        <f t="shared" si="2"/>
        <v>Landing achieved</v>
      </c>
      <c r="FV3" s="364" t="str">
        <f t="shared" si="2"/>
        <v>Landing achieved</v>
      </c>
      <c r="FW3" s="364" t="str">
        <f t="shared" si="2"/>
        <v>Landing achieved</v>
      </c>
      <c r="FX3" s="364" t="str">
        <f t="shared" si="2"/>
        <v>Landing achieved</v>
      </c>
      <c r="FY3" s="364" t="str">
        <f t="shared" si="2"/>
        <v>Landing achieved</v>
      </c>
      <c r="FZ3" s="364" t="str">
        <f t="shared" si="2"/>
        <v>Landing achieved</v>
      </c>
      <c r="GA3" s="364" t="str">
        <f t="shared" si="2"/>
        <v>Landing achieved</v>
      </c>
      <c r="GB3" s="364" t="str">
        <f t="shared" si="2"/>
        <v>Landing achieved</v>
      </c>
      <c r="GC3" s="364" t="str">
        <f t="shared" si="2"/>
        <v>Landing achieved</v>
      </c>
      <c r="GD3" s="364" t="str">
        <f t="shared" si="2"/>
        <v>Landing achieved</v>
      </c>
      <c r="GE3" s="364" t="str">
        <f t="shared" si="2"/>
        <v>Landing achieved</v>
      </c>
      <c r="GF3" s="364" t="str">
        <f t="shared" si="2"/>
        <v>Landing achieved</v>
      </c>
      <c r="GG3" s="364" t="str">
        <f t="shared" si="2"/>
        <v>Landing achieved</v>
      </c>
      <c r="GH3" s="364" t="str">
        <f t="shared" si="2"/>
        <v>Landing achieved</v>
      </c>
      <c r="GI3" s="364" t="str">
        <f t="shared" si="2"/>
        <v>Landing achieved</v>
      </c>
      <c r="GJ3" s="364" t="str">
        <f t="shared" si="2"/>
        <v>Landing achieved</v>
      </c>
      <c r="GK3" s="364" t="str">
        <f t="shared" si="2"/>
        <v>Landing achieved</v>
      </c>
      <c r="GL3" s="364" t="str">
        <f t="shared" si="2"/>
        <v>Landing achieved</v>
      </c>
      <c r="GM3" s="364" t="str">
        <f t="shared" si="2"/>
        <v>Landing achieved</v>
      </c>
      <c r="GN3" s="364" t="str">
        <f t="shared" ref="GN3:IR3" si="3">IF(GN139=" ",$A$140,GN139)</f>
        <v>Landing achieved</v>
      </c>
      <c r="GO3" s="364" t="str">
        <f t="shared" si="3"/>
        <v>Landing achieved</v>
      </c>
      <c r="GP3" s="364" t="str">
        <f t="shared" si="3"/>
        <v>Landing achieved</v>
      </c>
      <c r="GQ3" s="364" t="str">
        <f t="shared" si="3"/>
        <v>Landing achieved</v>
      </c>
      <c r="GR3" s="364" t="str">
        <f t="shared" si="3"/>
        <v>Landing achieved</v>
      </c>
      <c r="GS3" s="364" t="str">
        <f t="shared" si="3"/>
        <v>Landing achieved</v>
      </c>
      <c r="GT3" s="364" t="str">
        <f t="shared" si="3"/>
        <v>Landing achieved</v>
      </c>
      <c r="GU3" s="364" t="str">
        <f t="shared" si="3"/>
        <v>Landing achieved</v>
      </c>
      <c r="GV3" s="364" t="str">
        <f t="shared" si="3"/>
        <v>Landing achieved</v>
      </c>
      <c r="GW3" s="364" t="str">
        <f t="shared" si="3"/>
        <v>Landing achieved</v>
      </c>
      <c r="GX3" s="364" t="str">
        <f t="shared" si="3"/>
        <v>Landing achieved</v>
      </c>
      <c r="GY3" s="364" t="str">
        <f t="shared" si="3"/>
        <v>Landing achieved</v>
      </c>
      <c r="GZ3" s="364" t="str">
        <f t="shared" si="3"/>
        <v>Landing achieved</v>
      </c>
      <c r="HA3" s="364" t="str">
        <f t="shared" si="3"/>
        <v>Landing achieved</v>
      </c>
      <c r="HB3" s="364" t="str">
        <f t="shared" si="3"/>
        <v>Landing achieved</v>
      </c>
      <c r="HC3" s="364" t="str">
        <f t="shared" si="3"/>
        <v>Landing achieved</v>
      </c>
      <c r="HD3" s="364" t="str">
        <f t="shared" si="3"/>
        <v>Landing achieved</v>
      </c>
      <c r="HE3" s="364" t="str">
        <f t="shared" si="3"/>
        <v>Landing achieved</v>
      </c>
      <c r="HF3" s="364" t="str">
        <f t="shared" si="3"/>
        <v>Landing achieved</v>
      </c>
      <c r="HG3" s="364" t="str">
        <f t="shared" si="3"/>
        <v>Landing achieved</v>
      </c>
      <c r="HH3" s="364" t="str">
        <f t="shared" si="3"/>
        <v>Landing achieved</v>
      </c>
      <c r="HI3" s="364" t="str">
        <f t="shared" si="3"/>
        <v>Landing achieved</v>
      </c>
      <c r="HJ3" s="364" t="str">
        <f t="shared" si="3"/>
        <v>Landing achieved</v>
      </c>
      <c r="HK3" s="364" t="str">
        <f t="shared" si="3"/>
        <v>Landing achieved</v>
      </c>
      <c r="HL3" s="364" t="str">
        <f t="shared" si="3"/>
        <v>Landing achieved</v>
      </c>
      <c r="HM3" s="364" t="str">
        <f t="shared" si="3"/>
        <v>Landing achieved</v>
      </c>
      <c r="HN3" s="364" t="str">
        <f t="shared" si="3"/>
        <v>Landing achieved</v>
      </c>
      <c r="HO3" s="364" t="str">
        <f t="shared" si="3"/>
        <v>Landing achieved</v>
      </c>
      <c r="HP3" s="364" t="str">
        <f t="shared" si="3"/>
        <v>Landing achieved</v>
      </c>
      <c r="HQ3" s="364" t="str">
        <f t="shared" si="3"/>
        <v>Landing achieved</v>
      </c>
      <c r="HR3" s="364" t="str">
        <f t="shared" si="3"/>
        <v>Landing achieved</v>
      </c>
      <c r="HS3" s="364" t="str">
        <f t="shared" si="3"/>
        <v>Landing achieved</v>
      </c>
      <c r="HT3" s="364" t="str">
        <f t="shared" si="3"/>
        <v>Landing achieved</v>
      </c>
      <c r="HU3" s="364" t="str">
        <f t="shared" si="3"/>
        <v>Landing achieved</v>
      </c>
      <c r="HV3" s="364" t="str">
        <f t="shared" si="3"/>
        <v>Landing achieved</v>
      </c>
      <c r="HW3" s="364" t="str">
        <f t="shared" si="3"/>
        <v>Landing achieved</v>
      </c>
      <c r="HX3" s="364" t="str">
        <f t="shared" si="3"/>
        <v>Landing achieved</v>
      </c>
      <c r="HY3" s="364" t="str">
        <f t="shared" si="3"/>
        <v>Landing achieved</v>
      </c>
      <c r="HZ3" s="364" t="str">
        <f t="shared" si="3"/>
        <v>Landing achieved</v>
      </c>
      <c r="IA3" s="364" t="str">
        <f t="shared" si="3"/>
        <v>Landing achieved</v>
      </c>
      <c r="IB3" s="364" t="str">
        <f t="shared" si="3"/>
        <v>Landing achieved</v>
      </c>
      <c r="IC3" s="364" t="str">
        <f t="shared" si="3"/>
        <v>Landing achieved</v>
      </c>
      <c r="ID3" s="364" t="str">
        <f t="shared" si="3"/>
        <v>Landing achieved</v>
      </c>
      <c r="IE3" s="364" t="str">
        <f t="shared" si="3"/>
        <v>Landing achieved</v>
      </c>
      <c r="IF3" s="364" t="str">
        <f t="shared" si="3"/>
        <v>Landing achieved</v>
      </c>
      <c r="IG3" s="364" t="str">
        <f t="shared" si="3"/>
        <v>Landing achieved</v>
      </c>
      <c r="IH3" s="364" t="str">
        <f t="shared" si="3"/>
        <v>Landing achieved</v>
      </c>
      <c r="II3" s="364" t="str">
        <f t="shared" si="3"/>
        <v>Landing achieved</v>
      </c>
      <c r="IJ3" s="364" t="str">
        <f t="shared" si="3"/>
        <v>Landing achieved</v>
      </c>
      <c r="IK3" s="364" t="str">
        <f t="shared" si="3"/>
        <v>Landing achieved</v>
      </c>
      <c r="IL3" s="364" t="str">
        <f t="shared" si="3"/>
        <v>Landing achieved</v>
      </c>
      <c r="IM3" s="364" t="str">
        <f t="shared" si="3"/>
        <v>Landing achieved</v>
      </c>
      <c r="IN3" s="364" t="str">
        <f t="shared" si="3"/>
        <v>Landing achieved</v>
      </c>
      <c r="IO3" s="364" t="str">
        <f t="shared" si="3"/>
        <v>Landing achieved</v>
      </c>
      <c r="IP3" s="364" t="str">
        <f t="shared" si="3"/>
        <v>Landing achieved</v>
      </c>
      <c r="IQ3" s="364" t="str">
        <f t="shared" si="3"/>
        <v>Landing achieved</v>
      </c>
      <c r="IR3" s="364" t="str">
        <f t="shared" si="3"/>
        <v>Landing achieved</v>
      </c>
    </row>
    <row r="4" spans="1:256" ht="12" customHeight="1" x14ac:dyDescent="0.25">
      <c r="A4" s="343" t="s">
        <v>58</v>
      </c>
      <c r="B4" s="484">
        <v>90</v>
      </c>
      <c r="C4" s="122">
        <f t="shared" ref="C4:BL4" si="4">C125</f>
        <v>89.809885539031328</v>
      </c>
      <c r="D4" s="122">
        <f t="shared" si="4"/>
        <v>89.614892671408612</v>
      </c>
      <c r="E4" s="122">
        <f t="shared" si="4"/>
        <v>89.414936082681606</v>
      </c>
      <c r="F4" s="122">
        <f t="shared" si="4"/>
        <v>89.209894498266891</v>
      </c>
      <c r="G4" s="122">
        <f t="shared" si="4"/>
        <v>88.999677254606354</v>
      </c>
      <c r="H4" s="122">
        <f t="shared" si="4"/>
        <v>88.784156919996974</v>
      </c>
      <c r="I4" s="122">
        <f t="shared" si="4"/>
        <v>88.563202702344839</v>
      </c>
      <c r="J4" s="122">
        <f t="shared" si="4"/>
        <v>88.336747762645658</v>
      </c>
      <c r="K4" s="122">
        <f t="shared" si="4"/>
        <v>88.104620857577487</v>
      </c>
      <c r="L4" s="122">
        <f t="shared" si="4"/>
        <v>87.866714215040574</v>
      </c>
      <c r="M4" s="122">
        <f t="shared" si="4"/>
        <v>87.622916330279423</v>
      </c>
      <c r="N4" s="122">
        <f t="shared" si="4"/>
        <v>87.373078102288474</v>
      </c>
      <c r="O4" s="122">
        <f t="shared" si="4"/>
        <v>87.117046187537412</v>
      </c>
      <c r="P4" s="122">
        <f t="shared" si="4"/>
        <v>86.85469651894185</v>
      </c>
      <c r="Q4" s="122">
        <f t="shared" si="4"/>
        <v>86.585900615657565</v>
      </c>
      <c r="R4" s="122">
        <f t="shared" si="4"/>
        <v>86.310458044443692</v>
      </c>
      <c r="S4" s="122">
        <f t="shared" si="4"/>
        <v>86.028230535655467</v>
      </c>
      <c r="T4" s="122">
        <f t="shared" si="4"/>
        <v>85.739074799151737</v>
      </c>
      <c r="U4" s="122">
        <f t="shared" si="4"/>
        <v>85.442808671320975</v>
      </c>
      <c r="V4" s="122">
        <f t="shared" si="4"/>
        <v>85.13924434913379</v>
      </c>
      <c r="W4" s="122">
        <f t="shared" si="4"/>
        <v>84.828188151560397</v>
      </c>
      <c r="X4" s="122">
        <f t="shared" si="4"/>
        <v>84.509473839996019</v>
      </c>
      <c r="Y4" s="122">
        <f t="shared" si="4"/>
        <v>84.182895378948842</v>
      </c>
      <c r="Z4" s="122">
        <f t="shared" si="4"/>
        <v>83.848273582067165</v>
      </c>
      <c r="AA4" s="122">
        <f t="shared" si="4"/>
        <v>83.505355445210256</v>
      </c>
      <c r="AB4" s="122">
        <f t="shared" si="4"/>
        <v>83.153947491638959</v>
      </c>
      <c r="AC4" s="122">
        <f t="shared" si="4"/>
        <v>82.793815347006827</v>
      </c>
      <c r="AD4" s="122">
        <f t="shared" si="4"/>
        <v>82.424750095206946</v>
      </c>
      <c r="AE4" s="122">
        <f t="shared" si="4"/>
        <v>82.046467947781338</v>
      </c>
      <c r="AF4" s="122">
        <f t="shared" si="4"/>
        <v>81.658742972852167</v>
      </c>
      <c r="AG4" s="122">
        <f t="shared" si="4"/>
        <v>81.261307025440104</v>
      </c>
      <c r="AH4" s="122">
        <f t="shared" si="4"/>
        <v>80.853882508366411</v>
      </c>
      <c r="AI4" s="122">
        <f t="shared" si="4"/>
        <v>80.436181944908839</v>
      </c>
      <c r="AJ4" s="122">
        <f t="shared" si="4"/>
        <v>80.007940598725511</v>
      </c>
      <c r="AK4" s="122">
        <f t="shared" si="4"/>
        <v>79.568816944438694</v>
      </c>
      <c r="AL4" s="122">
        <f t="shared" si="4"/>
        <v>79.118491082061013</v>
      </c>
      <c r="AM4" s="122">
        <f t="shared" si="4"/>
        <v>78.656664144334172</v>
      </c>
      <c r="AN4" s="122">
        <f t="shared" si="4"/>
        <v>78.182959350872167</v>
      </c>
      <c r="AO4" s="122">
        <f t="shared" si="4"/>
        <v>77.697052373176021</v>
      </c>
      <c r="AP4" s="122">
        <f t="shared" si="4"/>
        <v>77.198540147840532</v>
      </c>
      <c r="AQ4" s="122">
        <f t="shared" si="4"/>
        <v>76.687070469451371</v>
      </c>
      <c r="AR4" s="122">
        <f t="shared" si="4"/>
        <v>76.162211515590457</v>
      </c>
      <c r="AS4" s="122">
        <f t="shared" si="4"/>
        <v>75.62354833845734</v>
      </c>
      <c r="AT4" s="122">
        <f t="shared" si="4"/>
        <v>75.070649793803341</v>
      </c>
      <c r="AU4" s="122">
        <f t="shared" si="4"/>
        <v>74.503067794012026</v>
      </c>
      <c r="AV4" s="122">
        <f t="shared" si="4"/>
        <v>73.92033652843908</v>
      </c>
      <c r="AW4" s="122">
        <f t="shared" si="4"/>
        <v>73.321940024567624</v>
      </c>
      <c r="AX4" s="122">
        <f t="shared" si="4"/>
        <v>72.707374712699135</v>
      </c>
      <c r="AY4" s="122">
        <f t="shared" si="4"/>
        <v>72.076116802994832</v>
      </c>
      <c r="AZ4" s="122">
        <f t="shared" si="4"/>
        <v>71.427621375303488</v>
      </c>
      <c r="BA4" s="122">
        <f t="shared" si="4"/>
        <v>70.761290578139537</v>
      </c>
      <c r="BB4" s="122">
        <f t="shared" si="4"/>
        <v>70.076534648322635</v>
      </c>
      <c r="BC4" s="122">
        <f t="shared" si="4"/>
        <v>69.372709429434508</v>
      </c>
      <c r="BD4" s="122">
        <f t="shared" si="4"/>
        <v>68.649176480263691</v>
      </c>
      <c r="BE4" s="122">
        <f t="shared" si="4"/>
        <v>67.905241468164775</v>
      </c>
      <c r="BF4" s="122">
        <f t="shared" si="4"/>
        <v>67.140213261242053</v>
      </c>
      <c r="BG4" s="122">
        <f t="shared" si="4"/>
        <v>66.353343333236452</v>
      </c>
      <c r="BH4" s="122">
        <f t="shared" si="4"/>
        <v>65.543883730948849</v>
      </c>
      <c r="BI4" s="122">
        <f t="shared" si="4"/>
        <v>64.710999047209143</v>
      </c>
      <c r="BJ4" s="122">
        <f t="shared" si="4"/>
        <v>63.85388098603449</v>
      </c>
      <c r="BK4" s="122">
        <f t="shared" si="4"/>
        <v>62.9716889888834</v>
      </c>
      <c r="BL4" s="122">
        <f t="shared" si="4"/>
        <v>62.063494308669938</v>
      </c>
      <c r="BM4" s="122">
        <f t="shared" ref="BM4:DX4" si="5">BM125</f>
        <v>61.128390347898495</v>
      </c>
      <c r="BN4" s="122">
        <f t="shared" si="5"/>
        <v>60.165408879311215</v>
      </c>
      <c r="BO4" s="122">
        <f t="shared" si="5"/>
        <v>59.173521069657433</v>
      </c>
      <c r="BP4" s="122">
        <f t="shared" si="5"/>
        <v>58.151715583176362</v>
      </c>
      <c r="BQ4" s="122">
        <f t="shared" si="5"/>
        <v>57.098919023744152</v>
      </c>
      <c r="BR4" s="122">
        <f t="shared" si="5"/>
        <v>56.01399771872434</v>
      </c>
      <c r="BS4" s="122">
        <f t="shared" si="5"/>
        <v>54.89583160589855</v>
      </c>
      <c r="BT4" s="122">
        <f t="shared" si="5"/>
        <v>53.74321662024375</v>
      </c>
      <c r="BU4" s="122">
        <f t="shared" si="5"/>
        <v>52.554915416463579</v>
      </c>
      <c r="BV4" s="122">
        <f t="shared" si="5"/>
        <v>51.32970213443037</v>
      </c>
      <c r="BW4" s="122">
        <f t="shared" si="5"/>
        <v>50.066273165602325</v>
      </c>
      <c r="BX4" s="122">
        <f t="shared" si="5"/>
        <v>48.763295564435722</v>
      </c>
      <c r="BY4" s="122">
        <f t="shared" si="5"/>
        <v>47.419429019250735</v>
      </c>
      <c r="BZ4" s="122">
        <f t="shared" si="5"/>
        <v>46.033287723895356</v>
      </c>
      <c r="CA4" s="122">
        <f t="shared" si="5"/>
        <v>44.60348323345459</v>
      </c>
      <c r="CB4" s="122">
        <f t="shared" si="5"/>
        <v>43.128590951409336</v>
      </c>
      <c r="CC4" s="122">
        <f t="shared" si="5"/>
        <v>41.607175246030828</v>
      </c>
      <c r="CD4" s="122">
        <f t="shared" si="5"/>
        <v>40.037795862668432</v>
      </c>
      <c r="CE4" s="122">
        <f t="shared" si="5"/>
        <v>38.419029926229229</v>
      </c>
      <c r="CF4" s="122">
        <f t="shared" si="5"/>
        <v>36.749437101278353</v>
      </c>
      <c r="CG4" s="122">
        <f t="shared" si="5"/>
        <v>35.027628718289492</v>
      </c>
      <c r="CH4" s="122">
        <f t="shared" si="5"/>
        <v>33.252227992204872</v>
      </c>
      <c r="CI4" s="122">
        <f t="shared" si="5"/>
        <v>31.421937689601897</v>
      </c>
      <c r="CJ4" s="122">
        <f t="shared" si="5"/>
        <v>29.535517078502608</v>
      </c>
      <c r="CK4" s="122">
        <f t="shared" si="5"/>
        <v>27.591854190491997</v>
      </c>
      <c r="CL4" s="122">
        <f t="shared" si="5"/>
        <v>25.589969610402164</v>
      </c>
      <c r="CM4" s="122">
        <f t="shared" si="5"/>
        <v>23.529109398674699</v>
      </c>
      <c r="CN4" s="122">
        <f t="shared" si="5"/>
        <v>21.408807664722371</v>
      </c>
      <c r="CO4" s="122">
        <f t="shared" si="5"/>
        <v>19.229032873472033</v>
      </c>
      <c r="CP4" s="122">
        <f t="shared" si="5"/>
        <v>16.990389095350874</v>
      </c>
      <c r="CQ4" s="122">
        <f t="shared" si="5"/>
        <v>14.694480292087263</v>
      </c>
      <c r="CR4" s="122">
        <f t="shared" si="5"/>
        <v>12.344510921103023</v>
      </c>
      <c r="CS4" s="122">
        <f t="shared" si="5"/>
        <v>10.438111613657663</v>
      </c>
      <c r="CT4" s="122">
        <f t="shared" si="5"/>
        <v>10.342332207482807</v>
      </c>
      <c r="CU4" s="122">
        <f t="shared" si="5"/>
        <v>10.248432792864351</v>
      </c>
      <c r="CV4" s="122">
        <f t="shared" si="5"/>
        <v>10.15636038522895</v>
      </c>
      <c r="CW4" s="122">
        <f t="shared" si="5"/>
        <v>8.6769062147002725</v>
      </c>
      <c r="CX4" s="122">
        <f t="shared" si="5"/>
        <v>7.2018532992361761</v>
      </c>
      <c r="CY4" s="122">
        <f t="shared" si="5"/>
        <v>5.7377823030728363</v>
      </c>
      <c r="CZ4" s="122">
        <f t="shared" si="5"/>
        <v>4.294461446703929</v>
      </c>
      <c r="DA4" s="122">
        <f t="shared" si="5"/>
        <v>2.8873876362027682</v>
      </c>
      <c r="DB4" s="122">
        <f t="shared" si="5"/>
        <v>1.5437373662164413</v>
      </c>
      <c r="DC4" s="122">
        <f t="shared" si="5"/>
        <v>0.32066283451366534</v>
      </c>
      <c r="DD4" s="122">
        <f t="shared" si="5"/>
        <v>0</v>
      </c>
      <c r="DE4" s="122">
        <f t="shared" si="5"/>
        <v>0</v>
      </c>
      <c r="DF4" s="122">
        <f t="shared" si="5"/>
        <v>0</v>
      </c>
      <c r="DG4" s="122">
        <f t="shared" si="5"/>
        <v>0</v>
      </c>
      <c r="DH4" s="122">
        <f t="shared" si="5"/>
        <v>0</v>
      </c>
      <c r="DI4" s="122">
        <f t="shared" si="5"/>
        <v>0</v>
      </c>
      <c r="DJ4" s="122">
        <f t="shared" si="5"/>
        <v>0</v>
      </c>
      <c r="DK4" s="122">
        <f t="shared" si="5"/>
        <v>0</v>
      </c>
      <c r="DL4" s="122">
        <f t="shared" si="5"/>
        <v>0</v>
      </c>
      <c r="DM4" s="122">
        <f t="shared" si="5"/>
        <v>0</v>
      </c>
      <c r="DN4" s="122">
        <f t="shared" si="5"/>
        <v>0</v>
      </c>
      <c r="DO4" s="122">
        <f t="shared" si="5"/>
        <v>0</v>
      </c>
      <c r="DP4" s="122">
        <f t="shared" si="5"/>
        <v>0</v>
      </c>
      <c r="DQ4" s="122">
        <f t="shared" si="5"/>
        <v>0</v>
      </c>
      <c r="DR4" s="122">
        <f t="shared" si="5"/>
        <v>0</v>
      </c>
      <c r="DS4" s="122">
        <f t="shared" si="5"/>
        <v>0</v>
      </c>
      <c r="DT4" s="122">
        <f t="shared" si="5"/>
        <v>0</v>
      </c>
      <c r="DU4" s="122">
        <f t="shared" si="5"/>
        <v>0</v>
      </c>
      <c r="DV4" s="122">
        <f t="shared" si="5"/>
        <v>0</v>
      </c>
      <c r="DW4" s="122">
        <f t="shared" si="5"/>
        <v>0</v>
      </c>
      <c r="DX4" s="122">
        <f t="shared" si="5"/>
        <v>0</v>
      </c>
      <c r="DY4" s="122">
        <f t="shared" ref="DY4:GJ4" si="6">DY125</f>
        <v>0</v>
      </c>
      <c r="DZ4" s="122">
        <f t="shared" si="6"/>
        <v>0</v>
      </c>
      <c r="EA4" s="122">
        <f t="shared" si="6"/>
        <v>0</v>
      </c>
      <c r="EB4" s="122">
        <f t="shared" si="6"/>
        <v>0</v>
      </c>
      <c r="EC4" s="122">
        <f t="shared" si="6"/>
        <v>0</v>
      </c>
      <c r="ED4" s="122">
        <f t="shared" si="6"/>
        <v>0</v>
      </c>
      <c r="EE4" s="122">
        <f t="shared" si="6"/>
        <v>0</v>
      </c>
      <c r="EF4" s="122">
        <f t="shared" si="6"/>
        <v>0</v>
      </c>
      <c r="EG4" s="122">
        <f t="shared" si="6"/>
        <v>0</v>
      </c>
      <c r="EH4" s="122">
        <f t="shared" si="6"/>
        <v>0</v>
      </c>
      <c r="EI4" s="122">
        <f t="shared" si="6"/>
        <v>0</v>
      </c>
      <c r="EJ4" s="122">
        <f t="shared" si="6"/>
        <v>0</v>
      </c>
      <c r="EK4" s="122">
        <f t="shared" si="6"/>
        <v>0</v>
      </c>
      <c r="EL4" s="122">
        <f t="shared" si="6"/>
        <v>0</v>
      </c>
      <c r="EM4" s="122">
        <f t="shared" si="6"/>
        <v>0</v>
      </c>
      <c r="EN4" s="122">
        <f t="shared" si="6"/>
        <v>0</v>
      </c>
      <c r="EO4" s="122">
        <f t="shared" si="6"/>
        <v>0</v>
      </c>
      <c r="EP4" s="122">
        <f t="shared" si="6"/>
        <v>0</v>
      </c>
      <c r="EQ4" s="122">
        <f t="shared" si="6"/>
        <v>0</v>
      </c>
      <c r="ER4" s="122">
        <f t="shared" si="6"/>
        <v>0</v>
      </c>
      <c r="ES4" s="122">
        <f t="shared" si="6"/>
        <v>0</v>
      </c>
      <c r="ET4" s="122">
        <f t="shared" si="6"/>
        <v>0</v>
      </c>
      <c r="EU4" s="122">
        <f t="shared" si="6"/>
        <v>0</v>
      </c>
      <c r="EV4" s="122">
        <f t="shared" si="6"/>
        <v>0</v>
      </c>
      <c r="EW4" s="122">
        <f t="shared" si="6"/>
        <v>0</v>
      </c>
      <c r="EX4" s="122">
        <f t="shared" si="6"/>
        <v>0</v>
      </c>
      <c r="EY4" s="122">
        <f t="shared" si="6"/>
        <v>0</v>
      </c>
      <c r="EZ4" s="122">
        <f t="shared" si="6"/>
        <v>0</v>
      </c>
      <c r="FA4" s="122">
        <f t="shared" si="6"/>
        <v>0</v>
      </c>
      <c r="FB4" s="122">
        <f t="shared" si="6"/>
        <v>0</v>
      </c>
      <c r="FC4" s="122">
        <f t="shared" si="6"/>
        <v>0</v>
      </c>
      <c r="FD4" s="122">
        <f t="shared" si="6"/>
        <v>0</v>
      </c>
      <c r="FE4" s="122">
        <f t="shared" si="6"/>
        <v>0</v>
      </c>
      <c r="FF4" s="122">
        <f t="shared" si="6"/>
        <v>0</v>
      </c>
      <c r="FG4" s="122">
        <f t="shared" si="6"/>
        <v>0</v>
      </c>
      <c r="FH4" s="122">
        <f t="shared" si="6"/>
        <v>0</v>
      </c>
      <c r="FI4" s="122">
        <f t="shared" si="6"/>
        <v>0</v>
      </c>
      <c r="FJ4" s="122">
        <f t="shared" si="6"/>
        <v>0</v>
      </c>
      <c r="FK4" s="122">
        <f t="shared" si="6"/>
        <v>0</v>
      </c>
      <c r="FL4" s="122">
        <f t="shared" si="6"/>
        <v>0</v>
      </c>
      <c r="FM4" s="122">
        <f t="shared" si="6"/>
        <v>0</v>
      </c>
      <c r="FN4" s="122">
        <f t="shared" si="6"/>
        <v>0</v>
      </c>
      <c r="FO4" s="122">
        <f t="shared" si="6"/>
        <v>0</v>
      </c>
      <c r="FP4" s="122">
        <f t="shared" si="6"/>
        <v>0</v>
      </c>
      <c r="FQ4" s="122">
        <f t="shared" si="6"/>
        <v>0</v>
      </c>
      <c r="FR4" s="122">
        <f t="shared" si="6"/>
        <v>0</v>
      </c>
      <c r="FS4" s="122">
        <f t="shared" si="6"/>
        <v>0</v>
      </c>
      <c r="FT4" s="122">
        <f t="shared" si="6"/>
        <v>0</v>
      </c>
      <c r="FU4" s="122">
        <f t="shared" si="6"/>
        <v>0</v>
      </c>
      <c r="FV4" s="122">
        <f t="shared" si="6"/>
        <v>0</v>
      </c>
      <c r="FW4" s="122">
        <f t="shared" si="6"/>
        <v>0</v>
      </c>
      <c r="FX4" s="122">
        <f t="shared" si="6"/>
        <v>0</v>
      </c>
      <c r="FY4" s="122">
        <f t="shared" si="6"/>
        <v>0</v>
      </c>
      <c r="FZ4" s="122">
        <f t="shared" si="6"/>
        <v>0</v>
      </c>
      <c r="GA4" s="122">
        <f t="shared" si="6"/>
        <v>0</v>
      </c>
      <c r="GB4" s="122">
        <f t="shared" si="6"/>
        <v>0</v>
      </c>
      <c r="GC4" s="122">
        <f t="shared" si="6"/>
        <v>0</v>
      </c>
      <c r="GD4" s="122">
        <f t="shared" si="6"/>
        <v>0</v>
      </c>
      <c r="GE4" s="122">
        <f t="shared" si="6"/>
        <v>0</v>
      </c>
      <c r="GF4" s="122">
        <f t="shared" si="6"/>
        <v>0</v>
      </c>
      <c r="GG4" s="122">
        <f t="shared" si="6"/>
        <v>0</v>
      </c>
      <c r="GH4" s="122">
        <f t="shared" si="6"/>
        <v>0</v>
      </c>
      <c r="GI4" s="122">
        <f t="shared" si="6"/>
        <v>0</v>
      </c>
      <c r="GJ4" s="122">
        <f t="shared" si="6"/>
        <v>0</v>
      </c>
      <c r="GK4" s="122">
        <f t="shared" ref="GK4:IR4" si="7">GK125</f>
        <v>0</v>
      </c>
      <c r="GL4" s="122">
        <f t="shared" si="7"/>
        <v>0</v>
      </c>
      <c r="GM4" s="122">
        <f t="shared" si="7"/>
        <v>0</v>
      </c>
      <c r="GN4" s="122">
        <f t="shared" si="7"/>
        <v>0</v>
      </c>
      <c r="GO4" s="122">
        <f t="shared" si="7"/>
        <v>0</v>
      </c>
      <c r="GP4" s="122">
        <f t="shared" si="7"/>
        <v>0</v>
      </c>
      <c r="GQ4" s="122">
        <f t="shared" si="7"/>
        <v>0</v>
      </c>
      <c r="GR4" s="122">
        <f t="shared" si="7"/>
        <v>0</v>
      </c>
      <c r="GS4" s="122">
        <f t="shared" si="7"/>
        <v>0</v>
      </c>
      <c r="GT4" s="122">
        <f t="shared" si="7"/>
        <v>0</v>
      </c>
      <c r="GU4" s="122">
        <f t="shared" si="7"/>
        <v>0</v>
      </c>
      <c r="GV4" s="122">
        <f t="shared" si="7"/>
        <v>0</v>
      </c>
      <c r="GW4" s="122">
        <f t="shared" si="7"/>
        <v>0</v>
      </c>
      <c r="GX4" s="122">
        <f t="shared" si="7"/>
        <v>0</v>
      </c>
      <c r="GY4" s="122">
        <f t="shared" si="7"/>
        <v>0</v>
      </c>
      <c r="GZ4" s="122">
        <f t="shared" si="7"/>
        <v>0</v>
      </c>
      <c r="HA4" s="122">
        <f t="shared" si="7"/>
        <v>0</v>
      </c>
      <c r="HB4" s="122">
        <f t="shared" si="7"/>
        <v>0</v>
      </c>
      <c r="HC4" s="122">
        <f t="shared" si="7"/>
        <v>0</v>
      </c>
      <c r="HD4" s="122">
        <f t="shared" si="7"/>
        <v>0</v>
      </c>
      <c r="HE4" s="122">
        <f t="shared" si="7"/>
        <v>0</v>
      </c>
      <c r="HF4" s="122">
        <f t="shared" si="7"/>
        <v>0</v>
      </c>
      <c r="HG4" s="122">
        <f t="shared" si="7"/>
        <v>0</v>
      </c>
      <c r="HH4" s="122">
        <f t="shared" si="7"/>
        <v>0</v>
      </c>
      <c r="HI4" s="122">
        <f t="shared" si="7"/>
        <v>0</v>
      </c>
      <c r="HJ4" s="122">
        <f t="shared" si="7"/>
        <v>0</v>
      </c>
      <c r="HK4" s="122">
        <f t="shared" si="7"/>
        <v>0</v>
      </c>
      <c r="HL4" s="122">
        <f t="shared" si="7"/>
        <v>0</v>
      </c>
      <c r="HM4" s="122">
        <f t="shared" si="7"/>
        <v>0</v>
      </c>
      <c r="HN4" s="122">
        <f t="shared" si="7"/>
        <v>0</v>
      </c>
      <c r="HO4" s="122">
        <f t="shared" si="7"/>
        <v>0</v>
      </c>
      <c r="HP4" s="122">
        <f t="shared" si="7"/>
        <v>0</v>
      </c>
      <c r="HQ4" s="122">
        <f t="shared" si="7"/>
        <v>0</v>
      </c>
      <c r="HR4" s="122">
        <f t="shared" si="7"/>
        <v>0</v>
      </c>
      <c r="HS4" s="122">
        <f t="shared" si="7"/>
        <v>0</v>
      </c>
      <c r="HT4" s="122">
        <f t="shared" si="7"/>
        <v>0</v>
      </c>
      <c r="HU4" s="122">
        <f t="shared" si="7"/>
        <v>0</v>
      </c>
      <c r="HV4" s="122">
        <f t="shared" si="7"/>
        <v>0</v>
      </c>
      <c r="HW4" s="122">
        <f t="shared" si="7"/>
        <v>0</v>
      </c>
      <c r="HX4" s="122">
        <f t="shared" si="7"/>
        <v>0</v>
      </c>
      <c r="HY4" s="122">
        <f t="shared" si="7"/>
        <v>0</v>
      </c>
      <c r="HZ4" s="122">
        <f t="shared" si="7"/>
        <v>0</v>
      </c>
      <c r="IA4" s="122">
        <f t="shared" si="7"/>
        <v>0</v>
      </c>
      <c r="IB4" s="122">
        <f t="shared" si="7"/>
        <v>0</v>
      </c>
      <c r="IC4" s="122">
        <f t="shared" si="7"/>
        <v>0</v>
      </c>
      <c r="ID4" s="122">
        <f t="shared" si="7"/>
        <v>0</v>
      </c>
      <c r="IE4" s="122">
        <f t="shared" si="7"/>
        <v>0</v>
      </c>
      <c r="IF4" s="122">
        <f t="shared" si="7"/>
        <v>0</v>
      </c>
      <c r="IG4" s="122">
        <f t="shared" si="7"/>
        <v>0</v>
      </c>
      <c r="IH4" s="122">
        <f t="shared" si="7"/>
        <v>0</v>
      </c>
      <c r="II4" s="122">
        <f t="shared" si="7"/>
        <v>0</v>
      </c>
      <c r="IJ4" s="122">
        <f t="shared" si="7"/>
        <v>0</v>
      </c>
      <c r="IK4" s="122">
        <f t="shared" si="7"/>
        <v>0</v>
      </c>
      <c r="IL4" s="122">
        <f t="shared" si="7"/>
        <v>0</v>
      </c>
      <c r="IM4" s="122">
        <f t="shared" si="7"/>
        <v>0</v>
      </c>
      <c r="IN4" s="122">
        <f t="shared" si="7"/>
        <v>0</v>
      </c>
      <c r="IO4" s="122">
        <f t="shared" si="7"/>
        <v>0</v>
      </c>
      <c r="IP4" s="122">
        <f t="shared" si="7"/>
        <v>0</v>
      </c>
      <c r="IQ4" s="122">
        <f t="shared" si="7"/>
        <v>0</v>
      </c>
      <c r="IR4" s="123">
        <f t="shared" si="7"/>
        <v>0</v>
      </c>
    </row>
    <row r="5" spans="1:256" ht="12" customHeight="1" x14ac:dyDescent="0.25">
      <c r="A5" s="54" t="s">
        <v>18</v>
      </c>
      <c r="B5" s="12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20"/>
      <c r="CP5" s="120"/>
      <c r="CQ5" s="120"/>
      <c r="CR5" s="120"/>
      <c r="CS5" s="120"/>
      <c r="CT5" s="120"/>
      <c r="CU5" s="120"/>
      <c r="CV5" s="120"/>
      <c r="CW5" s="120"/>
      <c r="CX5" s="120"/>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c r="IR5" s="124"/>
    </row>
    <row r="6" spans="1:256" ht="12" customHeight="1" x14ac:dyDescent="0.25">
      <c r="A6" s="55" t="s">
        <v>206</v>
      </c>
      <c r="B6" s="130"/>
      <c r="C6" s="29">
        <f t="shared" ref="C6:BN6" si="8">C73</f>
        <v>1384.6153846153845</v>
      </c>
      <c r="D6" s="29">
        <f t="shared" si="8"/>
        <v>1384.6153846153845</v>
      </c>
      <c r="E6" s="29">
        <f t="shared" si="8"/>
        <v>1384.6153846153845</v>
      </c>
      <c r="F6" s="29">
        <f t="shared" si="8"/>
        <v>1384.6153846153845</v>
      </c>
      <c r="G6" s="29">
        <f t="shared" si="8"/>
        <v>1384.6153846153845</v>
      </c>
      <c r="H6" s="29">
        <f t="shared" si="8"/>
        <v>1384.6153846153845</v>
      </c>
      <c r="I6" s="29">
        <f t="shared" si="8"/>
        <v>1384.6153846153845</v>
      </c>
      <c r="J6" s="29">
        <f t="shared" si="8"/>
        <v>1384.6153846153845</v>
      </c>
      <c r="K6" s="29">
        <f t="shared" si="8"/>
        <v>1384.6153846153845</v>
      </c>
      <c r="L6" s="29">
        <f t="shared" si="8"/>
        <v>1384.6153846153845</v>
      </c>
      <c r="M6" s="29">
        <f t="shared" si="8"/>
        <v>1384.6153846153845</v>
      </c>
      <c r="N6" s="29">
        <f t="shared" si="8"/>
        <v>1384.6153846153845</v>
      </c>
      <c r="O6" s="29">
        <f t="shared" si="8"/>
        <v>1384.6153846153845</v>
      </c>
      <c r="P6" s="29">
        <f t="shared" si="8"/>
        <v>1384.6153846153845</v>
      </c>
      <c r="Q6" s="29">
        <f t="shared" si="8"/>
        <v>1384.6153846153845</v>
      </c>
      <c r="R6" s="29">
        <f t="shared" si="8"/>
        <v>1384.6153846153845</v>
      </c>
      <c r="S6" s="29">
        <f t="shared" si="8"/>
        <v>1384.6153846153845</v>
      </c>
      <c r="T6" s="29">
        <f t="shared" si="8"/>
        <v>1384.6153846153845</v>
      </c>
      <c r="U6" s="29">
        <f t="shared" si="8"/>
        <v>1384.6153846153845</v>
      </c>
      <c r="V6" s="29">
        <f t="shared" si="8"/>
        <v>1384.6153846153845</v>
      </c>
      <c r="W6" s="29">
        <f t="shared" si="8"/>
        <v>1384.6153846153845</v>
      </c>
      <c r="X6" s="29">
        <f t="shared" si="8"/>
        <v>1384.6153846153845</v>
      </c>
      <c r="Y6" s="29">
        <f t="shared" si="8"/>
        <v>1384.6153846153845</v>
      </c>
      <c r="Z6" s="29">
        <f t="shared" si="8"/>
        <v>1384.6153846153845</v>
      </c>
      <c r="AA6" s="29">
        <f t="shared" si="8"/>
        <v>1384.6153846153845</v>
      </c>
      <c r="AB6" s="29">
        <f t="shared" si="8"/>
        <v>1384.6153846153845</v>
      </c>
      <c r="AC6" s="29">
        <f t="shared" si="8"/>
        <v>1384.6153846153845</v>
      </c>
      <c r="AD6" s="29">
        <f t="shared" si="8"/>
        <v>1384.6153846153845</v>
      </c>
      <c r="AE6" s="29">
        <f t="shared" si="8"/>
        <v>1384.6153846153845</v>
      </c>
      <c r="AF6" s="29">
        <f t="shared" si="8"/>
        <v>1384.6153846153845</v>
      </c>
      <c r="AG6" s="29">
        <f t="shared" si="8"/>
        <v>1384.6153846153845</v>
      </c>
      <c r="AH6" s="29">
        <f t="shared" si="8"/>
        <v>1384.6153846153845</v>
      </c>
      <c r="AI6" s="29">
        <f t="shared" si="8"/>
        <v>1384.6153846153845</v>
      </c>
      <c r="AJ6" s="29">
        <f t="shared" si="8"/>
        <v>1384.6153846153845</v>
      </c>
      <c r="AK6" s="29">
        <f t="shared" si="8"/>
        <v>1384.6153846153845</v>
      </c>
      <c r="AL6" s="29">
        <f t="shared" si="8"/>
        <v>1384.6153846153845</v>
      </c>
      <c r="AM6" s="29">
        <f t="shared" si="8"/>
        <v>1384.6153846153845</v>
      </c>
      <c r="AN6" s="29">
        <f t="shared" si="8"/>
        <v>1384.6153846153845</v>
      </c>
      <c r="AO6" s="29">
        <f t="shared" si="8"/>
        <v>1384.6153846153845</v>
      </c>
      <c r="AP6" s="29">
        <f t="shared" si="8"/>
        <v>1384.6153846153845</v>
      </c>
      <c r="AQ6" s="29">
        <f t="shared" si="8"/>
        <v>1384.6153846153845</v>
      </c>
      <c r="AR6" s="29">
        <f t="shared" si="8"/>
        <v>1384.6153846153845</v>
      </c>
      <c r="AS6" s="29">
        <f t="shared" si="8"/>
        <v>1384.6153846153845</v>
      </c>
      <c r="AT6" s="29">
        <f t="shared" si="8"/>
        <v>1384.6153846153845</v>
      </c>
      <c r="AU6" s="29">
        <f t="shared" si="8"/>
        <v>1384.6153846153845</v>
      </c>
      <c r="AV6" s="29">
        <f t="shared" si="8"/>
        <v>1384.6153846153845</v>
      </c>
      <c r="AW6" s="29">
        <f t="shared" si="8"/>
        <v>1384.6153846153845</v>
      </c>
      <c r="AX6" s="29">
        <f t="shared" si="8"/>
        <v>1384.6153846153845</v>
      </c>
      <c r="AY6" s="29">
        <f t="shared" si="8"/>
        <v>1384.6153846153845</v>
      </c>
      <c r="AZ6" s="29">
        <f t="shared" si="8"/>
        <v>1384.6153846153845</v>
      </c>
      <c r="BA6" s="29">
        <f t="shared" si="8"/>
        <v>1384.6153846153845</v>
      </c>
      <c r="BB6" s="29">
        <f t="shared" si="8"/>
        <v>1384.6153846153845</v>
      </c>
      <c r="BC6" s="29">
        <f t="shared" si="8"/>
        <v>1384.6153846153845</v>
      </c>
      <c r="BD6" s="29">
        <f t="shared" si="8"/>
        <v>1384.6153846153845</v>
      </c>
      <c r="BE6" s="29">
        <f t="shared" si="8"/>
        <v>1384.6153846153845</v>
      </c>
      <c r="BF6" s="29">
        <f t="shared" si="8"/>
        <v>1384.6153846153845</v>
      </c>
      <c r="BG6" s="29">
        <f t="shared" si="8"/>
        <v>1384.6153846153845</v>
      </c>
      <c r="BH6" s="29">
        <f t="shared" si="8"/>
        <v>1384.6153846153845</v>
      </c>
      <c r="BI6" s="29">
        <f t="shared" si="8"/>
        <v>1384.6153846153845</v>
      </c>
      <c r="BJ6" s="29">
        <f t="shared" si="8"/>
        <v>1384.6153846153845</v>
      </c>
      <c r="BK6" s="29">
        <f t="shared" si="8"/>
        <v>1384.6153846153845</v>
      </c>
      <c r="BL6" s="29">
        <f t="shared" si="8"/>
        <v>1384.6153846153845</v>
      </c>
      <c r="BM6" s="29">
        <f t="shared" si="8"/>
        <v>1384.6153846153845</v>
      </c>
      <c r="BN6" s="29">
        <f t="shared" si="8"/>
        <v>1384.6153846153845</v>
      </c>
      <c r="BO6" s="29">
        <f t="shared" ref="BO6:DZ6" si="9">BO73</f>
        <v>1384.6153846153845</v>
      </c>
      <c r="BP6" s="29">
        <f t="shared" si="9"/>
        <v>1384.6153846153845</v>
      </c>
      <c r="BQ6" s="29">
        <f t="shared" si="9"/>
        <v>1384.6153846153845</v>
      </c>
      <c r="BR6" s="29">
        <f t="shared" si="9"/>
        <v>1384.6153846153845</v>
      </c>
      <c r="BS6" s="29">
        <f t="shared" si="9"/>
        <v>1384.6153846153845</v>
      </c>
      <c r="BT6" s="29">
        <f t="shared" si="9"/>
        <v>1384.6153846153845</v>
      </c>
      <c r="BU6" s="29">
        <f t="shared" si="9"/>
        <v>1384.6153846153845</v>
      </c>
      <c r="BV6" s="29">
        <f t="shared" si="9"/>
        <v>1384.6153846153845</v>
      </c>
      <c r="BW6" s="29">
        <f t="shared" si="9"/>
        <v>1384.6153846153845</v>
      </c>
      <c r="BX6" s="29">
        <f t="shared" si="9"/>
        <v>1384.6153846153845</v>
      </c>
      <c r="BY6" s="29">
        <f t="shared" si="9"/>
        <v>1384.6153846153845</v>
      </c>
      <c r="BZ6" s="29">
        <f t="shared" si="9"/>
        <v>1384.6153846153845</v>
      </c>
      <c r="CA6" s="29">
        <f t="shared" si="9"/>
        <v>1384.6153846153845</v>
      </c>
      <c r="CB6" s="29">
        <f t="shared" si="9"/>
        <v>1384.6153846153845</v>
      </c>
      <c r="CC6" s="29">
        <f t="shared" si="9"/>
        <v>1384.6153846153845</v>
      </c>
      <c r="CD6" s="29">
        <f t="shared" si="9"/>
        <v>1384.6153846153845</v>
      </c>
      <c r="CE6" s="29">
        <f t="shared" si="9"/>
        <v>1384.6153846153845</v>
      </c>
      <c r="CF6" s="29">
        <f t="shared" si="9"/>
        <v>1384.6153846153845</v>
      </c>
      <c r="CG6" s="29">
        <f t="shared" si="9"/>
        <v>1384.6153846153845</v>
      </c>
      <c r="CH6" s="29">
        <f t="shared" si="9"/>
        <v>1384.6153846153845</v>
      </c>
      <c r="CI6" s="29">
        <f t="shared" si="9"/>
        <v>1384.6153846153845</v>
      </c>
      <c r="CJ6" s="29">
        <f t="shared" si="9"/>
        <v>1384.6153846153845</v>
      </c>
      <c r="CK6" s="29">
        <f t="shared" si="9"/>
        <v>1384.6153846153845</v>
      </c>
      <c r="CL6" s="29">
        <f t="shared" si="9"/>
        <v>1384.6153846153845</v>
      </c>
      <c r="CM6" s="29">
        <f t="shared" si="9"/>
        <v>1384.6153846153845</v>
      </c>
      <c r="CN6" s="29">
        <f t="shared" si="9"/>
        <v>1384.6153846153845</v>
      </c>
      <c r="CO6" s="29">
        <f t="shared" si="9"/>
        <v>1384.6153846153845</v>
      </c>
      <c r="CP6" s="29">
        <f t="shared" si="9"/>
        <v>1384.6153846153845</v>
      </c>
      <c r="CQ6" s="29">
        <f t="shared" si="9"/>
        <v>1384.6153846153845</v>
      </c>
      <c r="CR6" s="29">
        <f t="shared" si="9"/>
        <v>1384.6153846153845</v>
      </c>
      <c r="CS6" s="29">
        <f t="shared" si="9"/>
        <v>1096.1538461536404</v>
      </c>
      <c r="CT6" s="29">
        <f t="shared" si="9"/>
        <v>0</v>
      </c>
      <c r="CU6" s="29">
        <f t="shared" si="9"/>
        <v>0</v>
      </c>
      <c r="CV6" s="29">
        <f t="shared" si="9"/>
        <v>0</v>
      </c>
      <c r="CW6" s="29">
        <f t="shared" si="9"/>
        <v>523.07692307692309</v>
      </c>
      <c r="CX6" s="29">
        <f t="shared" si="9"/>
        <v>523.07692307692309</v>
      </c>
      <c r="CY6" s="29">
        <f t="shared" si="9"/>
        <v>523.07692307692309</v>
      </c>
      <c r="CZ6" s="29">
        <f t="shared" si="9"/>
        <v>523.07692307692309</v>
      </c>
      <c r="DA6" s="29">
        <f t="shared" si="9"/>
        <v>523.07692307692309</v>
      </c>
      <c r="DB6" s="29">
        <f t="shared" si="9"/>
        <v>523.07692307692309</v>
      </c>
      <c r="DC6" s="29">
        <f t="shared" si="9"/>
        <v>523.07692307692309</v>
      </c>
      <c r="DD6" s="29">
        <f t="shared" si="9"/>
        <v>523.07692307692309</v>
      </c>
      <c r="DE6" s="29">
        <f t="shared" si="9"/>
        <v>523.07692307692309</v>
      </c>
      <c r="DF6" s="29">
        <f t="shared" si="9"/>
        <v>523.07692307692309</v>
      </c>
      <c r="DG6" s="29">
        <f t="shared" si="9"/>
        <v>523.07692307692309</v>
      </c>
      <c r="DH6" s="29">
        <f t="shared" si="9"/>
        <v>523.07692307692309</v>
      </c>
      <c r="DI6" s="29">
        <f t="shared" si="9"/>
        <v>523.07692307692309</v>
      </c>
      <c r="DJ6" s="29">
        <f t="shared" si="9"/>
        <v>523.07692307692309</v>
      </c>
      <c r="DK6" s="29">
        <f t="shared" si="9"/>
        <v>523.07692307692309</v>
      </c>
      <c r="DL6" s="29">
        <f t="shared" si="9"/>
        <v>523.07692307692309</v>
      </c>
      <c r="DM6" s="29">
        <f t="shared" si="9"/>
        <v>523.07692307692309</v>
      </c>
      <c r="DN6" s="29">
        <f t="shared" si="9"/>
        <v>523.07692307692309</v>
      </c>
      <c r="DO6" s="29">
        <f t="shared" si="9"/>
        <v>523.07692307692309</v>
      </c>
      <c r="DP6" s="29">
        <f t="shared" si="9"/>
        <v>523.07692307692309</v>
      </c>
      <c r="DQ6" s="29">
        <f t="shared" si="9"/>
        <v>523.07692307692309</v>
      </c>
      <c r="DR6" s="29">
        <f t="shared" si="9"/>
        <v>523.07692307692309</v>
      </c>
      <c r="DS6" s="29">
        <f t="shared" si="9"/>
        <v>523.07692307692309</v>
      </c>
      <c r="DT6" s="29">
        <f t="shared" si="9"/>
        <v>523.07692307692309</v>
      </c>
      <c r="DU6" s="29">
        <f t="shared" si="9"/>
        <v>523.07692307692309</v>
      </c>
      <c r="DV6" s="29">
        <f t="shared" si="9"/>
        <v>523.07692307692309</v>
      </c>
      <c r="DW6" s="29">
        <f t="shared" si="9"/>
        <v>523.07692307692309</v>
      </c>
      <c r="DX6" s="29">
        <f t="shared" si="9"/>
        <v>523.07692307692309</v>
      </c>
      <c r="DY6" s="29">
        <f t="shared" si="9"/>
        <v>523.07692307692309</v>
      </c>
      <c r="DZ6" s="29">
        <f t="shared" si="9"/>
        <v>523.07692307692309</v>
      </c>
      <c r="EA6" s="29">
        <f t="shared" ref="EA6:GL6" si="10">EA73</f>
        <v>523.07692307692309</v>
      </c>
      <c r="EB6" s="29">
        <f t="shared" si="10"/>
        <v>523.07692307692309</v>
      </c>
      <c r="EC6" s="29">
        <f t="shared" si="10"/>
        <v>523.07692307692309</v>
      </c>
      <c r="ED6" s="29">
        <f t="shared" si="10"/>
        <v>523.07692307692309</v>
      </c>
      <c r="EE6" s="29">
        <f t="shared" si="10"/>
        <v>523.07692307692309</v>
      </c>
      <c r="EF6" s="29">
        <f t="shared" si="10"/>
        <v>523.07692307692309</v>
      </c>
      <c r="EG6" s="29">
        <f t="shared" si="10"/>
        <v>523.07692307692309</v>
      </c>
      <c r="EH6" s="29">
        <f t="shared" si="10"/>
        <v>134.81874813830862</v>
      </c>
      <c r="EI6" s="29">
        <f t="shared" si="10"/>
        <v>132.5562419997585</v>
      </c>
      <c r="EJ6" s="29">
        <f t="shared" si="10"/>
        <v>131.97309976618362</v>
      </c>
      <c r="EK6" s="29">
        <f t="shared" si="10"/>
        <v>131.39974373001323</v>
      </c>
      <c r="EL6" s="29">
        <f t="shared" si="10"/>
        <v>130.82891000523702</v>
      </c>
      <c r="EM6" s="29">
        <f t="shared" si="10"/>
        <v>130.26055626283852</v>
      </c>
      <c r="EN6" s="29">
        <f t="shared" si="10"/>
        <v>129.69467159286401</v>
      </c>
      <c r="EO6" s="29">
        <f t="shared" si="10"/>
        <v>129.13124526844885</v>
      </c>
      <c r="EP6" s="29">
        <f t="shared" si="10"/>
        <v>128.57026660991809</v>
      </c>
      <c r="EQ6" s="29">
        <f t="shared" si="10"/>
        <v>128.01172498399453</v>
      </c>
      <c r="ER6" s="29">
        <f t="shared" si="10"/>
        <v>127.45560980359458</v>
      </c>
      <c r="ES6" s="29">
        <f t="shared" si="10"/>
        <v>126.90191052762772</v>
      </c>
      <c r="ET6" s="29">
        <f t="shared" si="10"/>
        <v>126.35061666079646</v>
      </c>
      <c r="EU6" s="29">
        <f t="shared" si="10"/>
        <v>125.80171775339755</v>
      </c>
      <c r="EV6" s="29">
        <f t="shared" si="10"/>
        <v>125.25520340112398</v>
      </c>
      <c r="EW6" s="29">
        <f t="shared" si="10"/>
        <v>124.71106324486755</v>
      </c>
      <c r="EX6" s="29">
        <f t="shared" si="10"/>
        <v>124.16928697052272</v>
      </c>
      <c r="EY6" s="29">
        <f t="shared" si="10"/>
        <v>123.62986430879093</v>
      </c>
      <c r="EZ6" s="29">
        <f t="shared" si="10"/>
        <v>123.09278503498612</v>
      </c>
      <c r="FA6" s="29">
        <f t="shared" si="10"/>
        <v>122.55803896884088</v>
      </c>
      <c r="FB6" s="29">
        <f t="shared" si="10"/>
        <v>122.02561597431331</v>
      </c>
      <c r="FC6" s="29">
        <f t="shared" si="10"/>
        <v>121.49550595939512</v>
      </c>
      <c r="FD6" s="29">
        <f t="shared" si="10"/>
        <v>120.96769887592025</v>
      </c>
      <c r="FE6" s="29">
        <f t="shared" si="10"/>
        <v>120.44218471937437</v>
      </c>
      <c r="FF6" s="29">
        <f t="shared" si="10"/>
        <v>119.9189535287053</v>
      </c>
      <c r="FG6" s="29">
        <f t="shared" si="10"/>
        <v>119.39799538613418</v>
      </c>
      <c r="FH6" s="29">
        <f t="shared" si="10"/>
        <v>118.87930041696751</v>
      </c>
      <c r="FI6" s="29">
        <f t="shared" si="10"/>
        <v>118.36285878940983</v>
      </c>
      <c r="FJ6" s="29">
        <f t="shared" si="10"/>
        <v>117.84866071437759</v>
      </c>
      <c r="FK6" s="29">
        <f t="shared" si="10"/>
        <v>117.33669644531351</v>
      </c>
      <c r="FL6" s="29">
        <f t="shared" si="10"/>
        <v>116.82695627800166</v>
      </c>
      <c r="FM6" s="29">
        <f t="shared" si="10"/>
        <v>116.31943055038384</v>
      </c>
      <c r="FN6" s="29">
        <f t="shared" si="10"/>
        <v>115.81410964237614</v>
      </c>
      <c r="FO6" s="29">
        <f t="shared" si="10"/>
        <v>115.31098397568678</v>
      </c>
      <c r="FP6" s="29">
        <f t="shared" si="10"/>
        <v>114.81004401363451</v>
      </c>
      <c r="FQ6" s="29">
        <f t="shared" si="10"/>
        <v>0</v>
      </c>
      <c r="FR6" s="29">
        <f t="shared" si="10"/>
        <v>0</v>
      </c>
      <c r="FS6" s="29">
        <f t="shared" si="10"/>
        <v>0</v>
      </c>
      <c r="FT6" s="29">
        <f t="shared" si="10"/>
        <v>0</v>
      </c>
      <c r="FU6" s="29">
        <f t="shared" si="10"/>
        <v>0</v>
      </c>
      <c r="FV6" s="29">
        <f t="shared" si="10"/>
        <v>0</v>
      </c>
      <c r="FW6" s="29">
        <f t="shared" si="10"/>
        <v>0</v>
      </c>
      <c r="FX6" s="29">
        <f t="shared" si="10"/>
        <v>0</v>
      </c>
      <c r="FY6" s="29">
        <f t="shared" si="10"/>
        <v>0</v>
      </c>
      <c r="FZ6" s="29">
        <f t="shared" si="10"/>
        <v>0</v>
      </c>
      <c r="GA6" s="29">
        <f t="shared" si="10"/>
        <v>0</v>
      </c>
      <c r="GB6" s="29">
        <f t="shared" si="10"/>
        <v>0</v>
      </c>
      <c r="GC6" s="29">
        <f t="shared" si="10"/>
        <v>0</v>
      </c>
      <c r="GD6" s="29">
        <f t="shared" si="10"/>
        <v>0</v>
      </c>
      <c r="GE6" s="29">
        <f t="shared" si="10"/>
        <v>0</v>
      </c>
      <c r="GF6" s="29">
        <f t="shared" si="10"/>
        <v>0</v>
      </c>
      <c r="GG6" s="29">
        <f t="shared" si="10"/>
        <v>0</v>
      </c>
      <c r="GH6" s="29">
        <f t="shared" si="10"/>
        <v>0</v>
      </c>
      <c r="GI6" s="29">
        <f t="shared" si="10"/>
        <v>0</v>
      </c>
      <c r="GJ6" s="29">
        <f t="shared" si="10"/>
        <v>0</v>
      </c>
      <c r="GK6" s="29">
        <f t="shared" si="10"/>
        <v>0</v>
      </c>
      <c r="GL6" s="29">
        <f t="shared" si="10"/>
        <v>0</v>
      </c>
      <c r="GM6" s="29">
        <f t="shared" ref="GM6:IR6" si="11">GM73</f>
        <v>0</v>
      </c>
      <c r="GN6" s="29">
        <f t="shared" si="11"/>
        <v>0</v>
      </c>
      <c r="GO6" s="29">
        <f t="shared" si="11"/>
        <v>0</v>
      </c>
      <c r="GP6" s="29">
        <f t="shared" si="11"/>
        <v>0</v>
      </c>
      <c r="GQ6" s="29">
        <f t="shared" si="11"/>
        <v>0</v>
      </c>
      <c r="GR6" s="29">
        <f t="shared" si="11"/>
        <v>0</v>
      </c>
      <c r="GS6" s="29">
        <f t="shared" si="11"/>
        <v>0</v>
      </c>
      <c r="GT6" s="29">
        <f t="shared" si="11"/>
        <v>0</v>
      </c>
      <c r="GU6" s="29">
        <f t="shared" si="11"/>
        <v>0</v>
      </c>
      <c r="GV6" s="29">
        <f t="shared" si="11"/>
        <v>0</v>
      </c>
      <c r="GW6" s="29">
        <f t="shared" si="11"/>
        <v>0</v>
      </c>
      <c r="GX6" s="29">
        <f t="shared" si="11"/>
        <v>0</v>
      </c>
      <c r="GY6" s="29">
        <f t="shared" si="11"/>
        <v>0</v>
      </c>
      <c r="GZ6" s="29">
        <f t="shared" si="11"/>
        <v>0</v>
      </c>
      <c r="HA6" s="29">
        <f t="shared" si="11"/>
        <v>0</v>
      </c>
      <c r="HB6" s="29">
        <f t="shared" si="11"/>
        <v>0</v>
      </c>
      <c r="HC6" s="29">
        <f t="shared" si="11"/>
        <v>0</v>
      </c>
      <c r="HD6" s="29">
        <f t="shared" si="11"/>
        <v>0</v>
      </c>
      <c r="HE6" s="29">
        <f t="shared" si="11"/>
        <v>0</v>
      </c>
      <c r="HF6" s="29">
        <f t="shared" si="11"/>
        <v>0</v>
      </c>
      <c r="HG6" s="29">
        <f t="shared" si="11"/>
        <v>0</v>
      </c>
      <c r="HH6" s="29">
        <f t="shared" si="11"/>
        <v>0</v>
      </c>
      <c r="HI6" s="29">
        <f t="shared" si="11"/>
        <v>0</v>
      </c>
      <c r="HJ6" s="29">
        <f t="shared" si="11"/>
        <v>0</v>
      </c>
      <c r="HK6" s="29">
        <f t="shared" si="11"/>
        <v>0</v>
      </c>
      <c r="HL6" s="29">
        <f t="shared" si="11"/>
        <v>0</v>
      </c>
      <c r="HM6" s="29">
        <f t="shared" si="11"/>
        <v>0</v>
      </c>
      <c r="HN6" s="29">
        <f t="shared" si="11"/>
        <v>0</v>
      </c>
      <c r="HO6" s="29">
        <f t="shared" si="11"/>
        <v>0</v>
      </c>
      <c r="HP6" s="29">
        <f t="shared" si="11"/>
        <v>0</v>
      </c>
      <c r="HQ6" s="29">
        <f t="shared" si="11"/>
        <v>0</v>
      </c>
      <c r="HR6" s="29">
        <f t="shared" si="11"/>
        <v>0</v>
      </c>
      <c r="HS6" s="29">
        <f t="shared" si="11"/>
        <v>0</v>
      </c>
      <c r="HT6" s="29">
        <f t="shared" si="11"/>
        <v>0</v>
      </c>
      <c r="HU6" s="29">
        <f t="shared" si="11"/>
        <v>0</v>
      </c>
      <c r="HV6" s="29">
        <f t="shared" si="11"/>
        <v>0</v>
      </c>
      <c r="HW6" s="29">
        <f t="shared" si="11"/>
        <v>0</v>
      </c>
      <c r="HX6" s="29">
        <f t="shared" si="11"/>
        <v>0</v>
      </c>
      <c r="HY6" s="29">
        <f t="shared" si="11"/>
        <v>0</v>
      </c>
      <c r="HZ6" s="29">
        <f t="shared" si="11"/>
        <v>0</v>
      </c>
      <c r="IA6" s="29">
        <f t="shared" si="11"/>
        <v>0</v>
      </c>
      <c r="IB6" s="29">
        <f t="shared" si="11"/>
        <v>0</v>
      </c>
      <c r="IC6" s="29">
        <f t="shared" si="11"/>
        <v>0</v>
      </c>
      <c r="ID6" s="29">
        <f t="shared" si="11"/>
        <v>0</v>
      </c>
      <c r="IE6" s="29">
        <f t="shared" si="11"/>
        <v>0</v>
      </c>
      <c r="IF6" s="29">
        <f t="shared" si="11"/>
        <v>0</v>
      </c>
      <c r="IG6" s="29">
        <f t="shared" si="11"/>
        <v>0</v>
      </c>
      <c r="IH6" s="29">
        <f t="shared" si="11"/>
        <v>0</v>
      </c>
      <c r="II6" s="29">
        <f t="shared" si="11"/>
        <v>0</v>
      </c>
      <c r="IJ6" s="29">
        <f t="shared" si="11"/>
        <v>0</v>
      </c>
      <c r="IK6" s="29">
        <f t="shared" si="11"/>
        <v>0</v>
      </c>
      <c r="IL6" s="29">
        <f t="shared" si="11"/>
        <v>0</v>
      </c>
      <c r="IM6" s="29">
        <f t="shared" si="11"/>
        <v>0</v>
      </c>
      <c r="IN6" s="29">
        <f t="shared" si="11"/>
        <v>0</v>
      </c>
      <c r="IO6" s="29">
        <f t="shared" si="11"/>
        <v>0</v>
      </c>
      <c r="IP6" s="29">
        <f t="shared" si="11"/>
        <v>0</v>
      </c>
      <c r="IQ6" s="29">
        <f t="shared" si="11"/>
        <v>0</v>
      </c>
      <c r="IR6" s="30">
        <f t="shared" si="11"/>
        <v>0</v>
      </c>
    </row>
    <row r="7" spans="1:256" ht="12" customHeight="1" x14ac:dyDescent="0.25">
      <c r="A7" s="55" t="s">
        <v>193</v>
      </c>
      <c r="B7" s="131">
        <f t="shared" ref="B7:BM7" si="12">B64</f>
        <v>131250</v>
      </c>
      <c r="C7" s="52">
        <f t="shared" si="12"/>
        <v>129865.38461538461</v>
      </c>
      <c r="D7" s="52">
        <f t="shared" si="12"/>
        <v>128480.76923076922</v>
      </c>
      <c r="E7" s="52">
        <f t="shared" si="12"/>
        <v>127096.15384615383</v>
      </c>
      <c r="F7" s="52">
        <f t="shared" si="12"/>
        <v>125711.53846153844</v>
      </c>
      <c r="G7" s="52">
        <f t="shared" si="12"/>
        <v>124326.92307692305</v>
      </c>
      <c r="H7" s="52">
        <f t="shared" si="12"/>
        <v>122942.30769230766</v>
      </c>
      <c r="I7" s="52">
        <f t="shared" si="12"/>
        <v>121557.69230769227</v>
      </c>
      <c r="J7" s="52">
        <f t="shared" si="12"/>
        <v>120173.07692307688</v>
      </c>
      <c r="K7" s="52">
        <f t="shared" si="12"/>
        <v>118788.46153846149</v>
      </c>
      <c r="L7" s="52">
        <f t="shared" si="12"/>
        <v>117403.8461538461</v>
      </c>
      <c r="M7" s="52">
        <f t="shared" si="12"/>
        <v>116019.23076923071</v>
      </c>
      <c r="N7" s="52">
        <f t="shared" si="12"/>
        <v>114634.61538461532</v>
      </c>
      <c r="O7" s="52">
        <f t="shared" si="12"/>
        <v>113249.99999999993</v>
      </c>
      <c r="P7" s="52">
        <f t="shared" si="12"/>
        <v>111865.38461538454</v>
      </c>
      <c r="Q7" s="52">
        <f t="shared" si="12"/>
        <v>110480.76923076915</v>
      </c>
      <c r="R7" s="52">
        <f t="shared" si="12"/>
        <v>109096.15384615376</v>
      </c>
      <c r="S7" s="52">
        <f t="shared" si="12"/>
        <v>107711.53846153837</v>
      </c>
      <c r="T7" s="52">
        <f t="shared" si="12"/>
        <v>106326.92307692298</v>
      </c>
      <c r="U7" s="52">
        <f t="shared" si="12"/>
        <v>104942.30769230759</v>
      </c>
      <c r="V7" s="52">
        <f t="shared" si="12"/>
        <v>103557.6923076922</v>
      </c>
      <c r="W7" s="52">
        <f t="shared" si="12"/>
        <v>102173.07692307681</v>
      </c>
      <c r="X7" s="52">
        <f t="shared" si="12"/>
        <v>100788.46153846142</v>
      </c>
      <c r="Y7" s="52">
        <f t="shared" si="12"/>
        <v>99403.846153846025</v>
      </c>
      <c r="Z7" s="52">
        <f t="shared" si="12"/>
        <v>98019.230769230635</v>
      </c>
      <c r="AA7" s="52">
        <f t="shared" si="12"/>
        <v>96634.615384615245</v>
      </c>
      <c r="AB7" s="52">
        <f t="shared" si="12"/>
        <v>95249.999999999854</v>
      </c>
      <c r="AC7" s="52">
        <f t="shared" si="12"/>
        <v>93865.384615384464</v>
      </c>
      <c r="AD7" s="52">
        <f t="shared" si="12"/>
        <v>92480.769230769074</v>
      </c>
      <c r="AE7" s="52">
        <f t="shared" si="12"/>
        <v>91096.153846153684</v>
      </c>
      <c r="AF7" s="52">
        <f t="shared" si="12"/>
        <v>89711.538461538294</v>
      </c>
      <c r="AG7" s="52">
        <f t="shared" si="12"/>
        <v>88326.923076922903</v>
      </c>
      <c r="AH7" s="52">
        <f t="shared" si="12"/>
        <v>86942.307692307513</v>
      </c>
      <c r="AI7" s="52">
        <f t="shared" si="12"/>
        <v>85557.692307692123</v>
      </c>
      <c r="AJ7" s="52">
        <f t="shared" si="12"/>
        <v>84173.076923076733</v>
      </c>
      <c r="AK7" s="52">
        <f t="shared" si="12"/>
        <v>82788.461538461343</v>
      </c>
      <c r="AL7" s="52">
        <f t="shared" si="12"/>
        <v>81403.846153845952</v>
      </c>
      <c r="AM7" s="52">
        <f t="shared" si="12"/>
        <v>80019.230769230562</v>
      </c>
      <c r="AN7" s="52">
        <f t="shared" si="12"/>
        <v>78634.615384615172</v>
      </c>
      <c r="AO7" s="52">
        <f t="shared" si="12"/>
        <v>77249.999999999782</v>
      </c>
      <c r="AP7" s="52">
        <f t="shared" si="12"/>
        <v>75865.384615384392</v>
      </c>
      <c r="AQ7" s="52">
        <f t="shared" si="12"/>
        <v>74480.769230769001</v>
      </c>
      <c r="AR7" s="52">
        <f t="shared" si="12"/>
        <v>73096.153846153611</v>
      </c>
      <c r="AS7" s="52">
        <f t="shared" si="12"/>
        <v>71711.538461538221</v>
      </c>
      <c r="AT7" s="52">
        <f t="shared" si="12"/>
        <v>70326.923076922831</v>
      </c>
      <c r="AU7" s="52">
        <f t="shared" si="12"/>
        <v>68942.30769230744</v>
      </c>
      <c r="AV7" s="52">
        <f t="shared" si="12"/>
        <v>67557.69230769205</v>
      </c>
      <c r="AW7" s="52">
        <f t="shared" si="12"/>
        <v>66173.07692307666</v>
      </c>
      <c r="AX7" s="52">
        <f t="shared" si="12"/>
        <v>64788.461538461277</v>
      </c>
      <c r="AY7" s="52">
        <f t="shared" si="12"/>
        <v>63403.846153845894</v>
      </c>
      <c r="AZ7" s="52">
        <f t="shared" si="12"/>
        <v>62019.230769230511</v>
      </c>
      <c r="BA7" s="52">
        <f t="shared" si="12"/>
        <v>60634.615384615128</v>
      </c>
      <c r="BB7" s="52">
        <f t="shared" si="12"/>
        <v>59249.999999999745</v>
      </c>
      <c r="BC7" s="52">
        <f t="shared" si="12"/>
        <v>57865.384615384362</v>
      </c>
      <c r="BD7" s="52">
        <f t="shared" si="12"/>
        <v>56480.769230768979</v>
      </c>
      <c r="BE7" s="52">
        <f t="shared" si="12"/>
        <v>55096.153846153597</v>
      </c>
      <c r="BF7" s="52">
        <f t="shared" si="12"/>
        <v>53711.538461538214</v>
      </c>
      <c r="BG7" s="52">
        <f t="shared" si="12"/>
        <v>52326.923076922831</v>
      </c>
      <c r="BH7" s="52">
        <f t="shared" si="12"/>
        <v>50942.307692307448</v>
      </c>
      <c r="BI7" s="52">
        <f t="shared" si="12"/>
        <v>49557.692307692065</v>
      </c>
      <c r="BJ7" s="52">
        <f t="shared" si="12"/>
        <v>48173.076923076682</v>
      </c>
      <c r="BK7" s="52">
        <f t="shared" si="12"/>
        <v>46788.461538461299</v>
      </c>
      <c r="BL7" s="52">
        <f t="shared" si="12"/>
        <v>45403.846153845916</v>
      </c>
      <c r="BM7" s="52">
        <f t="shared" si="12"/>
        <v>44019.230769230533</v>
      </c>
      <c r="BN7" s="52">
        <f t="shared" ref="BN7:DY7" si="13">BN64</f>
        <v>42634.61538461515</v>
      </c>
      <c r="BO7" s="52">
        <f t="shared" si="13"/>
        <v>41249.999999999767</v>
      </c>
      <c r="BP7" s="52">
        <f t="shared" si="13"/>
        <v>39865.384615384384</v>
      </c>
      <c r="BQ7" s="52">
        <f t="shared" si="13"/>
        <v>38480.769230769001</v>
      </c>
      <c r="BR7" s="52">
        <f t="shared" si="13"/>
        <v>37096.153846153618</v>
      </c>
      <c r="BS7" s="52">
        <f t="shared" si="13"/>
        <v>35711.538461538235</v>
      </c>
      <c r="BT7" s="52">
        <f t="shared" si="13"/>
        <v>34326.923076922852</v>
      </c>
      <c r="BU7" s="52">
        <f t="shared" si="13"/>
        <v>32942.30769230747</v>
      </c>
      <c r="BV7" s="52">
        <f t="shared" si="13"/>
        <v>31557.692307692087</v>
      </c>
      <c r="BW7" s="52">
        <f t="shared" si="13"/>
        <v>30173.076923076704</v>
      </c>
      <c r="BX7" s="52">
        <f t="shared" si="13"/>
        <v>28788.461538461321</v>
      </c>
      <c r="BY7" s="52">
        <f t="shared" si="13"/>
        <v>27403.846153845938</v>
      </c>
      <c r="BZ7" s="52">
        <f t="shared" si="13"/>
        <v>26019.230769230555</v>
      </c>
      <c r="CA7" s="52">
        <f t="shared" si="13"/>
        <v>24634.615384615172</v>
      </c>
      <c r="CB7" s="52">
        <f t="shared" si="13"/>
        <v>23249.999999999789</v>
      </c>
      <c r="CC7" s="52">
        <f t="shared" si="13"/>
        <v>21865.384615384406</v>
      </c>
      <c r="CD7" s="52">
        <f t="shared" si="13"/>
        <v>20480.769230769023</v>
      </c>
      <c r="CE7" s="52">
        <f t="shared" si="13"/>
        <v>19096.15384615364</v>
      </c>
      <c r="CF7" s="52">
        <f t="shared" si="13"/>
        <v>17711.538461538257</v>
      </c>
      <c r="CG7" s="52">
        <f t="shared" si="13"/>
        <v>16326.923076922872</v>
      </c>
      <c r="CH7" s="52">
        <f t="shared" si="13"/>
        <v>14942.307692307488</v>
      </c>
      <c r="CI7" s="52">
        <f t="shared" si="13"/>
        <v>13557.692307692103</v>
      </c>
      <c r="CJ7" s="52">
        <f t="shared" si="13"/>
        <v>12173.076923076718</v>
      </c>
      <c r="CK7" s="52">
        <f t="shared" si="13"/>
        <v>10788.461538461333</v>
      </c>
      <c r="CL7" s="52">
        <f t="shared" si="13"/>
        <v>9403.8461538459487</v>
      </c>
      <c r="CM7" s="52">
        <f t="shared" si="13"/>
        <v>8019.230769230564</v>
      </c>
      <c r="CN7" s="52">
        <f t="shared" si="13"/>
        <v>6634.6153846151792</v>
      </c>
      <c r="CO7" s="52">
        <f t="shared" si="13"/>
        <v>5249.9999999997945</v>
      </c>
      <c r="CP7" s="52">
        <f t="shared" si="13"/>
        <v>3865.3846153844097</v>
      </c>
      <c r="CQ7" s="52">
        <f t="shared" si="13"/>
        <v>2480.7692307690249</v>
      </c>
      <c r="CR7" s="52">
        <f t="shared" si="13"/>
        <v>1096.1538461536404</v>
      </c>
      <c r="CS7" s="52">
        <f t="shared" si="13"/>
        <v>0</v>
      </c>
      <c r="CT7" s="52">
        <f t="shared" si="13"/>
        <v>0</v>
      </c>
      <c r="CU7" s="52">
        <f t="shared" si="13"/>
        <v>0</v>
      </c>
      <c r="CV7" s="52">
        <f t="shared" si="13"/>
        <v>0</v>
      </c>
      <c r="CW7" s="52">
        <f t="shared" si="13"/>
        <v>0</v>
      </c>
      <c r="CX7" s="52">
        <f t="shared" si="13"/>
        <v>0</v>
      </c>
      <c r="CY7" s="52">
        <f t="shared" si="13"/>
        <v>0</v>
      </c>
      <c r="CZ7" s="52">
        <f t="shared" si="13"/>
        <v>0</v>
      </c>
      <c r="DA7" s="52">
        <f t="shared" si="13"/>
        <v>0</v>
      </c>
      <c r="DB7" s="52">
        <f t="shared" si="13"/>
        <v>0</v>
      </c>
      <c r="DC7" s="52">
        <f t="shared" si="13"/>
        <v>0</v>
      </c>
      <c r="DD7" s="52">
        <f t="shared" si="13"/>
        <v>0</v>
      </c>
      <c r="DE7" s="52">
        <f t="shared" si="13"/>
        <v>0</v>
      </c>
      <c r="DF7" s="52">
        <f t="shared" si="13"/>
        <v>0</v>
      </c>
      <c r="DG7" s="52">
        <f t="shared" si="13"/>
        <v>0</v>
      </c>
      <c r="DH7" s="52">
        <f t="shared" si="13"/>
        <v>0</v>
      </c>
      <c r="DI7" s="52">
        <f t="shared" si="13"/>
        <v>0</v>
      </c>
      <c r="DJ7" s="52">
        <f t="shared" si="13"/>
        <v>0</v>
      </c>
      <c r="DK7" s="52">
        <f t="shared" si="13"/>
        <v>0</v>
      </c>
      <c r="DL7" s="52">
        <f t="shared" si="13"/>
        <v>0</v>
      </c>
      <c r="DM7" s="52">
        <f t="shared" si="13"/>
        <v>0</v>
      </c>
      <c r="DN7" s="52">
        <f t="shared" si="13"/>
        <v>0</v>
      </c>
      <c r="DO7" s="52">
        <f t="shared" si="13"/>
        <v>0</v>
      </c>
      <c r="DP7" s="52">
        <f t="shared" si="13"/>
        <v>0</v>
      </c>
      <c r="DQ7" s="52">
        <f t="shared" si="13"/>
        <v>0</v>
      </c>
      <c r="DR7" s="52">
        <f t="shared" si="13"/>
        <v>0</v>
      </c>
      <c r="DS7" s="52">
        <f t="shared" si="13"/>
        <v>0</v>
      </c>
      <c r="DT7" s="52">
        <f t="shared" si="13"/>
        <v>0</v>
      </c>
      <c r="DU7" s="52">
        <f t="shared" si="13"/>
        <v>0</v>
      </c>
      <c r="DV7" s="52">
        <f t="shared" si="13"/>
        <v>0</v>
      </c>
      <c r="DW7" s="52">
        <f t="shared" si="13"/>
        <v>0</v>
      </c>
      <c r="DX7" s="52">
        <f t="shared" si="13"/>
        <v>0</v>
      </c>
      <c r="DY7" s="52">
        <f t="shared" si="13"/>
        <v>0</v>
      </c>
      <c r="DZ7" s="52">
        <f t="shared" ref="DZ7:GK7" si="14">DZ64</f>
        <v>0</v>
      </c>
      <c r="EA7" s="52">
        <f t="shared" si="14"/>
        <v>0</v>
      </c>
      <c r="EB7" s="52">
        <f t="shared" si="14"/>
        <v>0</v>
      </c>
      <c r="EC7" s="52">
        <f t="shared" si="14"/>
        <v>0</v>
      </c>
      <c r="ED7" s="52">
        <f t="shared" si="14"/>
        <v>0</v>
      </c>
      <c r="EE7" s="52">
        <f t="shared" si="14"/>
        <v>0</v>
      </c>
      <c r="EF7" s="52">
        <f t="shared" si="14"/>
        <v>0</v>
      </c>
      <c r="EG7" s="52">
        <f t="shared" si="14"/>
        <v>0</v>
      </c>
      <c r="EH7" s="52">
        <f t="shared" si="14"/>
        <v>0</v>
      </c>
      <c r="EI7" s="52">
        <f t="shared" si="14"/>
        <v>0</v>
      </c>
      <c r="EJ7" s="52">
        <f t="shared" si="14"/>
        <v>0</v>
      </c>
      <c r="EK7" s="52">
        <f t="shared" si="14"/>
        <v>0</v>
      </c>
      <c r="EL7" s="52">
        <f t="shared" si="14"/>
        <v>0</v>
      </c>
      <c r="EM7" s="52">
        <f t="shared" si="14"/>
        <v>0</v>
      </c>
      <c r="EN7" s="52">
        <f t="shared" si="14"/>
        <v>0</v>
      </c>
      <c r="EO7" s="52">
        <f t="shared" si="14"/>
        <v>0</v>
      </c>
      <c r="EP7" s="52">
        <f t="shared" si="14"/>
        <v>0</v>
      </c>
      <c r="EQ7" s="52">
        <f t="shared" si="14"/>
        <v>0</v>
      </c>
      <c r="ER7" s="52">
        <f t="shared" si="14"/>
        <v>0</v>
      </c>
      <c r="ES7" s="52">
        <f t="shared" si="14"/>
        <v>0</v>
      </c>
      <c r="ET7" s="52">
        <f t="shared" si="14"/>
        <v>0</v>
      </c>
      <c r="EU7" s="52">
        <f t="shared" si="14"/>
        <v>0</v>
      </c>
      <c r="EV7" s="52">
        <f t="shared" si="14"/>
        <v>0</v>
      </c>
      <c r="EW7" s="52">
        <f t="shared" si="14"/>
        <v>0</v>
      </c>
      <c r="EX7" s="52">
        <f t="shared" si="14"/>
        <v>0</v>
      </c>
      <c r="EY7" s="52">
        <f t="shared" si="14"/>
        <v>0</v>
      </c>
      <c r="EZ7" s="52">
        <f t="shared" si="14"/>
        <v>0</v>
      </c>
      <c r="FA7" s="52">
        <f t="shared" si="14"/>
        <v>0</v>
      </c>
      <c r="FB7" s="52">
        <f t="shared" si="14"/>
        <v>0</v>
      </c>
      <c r="FC7" s="52">
        <f t="shared" si="14"/>
        <v>0</v>
      </c>
      <c r="FD7" s="52">
        <f t="shared" si="14"/>
        <v>0</v>
      </c>
      <c r="FE7" s="52">
        <f t="shared" si="14"/>
        <v>0</v>
      </c>
      <c r="FF7" s="52">
        <f t="shared" si="14"/>
        <v>0</v>
      </c>
      <c r="FG7" s="52">
        <f t="shared" si="14"/>
        <v>0</v>
      </c>
      <c r="FH7" s="52">
        <f t="shared" si="14"/>
        <v>0</v>
      </c>
      <c r="FI7" s="52">
        <f t="shared" si="14"/>
        <v>0</v>
      </c>
      <c r="FJ7" s="52">
        <f t="shared" si="14"/>
        <v>0</v>
      </c>
      <c r="FK7" s="52">
        <f t="shared" si="14"/>
        <v>0</v>
      </c>
      <c r="FL7" s="52">
        <f t="shared" si="14"/>
        <v>0</v>
      </c>
      <c r="FM7" s="52">
        <f t="shared" si="14"/>
        <v>0</v>
      </c>
      <c r="FN7" s="52">
        <f t="shared" si="14"/>
        <v>0</v>
      </c>
      <c r="FO7" s="52">
        <f t="shared" si="14"/>
        <v>0</v>
      </c>
      <c r="FP7" s="52">
        <f t="shared" si="14"/>
        <v>0</v>
      </c>
      <c r="FQ7" s="52">
        <f t="shared" si="14"/>
        <v>0</v>
      </c>
      <c r="FR7" s="52">
        <f t="shared" si="14"/>
        <v>0</v>
      </c>
      <c r="FS7" s="52">
        <f t="shared" si="14"/>
        <v>0</v>
      </c>
      <c r="FT7" s="52">
        <f t="shared" si="14"/>
        <v>0</v>
      </c>
      <c r="FU7" s="52">
        <f t="shared" si="14"/>
        <v>0</v>
      </c>
      <c r="FV7" s="52">
        <f t="shared" si="14"/>
        <v>0</v>
      </c>
      <c r="FW7" s="52">
        <f t="shared" si="14"/>
        <v>0</v>
      </c>
      <c r="FX7" s="52">
        <f t="shared" si="14"/>
        <v>0</v>
      </c>
      <c r="FY7" s="52">
        <f t="shared" si="14"/>
        <v>0</v>
      </c>
      <c r="FZ7" s="52">
        <f t="shared" si="14"/>
        <v>0</v>
      </c>
      <c r="GA7" s="52">
        <f t="shared" si="14"/>
        <v>0</v>
      </c>
      <c r="GB7" s="52">
        <f t="shared" si="14"/>
        <v>0</v>
      </c>
      <c r="GC7" s="52">
        <f t="shared" si="14"/>
        <v>0</v>
      </c>
      <c r="GD7" s="52">
        <f t="shared" si="14"/>
        <v>0</v>
      </c>
      <c r="GE7" s="52">
        <f t="shared" si="14"/>
        <v>0</v>
      </c>
      <c r="GF7" s="52">
        <f t="shared" si="14"/>
        <v>0</v>
      </c>
      <c r="GG7" s="52">
        <f t="shared" si="14"/>
        <v>0</v>
      </c>
      <c r="GH7" s="52">
        <f t="shared" si="14"/>
        <v>0</v>
      </c>
      <c r="GI7" s="52">
        <f t="shared" si="14"/>
        <v>0</v>
      </c>
      <c r="GJ7" s="52">
        <f t="shared" si="14"/>
        <v>0</v>
      </c>
      <c r="GK7" s="52">
        <f t="shared" si="14"/>
        <v>0</v>
      </c>
      <c r="GL7" s="52">
        <f t="shared" ref="GL7:IR7" si="15">GL64</f>
        <v>0</v>
      </c>
      <c r="GM7" s="52">
        <f t="shared" si="15"/>
        <v>0</v>
      </c>
      <c r="GN7" s="52">
        <f t="shared" si="15"/>
        <v>0</v>
      </c>
      <c r="GO7" s="52">
        <f t="shared" si="15"/>
        <v>0</v>
      </c>
      <c r="GP7" s="52">
        <f t="shared" si="15"/>
        <v>0</v>
      </c>
      <c r="GQ7" s="52">
        <f t="shared" si="15"/>
        <v>0</v>
      </c>
      <c r="GR7" s="52">
        <f t="shared" si="15"/>
        <v>0</v>
      </c>
      <c r="GS7" s="52">
        <f t="shared" si="15"/>
        <v>0</v>
      </c>
      <c r="GT7" s="52">
        <f t="shared" si="15"/>
        <v>0</v>
      </c>
      <c r="GU7" s="52">
        <f t="shared" si="15"/>
        <v>0</v>
      </c>
      <c r="GV7" s="52">
        <f t="shared" si="15"/>
        <v>0</v>
      </c>
      <c r="GW7" s="52">
        <f t="shared" si="15"/>
        <v>0</v>
      </c>
      <c r="GX7" s="52">
        <f t="shared" si="15"/>
        <v>0</v>
      </c>
      <c r="GY7" s="52">
        <f t="shared" si="15"/>
        <v>0</v>
      </c>
      <c r="GZ7" s="52">
        <f t="shared" si="15"/>
        <v>0</v>
      </c>
      <c r="HA7" s="52">
        <f t="shared" si="15"/>
        <v>0</v>
      </c>
      <c r="HB7" s="52">
        <f t="shared" si="15"/>
        <v>0</v>
      </c>
      <c r="HC7" s="52">
        <f t="shared" si="15"/>
        <v>0</v>
      </c>
      <c r="HD7" s="52">
        <f t="shared" si="15"/>
        <v>0</v>
      </c>
      <c r="HE7" s="52">
        <f t="shared" si="15"/>
        <v>0</v>
      </c>
      <c r="HF7" s="52">
        <f t="shared" si="15"/>
        <v>0</v>
      </c>
      <c r="HG7" s="52">
        <f t="shared" si="15"/>
        <v>0</v>
      </c>
      <c r="HH7" s="52">
        <f t="shared" si="15"/>
        <v>0</v>
      </c>
      <c r="HI7" s="52">
        <f t="shared" si="15"/>
        <v>0</v>
      </c>
      <c r="HJ7" s="52">
        <f t="shared" si="15"/>
        <v>0</v>
      </c>
      <c r="HK7" s="52">
        <f t="shared" si="15"/>
        <v>0</v>
      </c>
      <c r="HL7" s="52">
        <f t="shared" si="15"/>
        <v>0</v>
      </c>
      <c r="HM7" s="52">
        <f t="shared" si="15"/>
        <v>0</v>
      </c>
      <c r="HN7" s="52">
        <f t="shared" si="15"/>
        <v>0</v>
      </c>
      <c r="HO7" s="52">
        <f t="shared" si="15"/>
        <v>0</v>
      </c>
      <c r="HP7" s="52">
        <f t="shared" si="15"/>
        <v>0</v>
      </c>
      <c r="HQ7" s="52">
        <f t="shared" si="15"/>
        <v>0</v>
      </c>
      <c r="HR7" s="52">
        <f t="shared" si="15"/>
        <v>0</v>
      </c>
      <c r="HS7" s="52">
        <f t="shared" si="15"/>
        <v>0</v>
      </c>
      <c r="HT7" s="52">
        <f t="shared" si="15"/>
        <v>0</v>
      </c>
      <c r="HU7" s="52">
        <f t="shared" si="15"/>
        <v>0</v>
      </c>
      <c r="HV7" s="52">
        <f t="shared" si="15"/>
        <v>0</v>
      </c>
      <c r="HW7" s="52">
        <f t="shared" si="15"/>
        <v>0</v>
      </c>
      <c r="HX7" s="52">
        <f t="shared" si="15"/>
        <v>0</v>
      </c>
      <c r="HY7" s="52">
        <f t="shared" si="15"/>
        <v>0</v>
      </c>
      <c r="HZ7" s="52">
        <f t="shared" si="15"/>
        <v>0</v>
      </c>
      <c r="IA7" s="52">
        <f t="shared" si="15"/>
        <v>0</v>
      </c>
      <c r="IB7" s="52">
        <f t="shared" si="15"/>
        <v>0</v>
      </c>
      <c r="IC7" s="52">
        <f t="shared" si="15"/>
        <v>0</v>
      </c>
      <c r="ID7" s="52">
        <f t="shared" si="15"/>
        <v>0</v>
      </c>
      <c r="IE7" s="52">
        <f t="shared" si="15"/>
        <v>0</v>
      </c>
      <c r="IF7" s="52">
        <f t="shared" si="15"/>
        <v>0</v>
      </c>
      <c r="IG7" s="52">
        <f t="shared" si="15"/>
        <v>0</v>
      </c>
      <c r="IH7" s="52">
        <f t="shared" si="15"/>
        <v>0</v>
      </c>
      <c r="II7" s="52">
        <f t="shared" si="15"/>
        <v>0</v>
      </c>
      <c r="IJ7" s="52">
        <f t="shared" si="15"/>
        <v>0</v>
      </c>
      <c r="IK7" s="52">
        <f t="shared" si="15"/>
        <v>0</v>
      </c>
      <c r="IL7" s="52">
        <f t="shared" si="15"/>
        <v>0</v>
      </c>
      <c r="IM7" s="52">
        <f t="shared" si="15"/>
        <v>0</v>
      </c>
      <c r="IN7" s="52">
        <f t="shared" si="15"/>
        <v>0</v>
      </c>
      <c r="IO7" s="52">
        <f t="shared" si="15"/>
        <v>0</v>
      </c>
      <c r="IP7" s="52">
        <f t="shared" si="15"/>
        <v>0</v>
      </c>
      <c r="IQ7" s="52">
        <f t="shared" si="15"/>
        <v>0</v>
      </c>
      <c r="IR7" s="53">
        <f t="shared" si="15"/>
        <v>0</v>
      </c>
    </row>
    <row r="8" spans="1:256" ht="12" customHeight="1" x14ac:dyDescent="0.25">
      <c r="A8" s="55" t="s">
        <v>191</v>
      </c>
      <c r="B8" s="130">
        <f t="shared" ref="B8:BM8" si="16">B67</f>
        <v>26250</v>
      </c>
      <c r="C8" s="29">
        <f t="shared" si="16"/>
        <v>26250</v>
      </c>
      <c r="D8" s="29">
        <f t="shared" si="16"/>
        <v>26250</v>
      </c>
      <c r="E8" s="29">
        <f t="shared" si="16"/>
        <v>26250</v>
      </c>
      <c r="F8" s="29">
        <f t="shared" si="16"/>
        <v>26250</v>
      </c>
      <c r="G8" s="29">
        <f t="shared" si="16"/>
        <v>26250</v>
      </c>
      <c r="H8" s="29">
        <f t="shared" si="16"/>
        <v>26250</v>
      </c>
      <c r="I8" s="29">
        <f t="shared" si="16"/>
        <v>26250</v>
      </c>
      <c r="J8" s="29">
        <f t="shared" si="16"/>
        <v>26250</v>
      </c>
      <c r="K8" s="29">
        <f t="shared" si="16"/>
        <v>26250</v>
      </c>
      <c r="L8" s="29">
        <f t="shared" si="16"/>
        <v>26250</v>
      </c>
      <c r="M8" s="29">
        <f t="shared" si="16"/>
        <v>26250</v>
      </c>
      <c r="N8" s="29">
        <f t="shared" si="16"/>
        <v>26250</v>
      </c>
      <c r="O8" s="29">
        <f t="shared" si="16"/>
        <v>26250</v>
      </c>
      <c r="P8" s="29">
        <f t="shared" si="16"/>
        <v>26250</v>
      </c>
      <c r="Q8" s="29">
        <f t="shared" si="16"/>
        <v>26250</v>
      </c>
      <c r="R8" s="29">
        <f t="shared" si="16"/>
        <v>26250</v>
      </c>
      <c r="S8" s="29">
        <f t="shared" si="16"/>
        <v>26250</v>
      </c>
      <c r="T8" s="29">
        <f t="shared" si="16"/>
        <v>26250</v>
      </c>
      <c r="U8" s="29">
        <f t="shared" si="16"/>
        <v>26250</v>
      </c>
      <c r="V8" s="29">
        <f t="shared" si="16"/>
        <v>26250</v>
      </c>
      <c r="W8" s="29">
        <f t="shared" si="16"/>
        <v>26250</v>
      </c>
      <c r="X8" s="29">
        <f t="shared" si="16"/>
        <v>26250</v>
      </c>
      <c r="Y8" s="29">
        <f t="shared" si="16"/>
        <v>26250</v>
      </c>
      <c r="Z8" s="29">
        <f t="shared" si="16"/>
        <v>26250</v>
      </c>
      <c r="AA8" s="29">
        <f t="shared" si="16"/>
        <v>26250</v>
      </c>
      <c r="AB8" s="29">
        <f t="shared" si="16"/>
        <v>26250</v>
      </c>
      <c r="AC8" s="29">
        <f t="shared" si="16"/>
        <v>26250</v>
      </c>
      <c r="AD8" s="29">
        <f t="shared" si="16"/>
        <v>26250</v>
      </c>
      <c r="AE8" s="29">
        <f t="shared" si="16"/>
        <v>26250</v>
      </c>
      <c r="AF8" s="29">
        <f t="shared" si="16"/>
        <v>26250</v>
      </c>
      <c r="AG8" s="29">
        <f t="shared" si="16"/>
        <v>26250</v>
      </c>
      <c r="AH8" s="29">
        <f t="shared" si="16"/>
        <v>26250</v>
      </c>
      <c r="AI8" s="29">
        <f t="shared" si="16"/>
        <v>26250</v>
      </c>
      <c r="AJ8" s="29">
        <f t="shared" si="16"/>
        <v>26250</v>
      </c>
      <c r="AK8" s="29">
        <f t="shared" si="16"/>
        <v>26250</v>
      </c>
      <c r="AL8" s="29">
        <f t="shared" si="16"/>
        <v>26250</v>
      </c>
      <c r="AM8" s="29">
        <f t="shared" si="16"/>
        <v>26250</v>
      </c>
      <c r="AN8" s="29">
        <f t="shared" si="16"/>
        <v>26250</v>
      </c>
      <c r="AO8" s="29">
        <f t="shared" si="16"/>
        <v>26250</v>
      </c>
      <c r="AP8" s="29">
        <f t="shared" si="16"/>
        <v>26250</v>
      </c>
      <c r="AQ8" s="29">
        <f t="shared" si="16"/>
        <v>26250</v>
      </c>
      <c r="AR8" s="29">
        <f t="shared" si="16"/>
        <v>26250</v>
      </c>
      <c r="AS8" s="29">
        <f t="shared" si="16"/>
        <v>26250</v>
      </c>
      <c r="AT8" s="29">
        <f t="shared" si="16"/>
        <v>26250</v>
      </c>
      <c r="AU8" s="29">
        <f t="shared" si="16"/>
        <v>26250</v>
      </c>
      <c r="AV8" s="29">
        <f t="shared" si="16"/>
        <v>26250</v>
      </c>
      <c r="AW8" s="29">
        <f t="shared" si="16"/>
        <v>26250</v>
      </c>
      <c r="AX8" s="29">
        <f t="shared" si="16"/>
        <v>26250</v>
      </c>
      <c r="AY8" s="29">
        <f t="shared" si="16"/>
        <v>26250</v>
      </c>
      <c r="AZ8" s="29">
        <f t="shared" si="16"/>
        <v>26250</v>
      </c>
      <c r="BA8" s="29">
        <f t="shared" si="16"/>
        <v>26250</v>
      </c>
      <c r="BB8" s="29">
        <f t="shared" si="16"/>
        <v>26250</v>
      </c>
      <c r="BC8" s="29">
        <f t="shared" si="16"/>
        <v>26250</v>
      </c>
      <c r="BD8" s="29">
        <f t="shared" si="16"/>
        <v>26250</v>
      </c>
      <c r="BE8" s="29">
        <f t="shared" si="16"/>
        <v>26250</v>
      </c>
      <c r="BF8" s="29">
        <f t="shared" si="16"/>
        <v>26250</v>
      </c>
      <c r="BG8" s="29">
        <f t="shared" si="16"/>
        <v>26250</v>
      </c>
      <c r="BH8" s="29">
        <f t="shared" si="16"/>
        <v>26250</v>
      </c>
      <c r="BI8" s="29">
        <f t="shared" si="16"/>
        <v>26250</v>
      </c>
      <c r="BJ8" s="29">
        <f t="shared" si="16"/>
        <v>26250</v>
      </c>
      <c r="BK8" s="29">
        <f t="shared" si="16"/>
        <v>26250</v>
      </c>
      <c r="BL8" s="29">
        <f t="shared" si="16"/>
        <v>26250</v>
      </c>
      <c r="BM8" s="29">
        <f t="shared" si="16"/>
        <v>26250</v>
      </c>
      <c r="BN8" s="29">
        <f t="shared" ref="BN8:CX8" si="17">BN67</f>
        <v>26250</v>
      </c>
      <c r="BO8" s="29">
        <f t="shared" si="17"/>
        <v>26250</v>
      </c>
      <c r="BP8" s="29">
        <f t="shared" si="17"/>
        <v>26250</v>
      </c>
      <c r="BQ8" s="29">
        <f t="shared" si="17"/>
        <v>26250</v>
      </c>
      <c r="BR8" s="29">
        <f t="shared" si="17"/>
        <v>26250</v>
      </c>
      <c r="BS8" s="29">
        <f t="shared" si="17"/>
        <v>26250</v>
      </c>
      <c r="BT8" s="29">
        <f t="shared" si="17"/>
        <v>26250</v>
      </c>
      <c r="BU8" s="29">
        <f t="shared" si="17"/>
        <v>26250</v>
      </c>
      <c r="BV8" s="29">
        <f t="shared" si="17"/>
        <v>26250</v>
      </c>
      <c r="BW8" s="29">
        <f t="shared" si="17"/>
        <v>26250</v>
      </c>
      <c r="BX8" s="29">
        <f t="shared" si="17"/>
        <v>26250</v>
      </c>
      <c r="BY8" s="29">
        <f t="shared" si="17"/>
        <v>26250</v>
      </c>
      <c r="BZ8" s="29">
        <f t="shared" si="17"/>
        <v>26250</v>
      </c>
      <c r="CA8" s="29">
        <f t="shared" si="17"/>
        <v>26250</v>
      </c>
      <c r="CB8" s="29">
        <f t="shared" si="17"/>
        <v>26250</v>
      </c>
      <c r="CC8" s="29">
        <f t="shared" si="17"/>
        <v>26250</v>
      </c>
      <c r="CD8" s="29">
        <f t="shared" si="17"/>
        <v>26250</v>
      </c>
      <c r="CE8" s="29">
        <f t="shared" si="17"/>
        <v>26250</v>
      </c>
      <c r="CF8" s="29">
        <f t="shared" si="17"/>
        <v>26250</v>
      </c>
      <c r="CG8" s="29">
        <f t="shared" si="17"/>
        <v>26250</v>
      </c>
      <c r="CH8" s="29">
        <f t="shared" si="17"/>
        <v>26250</v>
      </c>
      <c r="CI8" s="29">
        <f t="shared" si="17"/>
        <v>26250</v>
      </c>
      <c r="CJ8" s="29">
        <f t="shared" si="17"/>
        <v>26250</v>
      </c>
      <c r="CK8" s="29">
        <f t="shared" si="17"/>
        <v>26250</v>
      </c>
      <c r="CL8" s="29">
        <f t="shared" si="17"/>
        <v>26250</v>
      </c>
      <c r="CM8" s="29">
        <f t="shared" si="17"/>
        <v>26250</v>
      </c>
      <c r="CN8" s="29">
        <f t="shared" si="17"/>
        <v>26250</v>
      </c>
      <c r="CO8" s="29">
        <f t="shared" si="17"/>
        <v>26250</v>
      </c>
      <c r="CP8" s="29">
        <f t="shared" si="17"/>
        <v>26250</v>
      </c>
      <c r="CQ8" s="29">
        <f t="shared" si="17"/>
        <v>26250</v>
      </c>
      <c r="CR8" s="29">
        <f t="shared" si="17"/>
        <v>26250</v>
      </c>
      <c r="CS8" s="29">
        <f t="shared" si="17"/>
        <v>26250</v>
      </c>
      <c r="CT8" s="29">
        <f t="shared" si="17"/>
        <v>26250</v>
      </c>
      <c r="CU8" s="29">
        <f t="shared" si="17"/>
        <v>26250</v>
      </c>
      <c r="CV8" s="29">
        <f t="shared" si="17"/>
        <v>26250</v>
      </c>
      <c r="CW8" s="29">
        <f t="shared" si="17"/>
        <v>25726.923076923078</v>
      </c>
      <c r="CX8" s="29">
        <f t="shared" si="17"/>
        <v>25203.846153846156</v>
      </c>
      <c r="CY8" s="29">
        <f t="shared" ref="CY8:EM8" si="18">CY67</f>
        <v>24680.769230769234</v>
      </c>
      <c r="CZ8" s="29">
        <f t="shared" si="18"/>
        <v>24157.692307692312</v>
      </c>
      <c r="DA8" s="29">
        <f t="shared" si="18"/>
        <v>23634.61538461539</v>
      </c>
      <c r="DB8" s="29">
        <f t="shared" si="18"/>
        <v>23111.538461538468</v>
      </c>
      <c r="DC8" s="29">
        <f t="shared" si="18"/>
        <v>22588.461538461546</v>
      </c>
      <c r="DD8" s="29">
        <f t="shared" si="18"/>
        <v>22065.384615384624</v>
      </c>
      <c r="DE8" s="29">
        <f t="shared" si="18"/>
        <v>21542.307692307702</v>
      </c>
      <c r="DF8" s="29">
        <f t="shared" si="18"/>
        <v>21019.23076923078</v>
      </c>
      <c r="DG8" s="29">
        <f t="shared" si="18"/>
        <v>20496.153846153858</v>
      </c>
      <c r="DH8" s="29">
        <f t="shared" si="18"/>
        <v>19973.076923076937</v>
      </c>
      <c r="DI8" s="29">
        <f t="shared" si="18"/>
        <v>19450.000000000015</v>
      </c>
      <c r="DJ8" s="29">
        <f t="shared" si="18"/>
        <v>18926.923076923093</v>
      </c>
      <c r="DK8" s="29">
        <f t="shared" si="18"/>
        <v>18403.846153846171</v>
      </c>
      <c r="DL8" s="29">
        <f t="shared" si="18"/>
        <v>17880.769230769249</v>
      </c>
      <c r="DM8" s="29">
        <f t="shared" si="18"/>
        <v>17357.692307692327</v>
      </c>
      <c r="DN8" s="29">
        <f t="shared" si="18"/>
        <v>16834.615384615405</v>
      </c>
      <c r="DO8" s="29">
        <f t="shared" si="18"/>
        <v>16311.538461538481</v>
      </c>
      <c r="DP8" s="29">
        <f t="shared" si="18"/>
        <v>15788.461538461557</v>
      </c>
      <c r="DQ8" s="29">
        <f t="shared" si="18"/>
        <v>15265.384615384633</v>
      </c>
      <c r="DR8" s="29">
        <f t="shared" si="18"/>
        <v>14742.30769230771</v>
      </c>
      <c r="DS8" s="29">
        <f t="shared" si="18"/>
        <v>14219.230769230786</v>
      </c>
      <c r="DT8" s="29">
        <f t="shared" si="18"/>
        <v>13696.153846153862</v>
      </c>
      <c r="DU8" s="29">
        <f t="shared" si="18"/>
        <v>13173.076923076938</v>
      </c>
      <c r="DV8" s="29">
        <f t="shared" si="18"/>
        <v>12650.000000000015</v>
      </c>
      <c r="DW8" s="29">
        <f t="shared" si="18"/>
        <v>12126.923076923091</v>
      </c>
      <c r="DX8" s="29">
        <f t="shared" si="18"/>
        <v>11603.846153846167</v>
      </c>
      <c r="DY8" s="29">
        <f t="shared" si="18"/>
        <v>11080.769230769243</v>
      </c>
      <c r="DZ8" s="29">
        <f t="shared" si="18"/>
        <v>10557.692307692319</v>
      </c>
      <c r="EA8" s="29">
        <f t="shared" si="18"/>
        <v>10034.615384615396</v>
      </c>
      <c r="EB8" s="29">
        <f t="shared" si="18"/>
        <v>9511.5384615384719</v>
      </c>
      <c r="EC8" s="29">
        <f t="shared" si="18"/>
        <v>8988.4615384615481</v>
      </c>
      <c r="ED8" s="29">
        <f t="shared" si="18"/>
        <v>8465.3846153846243</v>
      </c>
      <c r="EE8" s="29">
        <f t="shared" si="18"/>
        <v>7942.3076923077015</v>
      </c>
      <c r="EF8" s="29">
        <f t="shared" si="18"/>
        <v>7419.2307692307786</v>
      </c>
      <c r="EG8" s="29">
        <f t="shared" si="18"/>
        <v>6896.1538461538557</v>
      </c>
      <c r="EH8" s="29">
        <f t="shared" si="18"/>
        <v>6761.3350980155474</v>
      </c>
      <c r="EI8" s="29">
        <f t="shared" si="18"/>
        <v>6628.7788560157887</v>
      </c>
      <c r="EJ8" s="29">
        <f t="shared" si="18"/>
        <v>6496.8057562496051</v>
      </c>
      <c r="EK8" s="29">
        <f t="shared" si="18"/>
        <v>6365.406012519592</v>
      </c>
      <c r="EL8" s="29">
        <f t="shared" si="18"/>
        <v>6234.5771025143549</v>
      </c>
      <c r="EM8" s="29">
        <f t="shared" si="18"/>
        <v>6104.3165462515162</v>
      </c>
      <c r="EN8" s="29">
        <f t="shared" ref="EN8:EY8" si="19">EN67</f>
        <v>5974.6218746586519</v>
      </c>
      <c r="EO8" s="29">
        <f t="shared" si="19"/>
        <v>5845.4906293902031</v>
      </c>
      <c r="EP8" s="29">
        <f t="shared" si="19"/>
        <v>5716.9203627802854</v>
      </c>
      <c r="EQ8" s="29">
        <f t="shared" si="19"/>
        <v>5588.9086377962913</v>
      </c>
      <c r="ER8" s="29">
        <f t="shared" si="19"/>
        <v>5461.4530279926967</v>
      </c>
      <c r="ES8" s="29">
        <f t="shared" si="19"/>
        <v>5334.5511174650692</v>
      </c>
      <c r="ET8" s="29">
        <f t="shared" si="19"/>
        <v>5208.2005008042725</v>
      </c>
      <c r="EU8" s="29">
        <f t="shared" si="19"/>
        <v>5082.398783050875</v>
      </c>
      <c r="EV8" s="29">
        <f t="shared" si="19"/>
        <v>4957.1435796497508</v>
      </c>
      <c r="EW8" s="29">
        <f t="shared" si="19"/>
        <v>4832.4325164048832</v>
      </c>
      <c r="EX8" s="29">
        <f t="shared" si="19"/>
        <v>4708.2632294343603</v>
      </c>
      <c r="EY8" s="29">
        <f t="shared" si="19"/>
        <v>4584.6333651255691</v>
      </c>
      <c r="EZ8" s="29">
        <f t="shared" ref="EZ8:HK8" si="20">EZ67</f>
        <v>4461.5405800905828</v>
      </c>
      <c r="FA8" s="29">
        <f t="shared" si="20"/>
        <v>4338.9825411217416</v>
      </c>
      <c r="FB8" s="29">
        <f t="shared" si="20"/>
        <v>4216.9569251474286</v>
      </c>
      <c r="FC8" s="29">
        <f t="shared" si="20"/>
        <v>4095.4614191880337</v>
      </c>
      <c r="FD8" s="29">
        <f t="shared" si="20"/>
        <v>3974.4937203121135</v>
      </c>
      <c r="FE8" s="29">
        <f t="shared" si="20"/>
        <v>3854.0515355927391</v>
      </c>
      <c r="FF8" s="29">
        <f t="shared" si="20"/>
        <v>3734.1325820640336</v>
      </c>
      <c r="FG8" s="29">
        <f t="shared" si="20"/>
        <v>3614.7345866778996</v>
      </c>
      <c r="FH8" s="29">
        <f t="shared" si="20"/>
        <v>3495.8552862609322</v>
      </c>
      <c r="FI8" s="29">
        <f t="shared" si="20"/>
        <v>3377.4924274715222</v>
      </c>
      <c r="FJ8" s="29">
        <f t="shared" si="20"/>
        <v>3259.6437667571445</v>
      </c>
      <c r="FK8" s="29">
        <f t="shared" si="20"/>
        <v>3142.307070311831</v>
      </c>
      <c r="FL8" s="29">
        <f t="shared" si="20"/>
        <v>3025.4801140338295</v>
      </c>
      <c r="FM8" s="29">
        <f t="shared" si="20"/>
        <v>2909.1606834834456</v>
      </c>
      <c r="FN8" s="29">
        <f t="shared" si="20"/>
        <v>2793.3465738410696</v>
      </c>
      <c r="FO8" s="29">
        <f t="shared" si="20"/>
        <v>2678.0355898653829</v>
      </c>
      <c r="FP8" s="29">
        <f t="shared" si="20"/>
        <v>2563.2255458517484</v>
      </c>
      <c r="FQ8" s="29">
        <f t="shared" si="20"/>
        <v>0</v>
      </c>
      <c r="FR8" s="29">
        <f t="shared" si="20"/>
        <v>0</v>
      </c>
      <c r="FS8" s="29">
        <f t="shared" si="20"/>
        <v>0</v>
      </c>
      <c r="FT8" s="29">
        <f t="shared" si="20"/>
        <v>0</v>
      </c>
      <c r="FU8" s="29">
        <f t="shared" si="20"/>
        <v>0</v>
      </c>
      <c r="FV8" s="29">
        <f t="shared" si="20"/>
        <v>0</v>
      </c>
      <c r="FW8" s="29">
        <f t="shared" si="20"/>
        <v>0</v>
      </c>
      <c r="FX8" s="29">
        <f t="shared" si="20"/>
        <v>0</v>
      </c>
      <c r="FY8" s="29">
        <f t="shared" si="20"/>
        <v>0</v>
      </c>
      <c r="FZ8" s="29">
        <f t="shared" si="20"/>
        <v>0</v>
      </c>
      <c r="GA8" s="29">
        <f t="shared" si="20"/>
        <v>0</v>
      </c>
      <c r="GB8" s="29">
        <f t="shared" si="20"/>
        <v>0</v>
      </c>
      <c r="GC8" s="29">
        <f t="shared" si="20"/>
        <v>0</v>
      </c>
      <c r="GD8" s="29">
        <f t="shared" si="20"/>
        <v>0</v>
      </c>
      <c r="GE8" s="29">
        <f t="shared" si="20"/>
        <v>0</v>
      </c>
      <c r="GF8" s="29">
        <f t="shared" si="20"/>
        <v>0</v>
      </c>
      <c r="GG8" s="29">
        <f t="shared" si="20"/>
        <v>0</v>
      </c>
      <c r="GH8" s="29">
        <f t="shared" si="20"/>
        <v>0</v>
      </c>
      <c r="GI8" s="29">
        <f t="shared" si="20"/>
        <v>0</v>
      </c>
      <c r="GJ8" s="29">
        <f t="shared" si="20"/>
        <v>0</v>
      </c>
      <c r="GK8" s="29">
        <f t="shared" si="20"/>
        <v>0</v>
      </c>
      <c r="GL8" s="29">
        <f t="shared" si="20"/>
        <v>0</v>
      </c>
      <c r="GM8" s="29">
        <f t="shared" si="20"/>
        <v>0</v>
      </c>
      <c r="GN8" s="29">
        <f t="shared" si="20"/>
        <v>0</v>
      </c>
      <c r="GO8" s="29">
        <f t="shared" si="20"/>
        <v>0</v>
      </c>
      <c r="GP8" s="29">
        <f t="shared" si="20"/>
        <v>0</v>
      </c>
      <c r="GQ8" s="29">
        <f t="shared" si="20"/>
        <v>0</v>
      </c>
      <c r="GR8" s="29">
        <f t="shared" si="20"/>
        <v>0</v>
      </c>
      <c r="GS8" s="29">
        <f t="shared" si="20"/>
        <v>0</v>
      </c>
      <c r="GT8" s="29">
        <f t="shared" si="20"/>
        <v>0</v>
      </c>
      <c r="GU8" s="29">
        <f t="shared" si="20"/>
        <v>0</v>
      </c>
      <c r="GV8" s="29">
        <f t="shared" si="20"/>
        <v>0</v>
      </c>
      <c r="GW8" s="29">
        <f t="shared" si="20"/>
        <v>0</v>
      </c>
      <c r="GX8" s="29">
        <f t="shared" si="20"/>
        <v>0</v>
      </c>
      <c r="GY8" s="29">
        <f t="shared" si="20"/>
        <v>0</v>
      </c>
      <c r="GZ8" s="29">
        <f t="shared" si="20"/>
        <v>0</v>
      </c>
      <c r="HA8" s="29">
        <f t="shared" si="20"/>
        <v>0</v>
      </c>
      <c r="HB8" s="29">
        <f t="shared" si="20"/>
        <v>0</v>
      </c>
      <c r="HC8" s="29">
        <f t="shared" si="20"/>
        <v>0</v>
      </c>
      <c r="HD8" s="29">
        <f t="shared" si="20"/>
        <v>0</v>
      </c>
      <c r="HE8" s="29">
        <f t="shared" si="20"/>
        <v>0</v>
      </c>
      <c r="HF8" s="29">
        <f t="shared" si="20"/>
        <v>0</v>
      </c>
      <c r="HG8" s="29">
        <f t="shared" si="20"/>
        <v>0</v>
      </c>
      <c r="HH8" s="29">
        <f t="shared" si="20"/>
        <v>0</v>
      </c>
      <c r="HI8" s="29">
        <f t="shared" si="20"/>
        <v>0</v>
      </c>
      <c r="HJ8" s="29">
        <f t="shared" si="20"/>
        <v>0</v>
      </c>
      <c r="HK8" s="29">
        <f t="shared" si="20"/>
        <v>0</v>
      </c>
      <c r="HL8" s="29">
        <f t="shared" ref="HL8:IR8" si="21">HL67</f>
        <v>0</v>
      </c>
      <c r="HM8" s="29">
        <f t="shared" si="21"/>
        <v>0</v>
      </c>
      <c r="HN8" s="29">
        <f t="shared" si="21"/>
        <v>0</v>
      </c>
      <c r="HO8" s="29">
        <f t="shared" si="21"/>
        <v>0</v>
      </c>
      <c r="HP8" s="29">
        <f t="shared" si="21"/>
        <v>0</v>
      </c>
      <c r="HQ8" s="29">
        <f t="shared" si="21"/>
        <v>0</v>
      </c>
      <c r="HR8" s="29">
        <f t="shared" si="21"/>
        <v>0</v>
      </c>
      <c r="HS8" s="29">
        <f t="shared" si="21"/>
        <v>0</v>
      </c>
      <c r="HT8" s="29">
        <f t="shared" si="21"/>
        <v>0</v>
      </c>
      <c r="HU8" s="29">
        <f t="shared" si="21"/>
        <v>0</v>
      </c>
      <c r="HV8" s="29">
        <f t="shared" si="21"/>
        <v>0</v>
      </c>
      <c r="HW8" s="29">
        <f t="shared" si="21"/>
        <v>0</v>
      </c>
      <c r="HX8" s="29">
        <f t="shared" si="21"/>
        <v>0</v>
      </c>
      <c r="HY8" s="29">
        <f t="shared" si="21"/>
        <v>0</v>
      </c>
      <c r="HZ8" s="29">
        <f t="shared" si="21"/>
        <v>0</v>
      </c>
      <c r="IA8" s="29">
        <f t="shared" si="21"/>
        <v>0</v>
      </c>
      <c r="IB8" s="29">
        <f t="shared" si="21"/>
        <v>0</v>
      </c>
      <c r="IC8" s="29">
        <f t="shared" si="21"/>
        <v>0</v>
      </c>
      <c r="ID8" s="29">
        <f t="shared" si="21"/>
        <v>0</v>
      </c>
      <c r="IE8" s="29">
        <f t="shared" si="21"/>
        <v>0</v>
      </c>
      <c r="IF8" s="29">
        <f t="shared" si="21"/>
        <v>0</v>
      </c>
      <c r="IG8" s="29">
        <f t="shared" si="21"/>
        <v>0</v>
      </c>
      <c r="IH8" s="29">
        <f t="shared" si="21"/>
        <v>0</v>
      </c>
      <c r="II8" s="29">
        <f t="shared" si="21"/>
        <v>0</v>
      </c>
      <c r="IJ8" s="29">
        <f t="shared" si="21"/>
        <v>0</v>
      </c>
      <c r="IK8" s="29">
        <f t="shared" si="21"/>
        <v>0</v>
      </c>
      <c r="IL8" s="29">
        <f t="shared" si="21"/>
        <v>0</v>
      </c>
      <c r="IM8" s="29">
        <f t="shared" si="21"/>
        <v>0</v>
      </c>
      <c r="IN8" s="29">
        <f t="shared" si="21"/>
        <v>0</v>
      </c>
      <c r="IO8" s="29">
        <f t="shared" si="21"/>
        <v>0</v>
      </c>
      <c r="IP8" s="29">
        <f t="shared" si="21"/>
        <v>0</v>
      </c>
      <c r="IQ8" s="29">
        <f t="shared" si="21"/>
        <v>0</v>
      </c>
      <c r="IR8" s="30">
        <f t="shared" si="21"/>
        <v>0</v>
      </c>
    </row>
    <row r="9" spans="1:256" ht="12" customHeight="1" x14ac:dyDescent="0.25">
      <c r="A9" s="55" t="s">
        <v>34</v>
      </c>
      <c r="B9" s="130"/>
      <c r="C9" s="29">
        <f>C80</f>
        <v>199307.69230769231</v>
      </c>
      <c r="D9" s="29">
        <f t="shared" ref="D9:BO9" si="22">D80</f>
        <v>197923.07692307691</v>
      </c>
      <c r="E9" s="29">
        <f t="shared" si="22"/>
        <v>196538.4615384615</v>
      </c>
      <c r="F9" s="29">
        <f t="shared" si="22"/>
        <v>195153.84615384613</v>
      </c>
      <c r="G9" s="29">
        <f t="shared" si="22"/>
        <v>193769.23076923075</v>
      </c>
      <c r="H9" s="29">
        <f t="shared" si="22"/>
        <v>192384.61538461535</v>
      </c>
      <c r="I9" s="29">
        <f t="shared" si="22"/>
        <v>190999.99999999994</v>
      </c>
      <c r="J9" s="29">
        <f t="shared" si="22"/>
        <v>189615.38461538457</v>
      </c>
      <c r="K9" s="29">
        <f t="shared" si="22"/>
        <v>188230.76923076919</v>
      </c>
      <c r="L9" s="29">
        <f t="shared" si="22"/>
        <v>186846.15384615379</v>
      </c>
      <c r="M9" s="29">
        <f t="shared" si="22"/>
        <v>185461.53846153838</v>
      </c>
      <c r="N9" s="29">
        <f t="shared" si="22"/>
        <v>184076.92307692301</v>
      </c>
      <c r="O9" s="29">
        <f t="shared" si="22"/>
        <v>182692.30769230763</v>
      </c>
      <c r="P9" s="29">
        <f t="shared" si="22"/>
        <v>181307.69230769222</v>
      </c>
      <c r="Q9" s="29">
        <f t="shared" si="22"/>
        <v>179923.07692307682</v>
      </c>
      <c r="R9" s="29">
        <f t="shared" si="22"/>
        <v>178538.46153846144</v>
      </c>
      <c r="S9" s="29">
        <f t="shared" si="22"/>
        <v>177153.84615384607</v>
      </c>
      <c r="T9" s="29">
        <f t="shared" si="22"/>
        <v>175769.23076923066</v>
      </c>
      <c r="U9" s="29">
        <f t="shared" si="22"/>
        <v>174384.61538461526</v>
      </c>
      <c r="V9" s="29">
        <f t="shared" si="22"/>
        <v>172999.99999999988</v>
      </c>
      <c r="W9" s="29">
        <f t="shared" si="22"/>
        <v>171615.38461538451</v>
      </c>
      <c r="X9" s="29">
        <f t="shared" si="22"/>
        <v>170230.7692307691</v>
      </c>
      <c r="Y9" s="29">
        <f t="shared" si="22"/>
        <v>168846.1538461537</v>
      </c>
      <c r="Z9" s="29">
        <f t="shared" si="22"/>
        <v>167461.53846153832</v>
      </c>
      <c r="AA9" s="29">
        <f t="shared" si="22"/>
        <v>166076.92307692295</v>
      </c>
      <c r="AB9" s="29">
        <f t="shared" si="22"/>
        <v>164692.30769230754</v>
      </c>
      <c r="AC9" s="29">
        <f t="shared" si="22"/>
        <v>163307.69230769214</v>
      </c>
      <c r="AD9" s="29">
        <f t="shared" si="22"/>
        <v>161923.07692307676</v>
      </c>
      <c r="AE9" s="29">
        <f t="shared" si="22"/>
        <v>160538.46153846139</v>
      </c>
      <c r="AF9" s="29">
        <f t="shared" si="22"/>
        <v>159153.84615384598</v>
      </c>
      <c r="AG9" s="29">
        <f t="shared" si="22"/>
        <v>157769.23076923058</v>
      </c>
      <c r="AH9" s="29">
        <f t="shared" si="22"/>
        <v>156384.6153846152</v>
      </c>
      <c r="AI9" s="29">
        <f t="shared" si="22"/>
        <v>154999.99999999983</v>
      </c>
      <c r="AJ9" s="29">
        <f t="shared" si="22"/>
        <v>153615.38461538442</v>
      </c>
      <c r="AK9" s="29">
        <f t="shared" si="22"/>
        <v>152230.76923076902</v>
      </c>
      <c r="AL9" s="29">
        <f t="shared" si="22"/>
        <v>150846.15384615364</v>
      </c>
      <c r="AM9" s="29">
        <f t="shared" si="22"/>
        <v>149461.53846153826</v>
      </c>
      <c r="AN9" s="29">
        <f t="shared" si="22"/>
        <v>148076.92307692286</v>
      </c>
      <c r="AO9" s="29">
        <f t="shared" si="22"/>
        <v>146692.30769230745</v>
      </c>
      <c r="AP9" s="29">
        <f t="shared" si="22"/>
        <v>145307.69230769208</v>
      </c>
      <c r="AQ9" s="29">
        <f t="shared" si="22"/>
        <v>143923.0769230767</v>
      </c>
      <c r="AR9" s="29">
        <f t="shared" si="22"/>
        <v>142538.4615384613</v>
      </c>
      <c r="AS9" s="29">
        <f t="shared" si="22"/>
        <v>141153.84615384589</v>
      </c>
      <c r="AT9" s="29">
        <f t="shared" si="22"/>
        <v>139769.23076923052</v>
      </c>
      <c r="AU9" s="29">
        <f t="shared" si="22"/>
        <v>138384.61538461514</v>
      </c>
      <c r="AV9" s="29">
        <f t="shared" si="22"/>
        <v>136999.99999999974</v>
      </c>
      <c r="AW9" s="29">
        <f t="shared" si="22"/>
        <v>135615.38461538433</v>
      </c>
      <c r="AX9" s="29">
        <f t="shared" si="22"/>
        <v>134230.76923076896</v>
      </c>
      <c r="AY9" s="29">
        <f t="shared" si="22"/>
        <v>132846.15384615358</v>
      </c>
      <c r="AZ9" s="29">
        <f t="shared" si="22"/>
        <v>131461.53846153821</v>
      </c>
      <c r="BA9" s="29">
        <f t="shared" si="22"/>
        <v>130076.92307692282</v>
      </c>
      <c r="BB9" s="29">
        <f t="shared" si="22"/>
        <v>128692.30769230743</v>
      </c>
      <c r="BC9" s="29">
        <f t="shared" si="22"/>
        <v>127307.69230769205</v>
      </c>
      <c r="BD9" s="29">
        <f t="shared" si="22"/>
        <v>125923.07692307667</v>
      </c>
      <c r="BE9" s="29">
        <f t="shared" si="22"/>
        <v>124538.46153846128</v>
      </c>
      <c r="BF9" s="29">
        <f t="shared" si="22"/>
        <v>123153.84615384589</v>
      </c>
      <c r="BG9" s="29">
        <f t="shared" si="22"/>
        <v>121769.23076923052</v>
      </c>
      <c r="BH9" s="29">
        <f t="shared" si="22"/>
        <v>120384.61538461514</v>
      </c>
      <c r="BI9" s="29">
        <f t="shared" si="22"/>
        <v>118999.99999999975</v>
      </c>
      <c r="BJ9" s="29">
        <f t="shared" si="22"/>
        <v>117615.38461538436</v>
      </c>
      <c r="BK9" s="29">
        <f t="shared" si="22"/>
        <v>116230.76923076899</v>
      </c>
      <c r="BL9" s="29">
        <f t="shared" si="22"/>
        <v>114846.15384615361</v>
      </c>
      <c r="BM9" s="29">
        <f t="shared" si="22"/>
        <v>113461.53846153822</v>
      </c>
      <c r="BN9" s="29">
        <f t="shared" si="22"/>
        <v>112076.92307692283</v>
      </c>
      <c r="BO9" s="29">
        <f t="shared" si="22"/>
        <v>110692.30769230745</v>
      </c>
      <c r="BP9" s="29">
        <f t="shared" ref="BP9:EA9" si="23">BP80</f>
        <v>109307.69230769208</v>
      </c>
      <c r="BQ9" s="29">
        <f t="shared" si="23"/>
        <v>107923.07692307669</v>
      </c>
      <c r="BR9" s="29">
        <f t="shared" si="23"/>
        <v>106538.4615384613</v>
      </c>
      <c r="BS9" s="29">
        <f t="shared" si="23"/>
        <v>105153.84615384592</v>
      </c>
      <c r="BT9" s="29">
        <f t="shared" si="23"/>
        <v>103769.23076923055</v>
      </c>
      <c r="BU9" s="29">
        <f t="shared" si="23"/>
        <v>102384.61538461516</v>
      </c>
      <c r="BV9" s="29">
        <f t="shared" si="23"/>
        <v>100999.99999999977</v>
      </c>
      <c r="BW9" s="29">
        <f t="shared" si="23"/>
        <v>99615.384615384392</v>
      </c>
      <c r="BX9" s="29">
        <f t="shared" si="23"/>
        <v>98230.769230769016</v>
      </c>
      <c r="BY9" s="29">
        <f t="shared" si="23"/>
        <v>96846.153846153626</v>
      </c>
      <c r="BZ9" s="29">
        <f t="shared" si="23"/>
        <v>95461.538461538235</v>
      </c>
      <c r="CA9" s="29">
        <f t="shared" si="23"/>
        <v>94076.92307692286</v>
      </c>
      <c r="CB9" s="29">
        <f t="shared" si="23"/>
        <v>92692.307692307484</v>
      </c>
      <c r="CC9" s="29">
        <f t="shared" si="23"/>
        <v>91307.692307692094</v>
      </c>
      <c r="CD9" s="29">
        <f t="shared" si="23"/>
        <v>89923.076923076704</v>
      </c>
      <c r="CE9" s="29">
        <f t="shared" si="23"/>
        <v>88538.461538461328</v>
      </c>
      <c r="CF9" s="29">
        <f t="shared" si="23"/>
        <v>87153.846153845952</v>
      </c>
      <c r="CG9" s="29">
        <f t="shared" si="23"/>
        <v>85769.230769230562</v>
      </c>
      <c r="CH9" s="29">
        <f t="shared" si="23"/>
        <v>84384.615384615172</v>
      </c>
      <c r="CI9" s="29">
        <f t="shared" si="23"/>
        <v>82999.999999999796</v>
      </c>
      <c r="CJ9" s="29">
        <f t="shared" si="23"/>
        <v>81615.384615384406</v>
      </c>
      <c r="CK9" s="29">
        <f t="shared" si="23"/>
        <v>80230.769230769016</v>
      </c>
      <c r="CL9" s="29">
        <f t="shared" si="23"/>
        <v>78846.15384615364</v>
      </c>
      <c r="CM9" s="29">
        <f t="shared" si="23"/>
        <v>77461.53846153825</v>
      </c>
      <c r="CN9" s="29">
        <f t="shared" si="23"/>
        <v>76076.92307692286</v>
      </c>
      <c r="CO9" s="29">
        <f t="shared" si="23"/>
        <v>74692.307692307484</v>
      </c>
      <c r="CP9" s="29">
        <f t="shared" si="23"/>
        <v>73307.692307692094</v>
      </c>
      <c r="CQ9" s="29">
        <f t="shared" si="23"/>
        <v>71923.076923076704</v>
      </c>
      <c r="CR9" s="29">
        <f t="shared" si="23"/>
        <v>70538.461538461328</v>
      </c>
      <c r="CS9" s="29">
        <f t="shared" si="23"/>
        <v>69298.07692307682</v>
      </c>
      <c r="CT9" s="29">
        <f t="shared" si="23"/>
        <v>0</v>
      </c>
      <c r="CU9" s="29">
        <f t="shared" si="23"/>
        <v>0</v>
      </c>
      <c r="CV9" s="29">
        <f t="shared" si="23"/>
        <v>0</v>
      </c>
      <c r="CW9" s="29">
        <f t="shared" si="23"/>
        <v>49738.461538461539</v>
      </c>
      <c r="CX9" s="29">
        <f t="shared" si="23"/>
        <v>49215.384615384617</v>
      </c>
      <c r="CY9" s="29">
        <f t="shared" si="23"/>
        <v>48692.307692307695</v>
      </c>
      <c r="CZ9" s="29">
        <f t="shared" si="23"/>
        <v>48169.230769230773</v>
      </c>
      <c r="DA9" s="29">
        <f t="shared" si="23"/>
        <v>47646.153846153851</v>
      </c>
      <c r="DB9" s="29">
        <f t="shared" si="23"/>
        <v>47123.076923076929</v>
      </c>
      <c r="DC9" s="29">
        <f t="shared" si="23"/>
        <v>46600.000000000007</v>
      </c>
      <c r="DD9" s="29">
        <f t="shared" si="23"/>
        <v>46076.923076923085</v>
      </c>
      <c r="DE9" s="29">
        <f t="shared" si="23"/>
        <v>45553.846153846163</v>
      </c>
      <c r="DF9" s="29">
        <f t="shared" si="23"/>
        <v>45030.769230769241</v>
      </c>
      <c r="DG9" s="29">
        <f t="shared" si="23"/>
        <v>44507.692307692319</v>
      </c>
      <c r="DH9" s="29">
        <f t="shared" si="23"/>
        <v>43984.615384615397</v>
      </c>
      <c r="DI9" s="29">
        <f t="shared" si="23"/>
        <v>43461.538461538476</v>
      </c>
      <c r="DJ9" s="29">
        <f t="shared" si="23"/>
        <v>42938.461538461554</v>
      </c>
      <c r="DK9" s="29">
        <f t="shared" si="23"/>
        <v>42415.384615384632</v>
      </c>
      <c r="DL9" s="29">
        <f t="shared" si="23"/>
        <v>41892.30769230771</v>
      </c>
      <c r="DM9" s="29">
        <f t="shared" si="23"/>
        <v>41369.230769230788</v>
      </c>
      <c r="DN9" s="29">
        <f t="shared" si="23"/>
        <v>40846.153846153866</v>
      </c>
      <c r="DO9" s="29">
        <f t="shared" si="23"/>
        <v>40323.076923076944</v>
      </c>
      <c r="DP9" s="29">
        <f t="shared" si="23"/>
        <v>39800.000000000022</v>
      </c>
      <c r="DQ9" s="29">
        <f t="shared" si="23"/>
        <v>39276.923076923093</v>
      </c>
      <c r="DR9" s="29">
        <f t="shared" si="23"/>
        <v>38753.846153846171</v>
      </c>
      <c r="DS9" s="29">
        <f t="shared" si="23"/>
        <v>38230.769230769249</v>
      </c>
      <c r="DT9" s="29">
        <f t="shared" si="23"/>
        <v>37707.692307692319</v>
      </c>
      <c r="DU9" s="29">
        <f t="shared" si="23"/>
        <v>37184.615384615397</v>
      </c>
      <c r="DV9" s="29">
        <f t="shared" si="23"/>
        <v>36661.538461538476</v>
      </c>
      <c r="DW9" s="29">
        <f t="shared" si="23"/>
        <v>36138.461538461554</v>
      </c>
      <c r="DX9" s="29">
        <f t="shared" si="23"/>
        <v>35615.384615384632</v>
      </c>
      <c r="DY9" s="29">
        <f t="shared" si="23"/>
        <v>35092.307692307702</v>
      </c>
      <c r="DZ9" s="29">
        <f t="shared" si="23"/>
        <v>34569.23076923078</v>
      </c>
      <c r="EA9" s="29">
        <f t="shared" si="23"/>
        <v>34046.153846153858</v>
      </c>
      <c r="EB9" s="29">
        <f t="shared" ref="EB9:GM9" si="24">EB80</f>
        <v>33523.076923076929</v>
      </c>
      <c r="EC9" s="29">
        <f t="shared" si="24"/>
        <v>33000.000000000007</v>
      </c>
      <c r="ED9" s="29">
        <f t="shared" si="24"/>
        <v>32476.923076923085</v>
      </c>
      <c r="EE9" s="29">
        <f t="shared" si="24"/>
        <v>31953.846153846163</v>
      </c>
      <c r="EF9" s="29">
        <f t="shared" si="24"/>
        <v>31430.769230769241</v>
      </c>
      <c r="EG9" s="29">
        <f t="shared" si="24"/>
        <v>30907.692307692316</v>
      </c>
      <c r="EH9" s="29">
        <f t="shared" si="24"/>
        <v>30578.744472084702</v>
      </c>
      <c r="EI9" s="29">
        <f t="shared" si="24"/>
        <v>30445.056977015669</v>
      </c>
      <c r="EJ9" s="29">
        <f t="shared" si="24"/>
        <v>30312.792306132695</v>
      </c>
      <c r="EK9" s="29">
        <f t="shared" si="24"/>
        <v>30181.105884384597</v>
      </c>
      <c r="EL9" s="29">
        <f t="shared" si="24"/>
        <v>30049.991557516973</v>
      </c>
      <c r="EM9" s="29">
        <f t="shared" si="24"/>
        <v>29919.446824382936</v>
      </c>
      <c r="EN9" s="29">
        <f t="shared" si="24"/>
        <v>29789.469210455085</v>
      </c>
      <c r="EO9" s="29">
        <f t="shared" si="24"/>
        <v>29660.056252024428</v>
      </c>
      <c r="EP9" s="29">
        <f t="shared" si="24"/>
        <v>29531.205496085244</v>
      </c>
      <c r="EQ9" s="29">
        <f t="shared" si="24"/>
        <v>29402.914500288291</v>
      </c>
      <c r="ER9" s="29">
        <f t="shared" si="24"/>
        <v>29275.180832894497</v>
      </c>
      <c r="ES9" s="29">
        <f t="shared" si="24"/>
        <v>29148.002072728883</v>
      </c>
      <c r="ET9" s="29">
        <f t="shared" si="24"/>
        <v>29021.375809134672</v>
      </c>
      <c r="EU9" s="29">
        <f t="shared" si="24"/>
        <v>28895.299641927573</v>
      </c>
      <c r="EV9" s="29">
        <f t="shared" si="24"/>
        <v>28769.771181350312</v>
      </c>
      <c r="EW9" s="29">
        <f t="shared" si="24"/>
        <v>28644.788048027316</v>
      </c>
      <c r="EX9" s="29">
        <f t="shared" si="24"/>
        <v>28520.347872919621</v>
      </c>
      <c r="EY9" s="29">
        <f t="shared" si="24"/>
        <v>28396.448297279967</v>
      </c>
      <c r="EZ9" s="29">
        <f t="shared" si="24"/>
        <v>28273.086972608075</v>
      </c>
      <c r="FA9" s="29">
        <f t="shared" si="24"/>
        <v>28150.261560606163</v>
      </c>
      <c r="FB9" s="29">
        <f t="shared" si="24"/>
        <v>28027.969733134585</v>
      </c>
      <c r="FC9" s="29">
        <f t="shared" si="24"/>
        <v>27906.209172167728</v>
      </c>
      <c r="FD9" s="29">
        <f t="shared" si="24"/>
        <v>27784.977569750077</v>
      </c>
      <c r="FE9" s="29">
        <f t="shared" si="24"/>
        <v>27664.272627952425</v>
      </c>
      <c r="FF9" s="29">
        <f t="shared" si="24"/>
        <v>27544.092058828388</v>
      </c>
      <c r="FG9" s="29">
        <f t="shared" si="24"/>
        <v>27424.433584370967</v>
      </c>
      <c r="FH9" s="29">
        <f t="shared" si="24"/>
        <v>27305.294936469418</v>
      </c>
      <c r="FI9" s="29">
        <f t="shared" si="24"/>
        <v>27186.673856866229</v>
      </c>
      <c r="FJ9" s="29">
        <f t="shared" si="24"/>
        <v>27068.568097114334</v>
      </c>
      <c r="FK9" s="29">
        <f t="shared" si="24"/>
        <v>26950.97541853449</v>
      </c>
      <c r="FL9" s="29">
        <f t="shared" si="24"/>
        <v>26833.893592172833</v>
      </c>
      <c r="FM9" s="29">
        <f t="shared" si="24"/>
        <v>26717.320398758638</v>
      </c>
      <c r="FN9" s="29">
        <f t="shared" si="24"/>
        <v>26601.25362866226</v>
      </c>
      <c r="FO9" s="29">
        <f t="shared" si="24"/>
        <v>26485.691081853227</v>
      </c>
      <c r="FP9" s="29">
        <f t="shared" si="24"/>
        <v>26370.630567858563</v>
      </c>
      <c r="FQ9" s="29">
        <f t="shared" si="24"/>
        <v>0</v>
      </c>
      <c r="FR9" s="29">
        <f t="shared" si="24"/>
        <v>0</v>
      </c>
      <c r="FS9" s="29">
        <f t="shared" si="24"/>
        <v>0</v>
      </c>
      <c r="FT9" s="29">
        <f t="shared" si="24"/>
        <v>0</v>
      </c>
      <c r="FU9" s="29">
        <f t="shared" si="24"/>
        <v>0</v>
      </c>
      <c r="FV9" s="29">
        <f t="shared" si="24"/>
        <v>0</v>
      </c>
      <c r="FW9" s="29">
        <f t="shared" si="24"/>
        <v>0</v>
      </c>
      <c r="FX9" s="29">
        <f t="shared" si="24"/>
        <v>0</v>
      </c>
      <c r="FY9" s="29">
        <f t="shared" si="24"/>
        <v>0</v>
      </c>
      <c r="FZ9" s="29">
        <f t="shared" si="24"/>
        <v>0</v>
      </c>
      <c r="GA9" s="29">
        <f t="shared" si="24"/>
        <v>0</v>
      </c>
      <c r="GB9" s="29">
        <f t="shared" si="24"/>
        <v>0</v>
      </c>
      <c r="GC9" s="29">
        <f t="shared" si="24"/>
        <v>0</v>
      </c>
      <c r="GD9" s="29">
        <f t="shared" si="24"/>
        <v>0</v>
      </c>
      <c r="GE9" s="29">
        <f t="shared" si="24"/>
        <v>0</v>
      </c>
      <c r="GF9" s="29">
        <f t="shared" si="24"/>
        <v>0</v>
      </c>
      <c r="GG9" s="29">
        <f t="shared" si="24"/>
        <v>0</v>
      </c>
      <c r="GH9" s="29">
        <f t="shared" si="24"/>
        <v>0</v>
      </c>
      <c r="GI9" s="29">
        <f t="shared" si="24"/>
        <v>0</v>
      </c>
      <c r="GJ9" s="29">
        <f t="shared" si="24"/>
        <v>0</v>
      </c>
      <c r="GK9" s="29">
        <f t="shared" si="24"/>
        <v>0</v>
      </c>
      <c r="GL9" s="29">
        <f t="shared" si="24"/>
        <v>0</v>
      </c>
      <c r="GM9" s="29">
        <f t="shared" si="24"/>
        <v>0</v>
      </c>
      <c r="GN9" s="29">
        <f t="shared" ref="GN9:IR9" si="25">GN80</f>
        <v>0</v>
      </c>
      <c r="GO9" s="29">
        <f t="shared" si="25"/>
        <v>0</v>
      </c>
      <c r="GP9" s="29">
        <f t="shared" si="25"/>
        <v>0</v>
      </c>
      <c r="GQ9" s="29">
        <f t="shared" si="25"/>
        <v>0</v>
      </c>
      <c r="GR9" s="29">
        <f t="shared" si="25"/>
        <v>0</v>
      </c>
      <c r="GS9" s="29">
        <f t="shared" si="25"/>
        <v>0</v>
      </c>
      <c r="GT9" s="29">
        <f t="shared" si="25"/>
        <v>0</v>
      </c>
      <c r="GU9" s="29">
        <f t="shared" si="25"/>
        <v>0</v>
      </c>
      <c r="GV9" s="29">
        <f t="shared" si="25"/>
        <v>0</v>
      </c>
      <c r="GW9" s="29">
        <f t="shared" si="25"/>
        <v>0</v>
      </c>
      <c r="GX9" s="29">
        <f t="shared" si="25"/>
        <v>0</v>
      </c>
      <c r="GY9" s="29">
        <f t="shared" si="25"/>
        <v>0</v>
      </c>
      <c r="GZ9" s="29">
        <f t="shared" si="25"/>
        <v>0</v>
      </c>
      <c r="HA9" s="29">
        <f t="shared" si="25"/>
        <v>0</v>
      </c>
      <c r="HB9" s="29">
        <f t="shared" si="25"/>
        <v>0</v>
      </c>
      <c r="HC9" s="29">
        <f t="shared" si="25"/>
        <v>0</v>
      </c>
      <c r="HD9" s="29">
        <f t="shared" si="25"/>
        <v>0</v>
      </c>
      <c r="HE9" s="29">
        <f t="shared" si="25"/>
        <v>0</v>
      </c>
      <c r="HF9" s="29">
        <f t="shared" si="25"/>
        <v>0</v>
      </c>
      <c r="HG9" s="29">
        <f t="shared" si="25"/>
        <v>0</v>
      </c>
      <c r="HH9" s="29">
        <f t="shared" si="25"/>
        <v>0</v>
      </c>
      <c r="HI9" s="29">
        <f t="shared" si="25"/>
        <v>0</v>
      </c>
      <c r="HJ9" s="29">
        <f t="shared" si="25"/>
        <v>0</v>
      </c>
      <c r="HK9" s="29">
        <f t="shared" si="25"/>
        <v>0</v>
      </c>
      <c r="HL9" s="29">
        <f t="shared" si="25"/>
        <v>0</v>
      </c>
      <c r="HM9" s="29">
        <f t="shared" si="25"/>
        <v>0</v>
      </c>
      <c r="HN9" s="29">
        <f t="shared" si="25"/>
        <v>0</v>
      </c>
      <c r="HO9" s="29">
        <f t="shared" si="25"/>
        <v>0</v>
      </c>
      <c r="HP9" s="29">
        <f t="shared" si="25"/>
        <v>0</v>
      </c>
      <c r="HQ9" s="29">
        <f t="shared" si="25"/>
        <v>0</v>
      </c>
      <c r="HR9" s="29">
        <f t="shared" si="25"/>
        <v>0</v>
      </c>
      <c r="HS9" s="29">
        <f t="shared" si="25"/>
        <v>0</v>
      </c>
      <c r="HT9" s="29">
        <f t="shared" si="25"/>
        <v>0</v>
      </c>
      <c r="HU9" s="29">
        <f t="shared" si="25"/>
        <v>0</v>
      </c>
      <c r="HV9" s="29">
        <f t="shared" si="25"/>
        <v>0</v>
      </c>
      <c r="HW9" s="29">
        <f t="shared" si="25"/>
        <v>0</v>
      </c>
      <c r="HX9" s="29">
        <f t="shared" si="25"/>
        <v>0</v>
      </c>
      <c r="HY9" s="29">
        <f t="shared" si="25"/>
        <v>0</v>
      </c>
      <c r="HZ9" s="29">
        <f t="shared" si="25"/>
        <v>0</v>
      </c>
      <c r="IA9" s="29">
        <f t="shared" si="25"/>
        <v>0</v>
      </c>
      <c r="IB9" s="29">
        <f t="shared" si="25"/>
        <v>0</v>
      </c>
      <c r="IC9" s="29">
        <f t="shared" si="25"/>
        <v>0</v>
      </c>
      <c r="ID9" s="29">
        <f t="shared" si="25"/>
        <v>0</v>
      </c>
      <c r="IE9" s="29">
        <f t="shared" si="25"/>
        <v>0</v>
      </c>
      <c r="IF9" s="29">
        <f t="shared" si="25"/>
        <v>0</v>
      </c>
      <c r="IG9" s="29">
        <f t="shared" si="25"/>
        <v>0</v>
      </c>
      <c r="IH9" s="29">
        <f t="shared" si="25"/>
        <v>0</v>
      </c>
      <c r="II9" s="29">
        <f t="shared" si="25"/>
        <v>0</v>
      </c>
      <c r="IJ9" s="29">
        <f t="shared" si="25"/>
        <v>0</v>
      </c>
      <c r="IK9" s="29">
        <f t="shared" si="25"/>
        <v>0</v>
      </c>
      <c r="IL9" s="29">
        <f t="shared" si="25"/>
        <v>0</v>
      </c>
      <c r="IM9" s="29">
        <f t="shared" si="25"/>
        <v>0</v>
      </c>
      <c r="IN9" s="29">
        <f t="shared" si="25"/>
        <v>0</v>
      </c>
      <c r="IO9" s="29">
        <f t="shared" si="25"/>
        <v>0</v>
      </c>
      <c r="IP9" s="29">
        <f t="shared" si="25"/>
        <v>0</v>
      </c>
      <c r="IQ9" s="29">
        <f t="shared" si="25"/>
        <v>0</v>
      </c>
      <c r="IR9" s="30">
        <f t="shared" si="25"/>
        <v>0</v>
      </c>
    </row>
    <row r="10" spans="1:256" ht="12" customHeight="1" x14ac:dyDescent="0.25">
      <c r="A10" s="55" t="s">
        <v>195</v>
      </c>
      <c r="B10" s="130">
        <f t="shared" ref="B10:AF10" si="26">B81</f>
        <v>200000</v>
      </c>
      <c r="C10" s="29">
        <f t="shared" si="26"/>
        <v>198615.38461538462</v>
      </c>
      <c r="D10" s="29">
        <f t="shared" si="26"/>
        <v>197230.76923076922</v>
      </c>
      <c r="E10" s="29">
        <f t="shared" si="26"/>
        <v>195846.15384615381</v>
      </c>
      <c r="F10" s="29">
        <f t="shared" si="26"/>
        <v>194461.53846153844</v>
      </c>
      <c r="G10" s="29">
        <f t="shared" si="26"/>
        <v>193076.92307692306</v>
      </c>
      <c r="H10" s="29">
        <f t="shared" si="26"/>
        <v>191692.30769230766</v>
      </c>
      <c r="I10" s="29">
        <f t="shared" si="26"/>
        <v>190307.69230769225</v>
      </c>
      <c r="J10" s="29">
        <f t="shared" si="26"/>
        <v>188923.07692307688</v>
      </c>
      <c r="K10" s="29">
        <f t="shared" si="26"/>
        <v>187538.4615384615</v>
      </c>
      <c r="L10" s="29">
        <f t="shared" si="26"/>
        <v>186153.8461538461</v>
      </c>
      <c r="M10" s="29">
        <f t="shared" si="26"/>
        <v>184769.23076923069</v>
      </c>
      <c r="N10" s="29">
        <f t="shared" si="26"/>
        <v>183384.61538461532</v>
      </c>
      <c r="O10" s="29">
        <f t="shared" si="26"/>
        <v>181999.99999999994</v>
      </c>
      <c r="P10" s="29">
        <f t="shared" si="26"/>
        <v>180615.38461538454</v>
      </c>
      <c r="Q10" s="29">
        <f t="shared" si="26"/>
        <v>179230.76923076913</v>
      </c>
      <c r="R10" s="29">
        <f t="shared" si="26"/>
        <v>177846.15384615376</v>
      </c>
      <c r="S10" s="29">
        <f t="shared" si="26"/>
        <v>176461.53846153838</v>
      </c>
      <c r="T10" s="29">
        <f t="shared" si="26"/>
        <v>175076.92307692298</v>
      </c>
      <c r="U10" s="29">
        <f t="shared" si="26"/>
        <v>173692.30769230757</v>
      </c>
      <c r="V10" s="29">
        <f t="shared" si="26"/>
        <v>172307.6923076922</v>
      </c>
      <c r="W10" s="29">
        <f t="shared" si="26"/>
        <v>170923.07692307682</v>
      </c>
      <c r="X10" s="29">
        <f t="shared" si="26"/>
        <v>169538.46153846142</v>
      </c>
      <c r="Y10" s="29">
        <f t="shared" si="26"/>
        <v>168153.84615384601</v>
      </c>
      <c r="Z10" s="29">
        <f t="shared" si="26"/>
        <v>166769.23076923063</v>
      </c>
      <c r="AA10" s="29">
        <f t="shared" si="26"/>
        <v>165384.61538461526</v>
      </c>
      <c r="AB10" s="29">
        <f t="shared" si="26"/>
        <v>163999.99999999985</v>
      </c>
      <c r="AC10" s="29">
        <f t="shared" si="26"/>
        <v>162615.38461538445</v>
      </c>
      <c r="AD10" s="29">
        <f t="shared" si="26"/>
        <v>161230.76923076907</v>
      </c>
      <c r="AE10" s="29">
        <f t="shared" si="26"/>
        <v>159846.1538461537</v>
      </c>
      <c r="AF10" s="29">
        <f t="shared" si="26"/>
        <v>158461.53846153829</v>
      </c>
      <c r="AG10" s="29">
        <f t="shared" ref="AG10:BL10" si="27">AG81</f>
        <v>157076.92307692289</v>
      </c>
      <c r="AH10" s="29">
        <f t="shared" si="27"/>
        <v>155692.30769230751</v>
      </c>
      <c r="AI10" s="29">
        <f t="shared" si="27"/>
        <v>154307.69230769214</v>
      </c>
      <c r="AJ10" s="29">
        <f t="shared" si="27"/>
        <v>152923.07692307673</v>
      </c>
      <c r="AK10" s="29">
        <f t="shared" si="27"/>
        <v>151538.46153846133</v>
      </c>
      <c r="AL10" s="29">
        <f t="shared" si="27"/>
        <v>150153.84615384595</v>
      </c>
      <c r="AM10" s="29">
        <f t="shared" si="27"/>
        <v>148769.23076923058</v>
      </c>
      <c r="AN10" s="29">
        <f t="shared" si="27"/>
        <v>147384.61538461517</v>
      </c>
      <c r="AO10" s="29">
        <f t="shared" si="27"/>
        <v>145999.99999999977</v>
      </c>
      <c r="AP10" s="29">
        <f t="shared" si="27"/>
        <v>144615.38461538439</v>
      </c>
      <c r="AQ10" s="29">
        <f t="shared" si="27"/>
        <v>143230.76923076902</v>
      </c>
      <c r="AR10" s="29">
        <f t="shared" si="27"/>
        <v>141846.15384615361</v>
      </c>
      <c r="AS10" s="29">
        <f t="shared" si="27"/>
        <v>140461.53846153821</v>
      </c>
      <c r="AT10" s="29">
        <f t="shared" si="27"/>
        <v>139076.92307692283</v>
      </c>
      <c r="AU10" s="29">
        <f t="shared" si="27"/>
        <v>137692.30769230745</v>
      </c>
      <c r="AV10" s="29">
        <f t="shared" si="27"/>
        <v>136307.69230769205</v>
      </c>
      <c r="AW10" s="29">
        <f t="shared" si="27"/>
        <v>134923.07692307665</v>
      </c>
      <c r="AX10" s="29">
        <f t="shared" si="27"/>
        <v>133538.46153846127</v>
      </c>
      <c r="AY10" s="29">
        <f t="shared" si="27"/>
        <v>132153.84615384589</v>
      </c>
      <c r="AZ10" s="29">
        <f t="shared" si="27"/>
        <v>130769.23076923052</v>
      </c>
      <c r="BA10" s="29">
        <f t="shared" si="27"/>
        <v>129384.61538461513</v>
      </c>
      <c r="BB10" s="29">
        <f t="shared" si="27"/>
        <v>127999.99999999974</v>
      </c>
      <c r="BC10" s="29">
        <f t="shared" si="27"/>
        <v>126615.38461538436</v>
      </c>
      <c r="BD10" s="29">
        <f t="shared" si="27"/>
        <v>125230.76923076899</v>
      </c>
      <c r="BE10" s="29">
        <f t="shared" si="27"/>
        <v>123846.1538461536</v>
      </c>
      <c r="BF10" s="29">
        <f t="shared" si="27"/>
        <v>122461.53846153821</v>
      </c>
      <c r="BG10" s="29">
        <f t="shared" si="27"/>
        <v>121076.92307692283</v>
      </c>
      <c r="BH10" s="29">
        <f t="shared" si="27"/>
        <v>119692.30769230745</v>
      </c>
      <c r="BI10" s="29">
        <f t="shared" si="27"/>
        <v>118307.69230769206</v>
      </c>
      <c r="BJ10" s="29">
        <f t="shared" si="27"/>
        <v>116923.07692307667</v>
      </c>
      <c r="BK10" s="29">
        <f t="shared" si="27"/>
        <v>115538.4615384613</v>
      </c>
      <c r="BL10" s="29">
        <f t="shared" si="27"/>
        <v>114153.84615384592</v>
      </c>
      <c r="BM10" s="29">
        <f t="shared" ref="BM10:CR10" si="28">BM81</f>
        <v>112769.23076923053</v>
      </c>
      <c r="BN10" s="29">
        <f t="shared" si="28"/>
        <v>111384.61538461514</v>
      </c>
      <c r="BO10" s="29">
        <f t="shared" si="28"/>
        <v>109999.99999999977</v>
      </c>
      <c r="BP10" s="29">
        <f t="shared" si="28"/>
        <v>108615.38461538439</v>
      </c>
      <c r="BQ10" s="29">
        <f t="shared" si="28"/>
        <v>107230.769230769</v>
      </c>
      <c r="BR10" s="29">
        <f t="shared" si="28"/>
        <v>105846.15384615361</v>
      </c>
      <c r="BS10" s="29">
        <f t="shared" si="28"/>
        <v>104461.53846153824</v>
      </c>
      <c r="BT10" s="29">
        <f t="shared" si="28"/>
        <v>103076.92307692286</v>
      </c>
      <c r="BU10" s="29">
        <f t="shared" si="28"/>
        <v>101692.30769230747</v>
      </c>
      <c r="BV10" s="29">
        <f t="shared" si="28"/>
        <v>100307.69230769208</v>
      </c>
      <c r="BW10" s="29">
        <f t="shared" si="28"/>
        <v>98923.076923076704</v>
      </c>
      <c r="BX10" s="29">
        <f t="shared" si="28"/>
        <v>97538.461538461328</v>
      </c>
      <c r="BY10" s="29">
        <f t="shared" si="28"/>
        <v>96153.846153845938</v>
      </c>
      <c r="BZ10" s="29">
        <f t="shared" si="28"/>
        <v>94769.230769230548</v>
      </c>
      <c r="CA10" s="29">
        <f t="shared" si="28"/>
        <v>93384.615384615172</v>
      </c>
      <c r="CB10" s="29">
        <f t="shared" si="28"/>
        <v>91999.999999999796</v>
      </c>
      <c r="CC10" s="29">
        <f t="shared" si="28"/>
        <v>90615.384615384406</v>
      </c>
      <c r="CD10" s="29">
        <f t="shared" si="28"/>
        <v>89230.769230769016</v>
      </c>
      <c r="CE10" s="29">
        <f t="shared" si="28"/>
        <v>87846.15384615364</v>
      </c>
      <c r="CF10" s="29">
        <f t="shared" si="28"/>
        <v>86461.538461538265</v>
      </c>
      <c r="CG10" s="29">
        <f t="shared" si="28"/>
        <v>85076.923076922874</v>
      </c>
      <c r="CH10" s="29">
        <f t="shared" si="28"/>
        <v>83692.307692307484</v>
      </c>
      <c r="CI10" s="29">
        <f t="shared" si="28"/>
        <v>82307.692307692108</v>
      </c>
      <c r="CJ10" s="29">
        <f t="shared" si="28"/>
        <v>80923.076923076718</v>
      </c>
      <c r="CK10" s="29">
        <f t="shared" si="28"/>
        <v>79538.461538461328</v>
      </c>
      <c r="CL10" s="29">
        <f t="shared" si="28"/>
        <v>78153.846153845952</v>
      </c>
      <c r="CM10" s="29">
        <f t="shared" si="28"/>
        <v>76769.230769230562</v>
      </c>
      <c r="CN10" s="29">
        <f t="shared" si="28"/>
        <v>75384.615384615172</v>
      </c>
      <c r="CO10" s="29">
        <f t="shared" si="28"/>
        <v>73999.999999999796</v>
      </c>
      <c r="CP10" s="29">
        <f t="shared" si="28"/>
        <v>72615.384615384406</v>
      </c>
      <c r="CQ10" s="29">
        <f t="shared" si="28"/>
        <v>71230.769230769016</v>
      </c>
      <c r="CR10" s="29">
        <f t="shared" si="28"/>
        <v>69846.15384615364</v>
      </c>
      <c r="CS10" s="29">
        <f t="shared" ref="CS10:CX10" si="29">CS81</f>
        <v>68750</v>
      </c>
      <c r="CT10" s="29">
        <f t="shared" si="29"/>
        <v>50000</v>
      </c>
      <c r="CU10" s="29">
        <f t="shared" si="29"/>
        <v>50000</v>
      </c>
      <c r="CV10" s="29">
        <f t="shared" si="29"/>
        <v>50000</v>
      </c>
      <c r="CW10" s="29">
        <f t="shared" si="29"/>
        <v>49476.923076923078</v>
      </c>
      <c r="CX10" s="29">
        <f t="shared" si="29"/>
        <v>48953.846153846156</v>
      </c>
      <c r="CY10" s="29">
        <f t="shared" ref="CY10:EM10" si="30">CY81</f>
        <v>48430.769230769234</v>
      </c>
      <c r="CZ10" s="29">
        <f t="shared" si="30"/>
        <v>47907.692307692312</v>
      </c>
      <c r="DA10" s="29">
        <f t="shared" si="30"/>
        <v>47384.61538461539</v>
      </c>
      <c r="DB10" s="29">
        <f t="shared" si="30"/>
        <v>46861.538461538468</v>
      </c>
      <c r="DC10" s="29">
        <f t="shared" si="30"/>
        <v>46338.461538461546</v>
      </c>
      <c r="DD10" s="29">
        <f t="shared" si="30"/>
        <v>45815.384615384624</v>
      </c>
      <c r="DE10" s="29">
        <f t="shared" si="30"/>
        <v>45292.307692307702</v>
      </c>
      <c r="DF10" s="29">
        <f t="shared" si="30"/>
        <v>44769.23076923078</v>
      </c>
      <c r="DG10" s="29">
        <f t="shared" si="30"/>
        <v>44246.153846153858</v>
      </c>
      <c r="DH10" s="29">
        <f t="shared" si="30"/>
        <v>43723.076923076937</v>
      </c>
      <c r="DI10" s="29">
        <f t="shared" si="30"/>
        <v>43200.000000000015</v>
      </c>
      <c r="DJ10" s="29">
        <f t="shared" si="30"/>
        <v>42676.923076923093</v>
      </c>
      <c r="DK10" s="29">
        <f t="shared" si="30"/>
        <v>42153.846153846171</v>
      </c>
      <c r="DL10" s="29">
        <f t="shared" si="30"/>
        <v>41630.769230769249</v>
      </c>
      <c r="DM10" s="29">
        <f t="shared" si="30"/>
        <v>41107.692307692327</v>
      </c>
      <c r="DN10" s="29">
        <f t="shared" si="30"/>
        <v>40584.615384615405</v>
      </c>
      <c r="DO10" s="29">
        <f t="shared" si="30"/>
        <v>40061.538461538483</v>
      </c>
      <c r="DP10" s="29">
        <f t="shared" si="30"/>
        <v>39538.461538461561</v>
      </c>
      <c r="DQ10" s="29">
        <f t="shared" si="30"/>
        <v>39015.384615384632</v>
      </c>
      <c r="DR10" s="29">
        <f t="shared" si="30"/>
        <v>38492.30769230771</v>
      </c>
      <c r="DS10" s="29">
        <f t="shared" si="30"/>
        <v>37969.230769230788</v>
      </c>
      <c r="DT10" s="29">
        <f t="shared" si="30"/>
        <v>37446.153846153858</v>
      </c>
      <c r="DU10" s="29">
        <f t="shared" si="30"/>
        <v>36923.076923076937</v>
      </c>
      <c r="DV10" s="29">
        <f t="shared" si="30"/>
        <v>36400.000000000015</v>
      </c>
      <c r="DW10" s="29">
        <f t="shared" si="30"/>
        <v>35876.923076923093</v>
      </c>
      <c r="DX10" s="29">
        <f t="shared" si="30"/>
        <v>35353.846153846171</v>
      </c>
      <c r="DY10" s="29">
        <f t="shared" si="30"/>
        <v>34830.769230769241</v>
      </c>
      <c r="DZ10" s="29">
        <f t="shared" si="30"/>
        <v>34307.692307692319</v>
      </c>
      <c r="EA10" s="29">
        <f t="shared" si="30"/>
        <v>33784.615384615397</v>
      </c>
      <c r="EB10" s="29">
        <f t="shared" si="30"/>
        <v>33261.538461538468</v>
      </c>
      <c r="EC10" s="29">
        <f t="shared" si="30"/>
        <v>32738.461538461546</v>
      </c>
      <c r="ED10" s="29">
        <f t="shared" si="30"/>
        <v>32215.384615384624</v>
      </c>
      <c r="EE10" s="29">
        <f t="shared" si="30"/>
        <v>31692.307692307702</v>
      </c>
      <c r="EF10" s="29">
        <f t="shared" si="30"/>
        <v>31169.23076923078</v>
      </c>
      <c r="EG10" s="29">
        <f t="shared" si="30"/>
        <v>30646.153846153855</v>
      </c>
      <c r="EH10" s="29">
        <f t="shared" si="30"/>
        <v>30511.335098015548</v>
      </c>
      <c r="EI10" s="29">
        <f t="shared" si="30"/>
        <v>30378.77885601579</v>
      </c>
      <c r="EJ10" s="29">
        <f t="shared" si="30"/>
        <v>30246.805756249603</v>
      </c>
      <c r="EK10" s="29">
        <f t="shared" si="30"/>
        <v>30115.40601251959</v>
      </c>
      <c r="EL10" s="29">
        <f t="shared" si="30"/>
        <v>29984.577102514355</v>
      </c>
      <c r="EM10" s="29">
        <f t="shared" si="30"/>
        <v>29854.316546251517</v>
      </c>
      <c r="EN10" s="29">
        <f t="shared" ref="EN10:EY10" si="31">EN81</f>
        <v>29724.621874658653</v>
      </c>
      <c r="EO10" s="29">
        <f t="shared" si="31"/>
        <v>29595.490629390202</v>
      </c>
      <c r="EP10" s="29">
        <f t="shared" si="31"/>
        <v>29466.920362780285</v>
      </c>
      <c r="EQ10" s="29">
        <f t="shared" si="31"/>
        <v>29338.908637796292</v>
      </c>
      <c r="ER10" s="29">
        <f t="shared" si="31"/>
        <v>29211.453027992698</v>
      </c>
      <c r="ES10" s="29">
        <f t="shared" si="31"/>
        <v>29084.551117465067</v>
      </c>
      <c r="ET10" s="29">
        <f t="shared" si="31"/>
        <v>28958.200500804272</v>
      </c>
      <c r="EU10" s="29">
        <f t="shared" si="31"/>
        <v>28832.398783050874</v>
      </c>
      <c r="EV10" s="29">
        <f t="shared" si="31"/>
        <v>28707.14357964975</v>
      </c>
      <c r="EW10" s="29">
        <f t="shared" si="31"/>
        <v>28582.432516404882</v>
      </c>
      <c r="EX10" s="29">
        <f t="shared" si="31"/>
        <v>28458.26322943436</v>
      </c>
      <c r="EY10" s="29">
        <f t="shared" si="31"/>
        <v>28334.63336512557</v>
      </c>
      <c r="EZ10" s="29">
        <f t="shared" ref="EZ10:HK10" si="32">EZ81</f>
        <v>28211.540580090583</v>
      </c>
      <c r="FA10" s="29">
        <f t="shared" si="32"/>
        <v>28088.982541121743</v>
      </c>
      <c r="FB10" s="29">
        <f t="shared" si="32"/>
        <v>27966.956925147428</v>
      </c>
      <c r="FC10" s="29">
        <f t="shared" si="32"/>
        <v>27845.461419188032</v>
      </c>
      <c r="FD10" s="29">
        <f t="shared" si="32"/>
        <v>27724.493720312115</v>
      </c>
      <c r="FE10" s="29">
        <f t="shared" si="32"/>
        <v>27604.051535592738</v>
      </c>
      <c r="FF10" s="29">
        <f t="shared" si="32"/>
        <v>27484.132582064034</v>
      </c>
      <c r="FG10" s="29">
        <f t="shared" si="32"/>
        <v>27364.7345866779</v>
      </c>
      <c r="FH10" s="29">
        <f t="shared" si="32"/>
        <v>27245.855286260932</v>
      </c>
      <c r="FI10" s="29">
        <f t="shared" si="32"/>
        <v>27127.492427471523</v>
      </c>
      <c r="FJ10" s="29">
        <f t="shared" si="32"/>
        <v>27009.643766757144</v>
      </c>
      <c r="FK10" s="29">
        <f t="shared" si="32"/>
        <v>26892.307070311832</v>
      </c>
      <c r="FL10" s="29">
        <f t="shared" si="32"/>
        <v>26775.480114033831</v>
      </c>
      <c r="FM10" s="29">
        <f t="shared" si="32"/>
        <v>26659.160683483446</v>
      </c>
      <c r="FN10" s="29">
        <f t="shared" si="32"/>
        <v>26543.34657384107</v>
      </c>
      <c r="FO10" s="29">
        <f t="shared" si="32"/>
        <v>26428.035589865383</v>
      </c>
      <c r="FP10" s="29">
        <f t="shared" si="32"/>
        <v>26313.225545851747</v>
      </c>
      <c r="FQ10" s="29">
        <f t="shared" si="32"/>
        <v>26313.225545851747</v>
      </c>
      <c r="FR10" s="29">
        <f t="shared" si="32"/>
        <v>26313.225545851747</v>
      </c>
      <c r="FS10" s="29">
        <f t="shared" si="32"/>
        <v>26313.225545851747</v>
      </c>
      <c r="FT10" s="29">
        <f t="shared" si="32"/>
        <v>26313.225545851747</v>
      </c>
      <c r="FU10" s="29">
        <f t="shared" si="32"/>
        <v>26313.225545851747</v>
      </c>
      <c r="FV10" s="29">
        <f t="shared" si="32"/>
        <v>26313.225545851747</v>
      </c>
      <c r="FW10" s="29">
        <f t="shared" si="32"/>
        <v>26313.225545851747</v>
      </c>
      <c r="FX10" s="29">
        <f t="shared" si="32"/>
        <v>26313.225545851747</v>
      </c>
      <c r="FY10" s="29">
        <f t="shared" si="32"/>
        <v>26313.225545851747</v>
      </c>
      <c r="FZ10" s="29">
        <f t="shared" si="32"/>
        <v>26313.225545851747</v>
      </c>
      <c r="GA10" s="29">
        <f t="shared" si="32"/>
        <v>26313.225545851747</v>
      </c>
      <c r="GB10" s="29">
        <f t="shared" si="32"/>
        <v>26313.225545851747</v>
      </c>
      <c r="GC10" s="29">
        <f t="shared" si="32"/>
        <v>26313.225545851747</v>
      </c>
      <c r="GD10" s="29">
        <f t="shared" si="32"/>
        <v>26313.225545851747</v>
      </c>
      <c r="GE10" s="29">
        <f t="shared" si="32"/>
        <v>26313.225545851747</v>
      </c>
      <c r="GF10" s="29">
        <f t="shared" si="32"/>
        <v>26313.225545851747</v>
      </c>
      <c r="GG10" s="29">
        <f t="shared" si="32"/>
        <v>26313.225545851747</v>
      </c>
      <c r="GH10" s="29">
        <f t="shared" si="32"/>
        <v>26313.225545851747</v>
      </c>
      <c r="GI10" s="29">
        <f t="shared" si="32"/>
        <v>26313.225545851747</v>
      </c>
      <c r="GJ10" s="29">
        <f t="shared" si="32"/>
        <v>26313.225545851747</v>
      </c>
      <c r="GK10" s="29">
        <f t="shared" si="32"/>
        <v>26313.225545851747</v>
      </c>
      <c r="GL10" s="29">
        <f t="shared" si="32"/>
        <v>26313.225545851747</v>
      </c>
      <c r="GM10" s="29">
        <f t="shared" si="32"/>
        <v>26313.225545851747</v>
      </c>
      <c r="GN10" s="29">
        <f t="shared" si="32"/>
        <v>26313.225545851747</v>
      </c>
      <c r="GO10" s="29">
        <f t="shared" si="32"/>
        <v>26313.225545851747</v>
      </c>
      <c r="GP10" s="29">
        <f t="shared" si="32"/>
        <v>26313.225545851747</v>
      </c>
      <c r="GQ10" s="29">
        <f t="shared" si="32"/>
        <v>26313.225545851747</v>
      </c>
      <c r="GR10" s="29">
        <f t="shared" si="32"/>
        <v>26313.225545851747</v>
      </c>
      <c r="GS10" s="29">
        <f t="shared" si="32"/>
        <v>26313.225545851747</v>
      </c>
      <c r="GT10" s="29">
        <f t="shared" si="32"/>
        <v>26313.225545851747</v>
      </c>
      <c r="GU10" s="29">
        <f t="shared" si="32"/>
        <v>26313.225545851747</v>
      </c>
      <c r="GV10" s="29">
        <f t="shared" si="32"/>
        <v>26313.225545851747</v>
      </c>
      <c r="GW10" s="29">
        <f t="shared" si="32"/>
        <v>26313.225545851747</v>
      </c>
      <c r="GX10" s="29">
        <f t="shared" si="32"/>
        <v>26313.225545851747</v>
      </c>
      <c r="GY10" s="29">
        <f t="shared" si="32"/>
        <v>26313.225545851747</v>
      </c>
      <c r="GZ10" s="29">
        <f t="shared" si="32"/>
        <v>26313.225545851747</v>
      </c>
      <c r="HA10" s="29">
        <f t="shared" si="32"/>
        <v>26313.225545851747</v>
      </c>
      <c r="HB10" s="29">
        <f t="shared" si="32"/>
        <v>26313.225545851747</v>
      </c>
      <c r="HC10" s="29">
        <f t="shared" si="32"/>
        <v>26313.225545851747</v>
      </c>
      <c r="HD10" s="29">
        <f t="shared" si="32"/>
        <v>26313.225545851747</v>
      </c>
      <c r="HE10" s="29">
        <f t="shared" si="32"/>
        <v>26313.225545851747</v>
      </c>
      <c r="HF10" s="29">
        <f t="shared" si="32"/>
        <v>26313.225545851747</v>
      </c>
      <c r="HG10" s="29">
        <f t="shared" si="32"/>
        <v>26313.225545851747</v>
      </c>
      <c r="HH10" s="29">
        <f t="shared" si="32"/>
        <v>26313.225545851747</v>
      </c>
      <c r="HI10" s="29">
        <f t="shared" si="32"/>
        <v>26313.225545851747</v>
      </c>
      <c r="HJ10" s="29">
        <f t="shared" si="32"/>
        <v>26313.225545851747</v>
      </c>
      <c r="HK10" s="29">
        <f t="shared" si="32"/>
        <v>26313.225545851747</v>
      </c>
      <c r="HL10" s="29">
        <f t="shared" ref="HL10:IR10" si="33">HL81</f>
        <v>26313.225545851747</v>
      </c>
      <c r="HM10" s="29">
        <f t="shared" si="33"/>
        <v>26313.225545851747</v>
      </c>
      <c r="HN10" s="29">
        <f t="shared" si="33"/>
        <v>26313.225545851747</v>
      </c>
      <c r="HO10" s="29">
        <f t="shared" si="33"/>
        <v>26313.225545851747</v>
      </c>
      <c r="HP10" s="29">
        <f t="shared" si="33"/>
        <v>26313.225545851747</v>
      </c>
      <c r="HQ10" s="29">
        <f t="shared" si="33"/>
        <v>26313.225545851747</v>
      </c>
      <c r="HR10" s="29">
        <f t="shared" si="33"/>
        <v>26313.225545851747</v>
      </c>
      <c r="HS10" s="29">
        <f t="shared" si="33"/>
        <v>26313.225545851747</v>
      </c>
      <c r="HT10" s="29">
        <f t="shared" si="33"/>
        <v>26313.225545851747</v>
      </c>
      <c r="HU10" s="29">
        <f t="shared" si="33"/>
        <v>26313.225545851747</v>
      </c>
      <c r="HV10" s="29">
        <f t="shared" si="33"/>
        <v>26313.225545851747</v>
      </c>
      <c r="HW10" s="29">
        <f t="shared" si="33"/>
        <v>26313.225545851747</v>
      </c>
      <c r="HX10" s="29">
        <f t="shared" si="33"/>
        <v>26313.225545851747</v>
      </c>
      <c r="HY10" s="29">
        <f t="shared" si="33"/>
        <v>26313.225545851747</v>
      </c>
      <c r="HZ10" s="29">
        <f t="shared" si="33"/>
        <v>26313.225545851747</v>
      </c>
      <c r="IA10" s="29">
        <f t="shared" si="33"/>
        <v>26313.225545851747</v>
      </c>
      <c r="IB10" s="29">
        <f t="shared" si="33"/>
        <v>26313.225545851747</v>
      </c>
      <c r="IC10" s="29">
        <f t="shared" si="33"/>
        <v>26313.225545851747</v>
      </c>
      <c r="ID10" s="29">
        <f t="shared" si="33"/>
        <v>26313.225545851747</v>
      </c>
      <c r="IE10" s="29">
        <f t="shared" si="33"/>
        <v>26313.225545851747</v>
      </c>
      <c r="IF10" s="29">
        <f t="shared" si="33"/>
        <v>26313.225545851747</v>
      </c>
      <c r="IG10" s="29">
        <f t="shared" si="33"/>
        <v>26313.225545851747</v>
      </c>
      <c r="IH10" s="29">
        <f t="shared" si="33"/>
        <v>26313.225545851747</v>
      </c>
      <c r="II10" s="29">
        <f t="shared" si="33"/>
        <v>26313.225545851747</v>
      </c>
      <c r="IJ10" s="29">
        <f t="shared" si="33"/>
        <v>26313.225545851747</v>
      </c>
      <c r="IK10" s="29">
        <f t="shared" si="33"/>
        <v>26313.225545851747</v>
      </c>
      <c r="IL10" s="29">
        <f t="shared" si="33"/>
        <v>26313.225545851747</v>
      </c>
      <c r="IM10" s="29">
        <f t="shared" si="33"/>
        <v>26313.225545851747</v>
      </c>
      <c r="IN10" s="29">
        <f t="shared" si="33"/>
        <v>26313.225545851747</v>
      </c>
      <c r="IO10" s="29">
        <f t="shared" si="33"/>
        <v>26313.225545851747</v>
      </c>
      <c r="IP10" s="29">
        <f t="shared" si="33"/>
        <v>26313.225545851747</v>
      </c>
      <c r="IQ10" s="29">
        <f t="shared" si="33"/>
        <v>26313.225545851747</v>
      </c>
      <c r="IR10" s="30">
        <f t="shared" si="33"/>
        <v>26313.225545851747</v>
      </c>
    </row>
    <row r="11" spans="1:256" ht="12" customHeight="1" x14ac:dyDescent="0.25">
      <c r="A11" s="62" t="s">
        <v>17</v>
      </c>
      <c r="B11" s="132"/>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2"/>
    </row>
    <row r="12" spans="1:256" ht="12" customHeight="1" x14ac:dyDescent="0.25">
      <c r="A12" s="63" t="s">
        <v>194</v>
      </c>
      <c r="B12" s="135"/>
      <c r="C12" s="36">
        <f t="shared" ref="C12:BM12" si="34">C75</f>
        <v>112500</v>
      </c>
      <c r="D12" s="36">
        <f t="shared" si="34"/>
        <v>112500</v>
      </c>
      <c r="E12" s="36">
        <f t="shared" si="34"/>
        <v>112500</v>
      </c>
      <c r="F12" s="36">
        <f t="shared" si="34"/>
        <v>112500</v>
      </c>
      <c r="G12" s="36">
        <f t="shared" si="34"/>
        <v>112500</v>
      </c>
      <c r="H12" s="36">
        <f t="shared" si="34"/>
        <v>112500</v>
      </c>
      <c r="I12" s="36">
        <f t="shared" si="34"/>
        <v>112500</v>
      </c>
      <c r="J12" s="36">
        <f t="shared" si="34"/>
        <v>112500</v>
      </c>
      <c r="K12" s="36">
        <f t="shared" si="34"/>
        <v>112500</v>
      </c>
      <c r="L12" s="36">
        <f t="shared" si="34"/>
        <v>112500</v>
      </c>
      <c r="M12" s="36">
        <f t="shared" si="34"/>
        <v>112500</v>
      </c>
      <c r="N12" s="36">
        <f t="shared" si="34"/>
        <v>112500</v>
      </c>
      <c r="O12" s="36">
        <f t="shared" si="34"/>
        <v>112500</v>
      </c>
      <c r="P12" s="36">
        <f t="shared" si="34"/>
        <v>112500</v>
      </c>
      <c r="Q12" s="36">
        <f t="shared" si="34"/>
        <v>112500</v>
      </c>
      <c r="R12" s="36">
        <f t="shared" si="34"/>
        <v>112500</v>
      </c>
      <c r="S12" s="36">
        <f t="shared" si="34"/>
        <v>112500</v>
      </c>
      <c r="T12" s="36">
        <f t="shared" si="34"/>
        <v>112500</v>
      </c>
      <c r="U12" s="36">
        <f t="shared" si="34"/>
        <v>112500</v>
      </c>
      <c r="V12" s="36">
        <f t="shared" si="34"/>
        <v>112500</v>
      </c>
      <c r="W12" s="36">
        <f t="shared" si="34"/>
        <v>112500</v>
      </c>
      <c r="X12" s="36">
        <f t="shared" si="34"/>
        <v>112500</v>
      </c>
      <c r="Y12" s="36">
        <f t="shared" si="34"/>
        <v>112500</v>
      </c>
      <c r="Z12" s="36">
        <f t="shared" si="34"/>
        <v>112500</v>
      </c>
      <c r="AA12" s="36">
        <f t="shared" si="34"/>
        <v>112500</v>
      </c>
      <c r="AB12" s="36">
        <f t="shared" si="34"/>
        <v>112500</v>
      </c>
      <c r="AC12" s="36">
        <f t="shared" si="34"/>
        <v>112500</v>
      </c>
      <c r="AD12" s="36">
        <f t="shared" si="34"/>
        <v>112500</v>
      </c>
      <c r="AE12" s="36">
        <f t="shared" si="34"/>
        <v>112500</v>
      </c>
      <c r="AF12" s="36">
        <f t="shared" si="34"/>
        <v>112500</v>
      </c>
      <c r="AG12" s="36">
        <f t="shared" si="34"/>
        <v>112500</v>
      </c>
      <c r="AH12" s="36">
        <f t="shared" si="34"/>
        <v>112500</v>
      </c>
      <c r="AI12" s="36">
        <f t="shared" si="34"/>
        <v>112500</v>
      </c>
      <c r="AJ12" s="36">
        <f t="shared" si="34"/>
        <v>112500</v>
      </c>
      <c r="AK12" s="36">
        <f t="shared" si="34"/>
        <v>112500</v>
      </c>
      <c r="AL12" s="36">
        <f t="shared" si="34"/>
        <v>112500</v>
      </c>
      <c r="AM12" s="36">
        <f t="shared" si="34"/>
        <v>112500</v>
      </c>
      <c r="AN12" s="36">
        <f t="shared" si="34"/>
        <v>112500</v>
      </c>
      <c r="AO12" s="36">
        <f t="shared" si="34"/>
        <v>112500</v>
      </c>
      <c r="AP12" s="36">
        <f t="shared" si="34"/>
        <v>112500</v>
      </c>
      <c r="AQ12" s="36">
        <f t="shared" si="34"/>
        <v>112500</v>
      </c>
      <c r="AR12" s="36">
        <f t="shared" si="34"/>
        <v>112500</v>
      </c>
      <c r="AS12" s="36">
        <f t="shared" si="34"/>
        <v>112500</v>
      </c>
      <c r="AT12" s="36">
        <f t="shared" si="34"/>
        <v>112500</v>
      </c>
      <c r="AU12" s="36">
        <f t="shared" si="34"/>
        <v>112500</v>
      </c>
      <c r="AV12" s="36">
        <f t="shared" si="34"/>
        <v>112500</v>
      </c>
      <c r="AW12" s="36">
        <f t="shared" si="34"/>
        <v>112500</v>
      </c>
      <c r="AX12" s="36">
        <f t="shared" si="34"/>
        <v>112500</v>
      </c>
      <c r="AY12" s="36">
        <f t="shared" si="34"/>
        <v>112500</v>
      </c>
      <c r="AZ12" s="36">
        <f t="shared" si="34"/>
        <v>112500</v>
      </c>
      <c r="BA12" s="36">
        <f t="shared" si="34"/>
        <v>112500</v>
      </c>
      <c r="BB12" s="36">
        <f t="shared" si="34"/>
        <v>112500</v>
      </c>
      <c r="BC12" s="36">
        <f t="shared" si="34"/>
        <v>112500</v>
      </c>
      <c r="BD12" s="36">
        <f t="shared" si="34"/>
        <v>112500</v>
      </c>
      <c r="BE12" s="36">
        <f t="shared" si="34"/>
        <v>112500</v>
      </c>
      <c r="BF12" s="36">
        <f t="shared" si="34"/>
        <v>112500</v>
      </c>
      <c r="BG12" s="36">
        <f t="shared" si="34"/>
        <v>112500</v>
      </c>
      <c r="BH12" s="36">
        <f t="shared" si="34"/>
        <v>112500</v>
      </c>
      <c r="BI12" s="36">
        <f t="shared" si="34"/>
        <v>112500</v>
      </c>
      <c r="BJ12" s="36">
        <f t="shared" si="34"/>
        <v>112500</v>
      </c>
      <c r="BK12" s="36">
        <f t="shared" si="34"/>
        <v>112500</v>
      </c>
      <c r="BL12" s="36">
        <f t="shared" si="34"/>
        <v>112500</v>
      </c>
      <c r="BM12" s="36">
        <f t="shared" si="34"/>
        <v>112500</v>
      </c>
      <c r="BN12" s="36">
        <f t="shared" ref="BN12:CX12" si="35">BN75</f>
        <v>112500</v>
      </c>
      <c r="BO12" s="36">
        <f t="shared" si="35"/>
        <v>112500</v>
      </c>
      <c r="BP12" s="36">
        <f t="shared" si="35"/>
        <v>112500</v>
      </c>
      <c r="BQ12" s="36">
        <f t="shared" si="35"/>
        <v>112500</v>
      </c>
      <c r="BR12" s="36">
        <f t="shared" si="35"/>
        <v>112500</v>
      </c>
      <c r="BS12" s="36">
        <f t="shared" si="35"/>
        <v>112500</v>
      </c>
      <c r="BT12" s="36">
        <f t="shared" si="35"/>
        <v>112500</v>
      </c>
      <c r="BU12" s="36">
        <f t="shared" si="35"/>
        <v>112500</v>
      </c>
      <c r="BV12" s="36">
        <f t="shared" si="35"/>
        <v>112500</v>
      </c>
      <c r="BW12" s="36">
        <f t="shared" si="35"/>
        <v>112500</v>
      </c>
      <c r="BX12" s="36">
        <f t="shared" si="35"/>
        <v>112500</v>
      </c>
      <c r="BY12" s="36">
        <f t="shared" si="35"/>
        <v>112500</v>
      </c>
      <c r="BZ12" s="36">
        <f t="shared" si="35"/>
        <v>112500</v>
      </c>
      <c r="CA12" s="36">
        <f t="shared" si="35"/>
        <v>112500</v>
      </c>
      <c r="CB12" s="36">
        <f t="shared" si="35"/>
        <v>112500</v>
      </c>
      <c r="CC12" s="36">
        <f t="shared" si="35"/>
        <v>112500</v>
      </c>
      <c r="CD12" s="36">
        <f t="shared" si="35"/>
        <v>112500</v>
      </c>
      <c r="CE12" s="36">
        <f t="shared" si="35"/>
        <v>112500</v>
      </c>
      <c r="CF12" s="36">
        <f t="shared" si="35"/>
        <v>112500</v>
      </c>
      <c r="CG12" s="36">
        <f t="shared" si="35"/>
        <v>112500</v>
      </c>
      <c r="CH12" s="36">
        <f t="shared" si="35"/>
        <v>112500</v>
      </c>
      <c r="CI12" s="36">
        <f t="shared" si="35"/>
        <v>112500</v>
      </c>
      <c r="CJ12" s="36">
        <f t="shared" si="35"/>
        <v>112500</v>
      </c>
      <c r="CK12" s="36">
        <f t="shared" si="35"/>
        <v>112500</v>
      </c>
      <c r="CL12" s="36">
        <f t="shared" si="35"/>
        <v>112500</v>
      </c>
      <c r="CM12" s="36">
        <f t="shared" si="35"/>
        <v>112500</v>
      </c>
      <c r="CN12" s="36">
        <f t="shared" si="35"/>
        <v>112500</v>
      </c>
      <c r="CO12" s="36">
        <f t="shared" si="35"/>
        <v>112500</v>
      </c>
      <c r="CP12" s="36">
        <f t="shared" si="35"/>
        <v>112500</v>
      </c>
      <c r="CQ12" s="36">
        <f t="shared" si="35"/>
        <v>112500</v>
      </c>
      <c r="CR12" s="36">
        <f t="shared" si="35"/>
        <v>112500</v>
      </c>
      <c r="CS12" s="36">
        <f t="shared" si="35"/>
        <v>89062.49999998328</v>
      </c>
      <c r="CT12" s="36">
        <f t="shared" si="35"/>
        <v>0</v>
      </c>
      <c r="CU12" s="36">
        <f t="shared" si="35"/>
        <v>0</v>
      </c>
      <c r="CV12" s="36">
        <f t="shared" si="35"/>
        <v>0</v>
      </c>
      <c r="CW12" s="36">
        <f t="shared" si="35"/>
        <v>51000</v>
      </c>
      <c r="CX12" s="36">
        <f t="shared" si="35"/>
        <v>51000</v>
      </c>
      <c r="CY12" s="36">
        <f t="shared" ref="CY12:EM12" si="36">CY75</f>
        <v>51000</v>
      </c>
      <c r="CZ12" s="36">
        <f t="shared" si="36"/>
        <v>51000</v>
      </c>
      <c r="DA12" s="36">
        <f t="shared" si="36"/>
        <v>51000</v>
      </c>
      <c r="DB12" s="36">
        <f t="shared" si="36"/>
        <v>51000</v>
      </c>
      <c r="DC12" s="36">
        <f t="shared" si="36"/>
        <v>51000</v>
      </c>
      <c r="DD12" s="36">
        <f t="shared" si="36"/>
        <v>51000</v>
      </c>
      <c r="DE12" s="36">
        <f t="shared" si="36"/>
        <v>51000</v>
      </c>
      <c r="DF12" s="36">
        <f t="shared" si="36"/>
        <v>51000</v>
      </c>
      <c r="DG12" s="36">
        <f t="shared" si="36"/>
        <v>51000</v>
      </c>
      <c r="DH12" s="36">
        <f t="shared" si="36"/>
        <v>51000</v>
      </c>
      <c r="DI12" s="36">
        <f t="shared" si="36"/>
        <v>51000</v>
      </c>
      <c r="DJ12" s="36">
        <f t="shared" si="36"/>
        <v>51000</v>
      </c>
      <c r="DK12" s="36">
        <f t="shared" si="36"/>
        <v>51000</v>
      </c>
      <c r="DL12" s="36">
        <f t="shared" si="36"/>
        <v>51000</v>
      </c>
      <c r="DM12" s="36">
        <f t="shared" si="36"/>
        <v>51000</v>
      </c>
      <c r="DN12" s="36">
        <f t="shared" si="36"/>
        <v>51000</v>
      </c>
      <c r="DO12" s="36">
        <f t="shared" si="36"/>
        <v>51000</v>
      </c>
      <c r="DP12" s="36">
        <f t="shared" si="36"/>
        <v>51000</v>
      </c>
      <c r="DQ12" s="36">
        <f t="shared" si="36"/>
        <v>51000</v>
      </c>
      <c r="DR12" s="36">
        <f t="shared" si="36"/>
        <v>51000</v>
      </c>
      <c r="DS12" s="36">
        <f t="shared" si="36"/>
        <v>51000</v>
      </c>
      <c r="DT12" s="36">
        <f t="shared" si="36"/>
        <v>51000</v>
      </c>
      <c r="DU12" s="36">
        <f t="shared" si="36"/>
        <v>51000</v>
      </c>
      <c r="DV12" s="36">
        <f t="shared" si="36"/>
        <v>51000</v>
      </c>
      <c r="DW12" s="36">
        <f t="shared" si="36"/>
        <v>51000</v>
      </c>
      <c r="DX12" s="36">
        <f t="shared" si="36"/>
        <v>51000</v>
      </c>
      <c r="DY12" s="36">
        <f t="shared" si="36"/>
        <v>51000</v>
      </c>
      <c r="DZ12" s="36">
        <f t="shared" si="36"/>
        <v>51000</v>
      </c>
      <c r="EA12" s="36">
        <f t="shared" si="36"/>
        <v>51000</v>
      </c>
      <c r="EB12" s="36">
        <f t="shared" si="36"/>
        <v>51000</v>
      </c>
      <c r="EC12" s="36">
        <f t="shared" si="36"/>
        <v>51000</v>
      </c>
      <c r="ED12" s="36">
        <f t="shared" si="36"/>
        <v>51000</v>
      </c>
      <c r="EE12" s="36">
        <f t="shared" si="36"/>
        <v>51000</v>
      </c>
      <c r="EF12" s="36">
        <f t="shared" si="36"/>
        <v>51000</v>
      </c>
      <c r="EG12" s="36">
        <f t="shared" si="36"/>
        <v>51000</v>
      </c>
      <c r="EH12" s="36">
        <f t="shared" si="36"/>
        <v>13144.82794348509</v>
      </c>
      <c r="EI12" s="36">
        <f t="shared" si="36"/>
        <v>12924.233594976455</v>
      </c>
      <c r="EJ12" s="36">
        <f t="shared" si="36"/>
        <v>12867.377227202904</v>
      </c>
      <c r="EK12" s="36">
        <f t="shared" si="36"/>
        <v>12811.47501367629</v>
      </c>
      <c r="EL12" s="36">
        <f t="shared" si="36"/>
        <v>12755.81872551061</v>
      </c>
      <c r="EM12" s="36">
        <f t="shared" si="36"/>
        <v>12700.404235626755</v>
      </c>
      <c r="EN12" s="36">
        <f t="shared" ref="EN12:EY12" si="37">EN75</f>
        <v>12645.230480304243</v>
      </c>
      <c r="EO12" s="36">
        <f t="shared" si="37"/>
        <v>12590.296413673763</v>
      </c>
      <c r="EP12" s="36">
        <f t="shared" si="37"/>
        <v>12535.600994467013</v>
      </c>
      <c r="EQ12" s="36">
        <f t="shared" si="37"/>
        <v>12481.143185939465</v>
      </c>
      <c r="ER12" s="36">
        <f t="shared" si="37"/>
        <v>12426.921955850472</v>
      </c>
      <c r="ES12" s="36">
        <f t="shared" si="37"/>
        <v>12372.936276443703</v>
      </c>
      <c r="ET12" s="36">
        <f t="shared" si="37"/>
        <v>12319.185124427655</v>
      </c>
      <c r="EU12" s="36">
        <f t="shared" si="37"/>
        <v>12265.667480956261</v>
      </c>
      <c r="EV12" s="36">
        <f t="shared" si="37"/>
        <v>12212.382331609588</v>
      </c>
      <c r="EW12" s="36">
        <f t="shared" si="37"/>
        <v>12159.328666374586</v>
      </c>
      <c r="EX12" s="36">
        <f t="shared" si="37"/>
        <v>12106.505479625965</v>
      </c>
      <c r="EY12" s="36">
        <f t="shared" si="37"/>
        <v>12053.911770107115</v>
      </c>
      <c r="EZ12" s="36">
        <f t="shared" ref="EZ12:HK12" si="38">EZ75</f>
        <v>12001.546540911148</v>
      </c>
      <c r="FA12" s="36">
        <f t="shared" si="38"/>
        <v>11949.408799461986</v>
      </c>
      <c r="FB12" s="36">
        <f t="shared" si="38"/>
        <v>11897.497557495548</v>
      </c>
      <c r="FC12" s="36">
        <f t="shared" si="38"/>
        <v>11845.811831041025</v>
      </c>
      <c r="FD12" s="36">
        <f t="shared" si="38"/>
        <v>11794.350640402225</v>
      </c>
      <c r="FE12" s="36">
        <f t="shared" si="38"/>
        <v>11743.113010139001</v>
      </c>
      <c r="FF12" s="36">
        <f t="shared" si="38"/>
        <v>11692.097969048767</v>
      </c>
      <c r="FG12" s="36">
        <f t="shared" si="38"/>
        <v>11641.304550148083</v>
      </c>
      <c r="FH12" s="36">
        <f t="shared" si="38"/>
        <v>11590.731790654332</v>
      </c>
      <c r="FI12" s="36">
        <f t="shared" si="38"/>
        <v>11540.378731967457</v>
      </c>
      <c r="FJ12" s="36">
        <f t="shared" si="38"/>
        <v>11490.244419651815</v>
      </c>
      <c r="FK12" s="36">
        <f t="shared" si="38"/>
        <v>11440.327903418067</v>
      </c>
      <c r="FL12" s="36">
        <f t="shared" si="38"/>
        <v>11390.628237105162</v>
      </c>
      <c r="FM12" s="36">
        <f t="shared" si="38"/>
        <v>11341.144478662425</v>
      </c>
      <c r="FN12" s="36">
        <f t="shared" si="38"/>
        <v>11291.875690131674</v>
      </c>
      <c r="FO12" s="36">
        <f t="shared" si="38"/>
        <v>11242.820937629462</v>
      </c>
      <c r="FP12" s="36">
        <f t="shared" si="38"/>
        <v>11193.979291329364</v>
      </c>
      <c r="FQ12" s="36">
        <f t="shared" si="38"/>
        <v>0</v>
      </c>
      <c r="FR12" s="36">
        <f t="shared" si="38"/>
        <v>0</v>
      </c>
      <c r="FS12" s="36">
        <f t="shared" si="38"/>
        <v>0</v>
      </c>
      <c r="FT12" s="36">
        <f t="shared" si="38"/>
        <v>0</v>
      </c>
      <c r="FU12" s="36">
        <f t="shared" si="38"/>
        <v>0</v>
      </c>
      <c r="FV12" s="36">
        <f t="shared" si="38"/>
        <v>0</v>
      </c>
      <c r="FW12" s="36">
        <f t="shared" si="38"/>
        <v>0</v>
      </c>
      <c r="FX12" s="36">
        <f t="shared" si="38"/>
        <v>0</v>
      </c>
      <c r="FY12" s="36">
        <f t="shared" si="38"/>
        <v>0</v>
      </c>
      <c r="FZ12" s="36">
        <f t="shared" si="38"/>
        <v>0</v>
      </c>
      <c r="GA12" s="36">
        <f t="shared" si="38"/>
        <v>0</v>
      </c>
      <c r="GB12" s="36">
        <f t="shared" si="38"/>
        <v>0</v>
      </c>
      <c r="GC12" s="36">
        <f t="shared" si="38"/>
        <v>0</v>
      </c>
      <c r="GD12" s="36">
        <f t="shared" si="38"/>
        <v>0</v>
      </c>
      <c r="GE12" s="36">
        <f t="shared" si="38"/>
        <v>0</v>
      </c>
      <c r="GF12" s="36">
        <f t="shared" si="38"/>
        <v>0</v>
      </c>
      <c r="GG12" s="36">
        <f t="shared" si="38"/>
        <v>0</v>
      </c>
      <c r="GH12" s="36">
        <f t="shared" si="38"/>
        <v>0</v>
      </c>
      <c r="GI12" s="36">
        <f t="shared" si="38"/>
        <v>0</v>
      </c>
      <c r="GJ12" s="36">
        <f t="shared" si="38"/>
        <v>0</v>
      </c>
      <c r="GK12" s="36">
        <f t="shared" si="38"/>
        <v>0</v>
      </c>
      <c r="GL12" s="36">
        <f t="shared" si="38"/>
        <v>0</v>
      </c>
      <c r="GM12" s="36">
        <f t="shared" si="38"/>
        <v>0</v>
      </c>
      <c r="GN12" s="36">
        <f t="shared" si="38"/>
        <v>0</v>
      </c>
      <c r="GO12" s="36">
        <f t="shared" si="38"/>
        <v>0</v>
      </c>
      <c r="GP12" s="36">
        <f t="shared" si="38"/>
        <v>0</v>
      </c>
      <c r="GQ12" s="36">
        <f t="shared" si="38"/>
        <v>0</v>
      </c>
      <c r="GR12" s="36">
        <f t="shared" si="38"/>
        <v>0</v>
      </c>
      <c r="GS12" s="36">
        <f t="shared" si="38"/>
        <v>0</v>
      </c>
      <c r="GT12" s="36">
        <f t="shared" si="38"/>
        <v>0</v>
      </c>
      <c r="GU12" s="36">
        <f t="shared" si="38"/>
        <v>0</v>
      </c>
      <c r="GV12" s="36">
        <f t="shared" si="38"/>
        <v>0</v>
      </c>
      <c r="GW12" s="36">
        <f t="shared" si="38"/>
        <v>0</v>
      </c>
      <c r="GX12" s="36">
        <f t="shared" si="38"/>
        <v>0</v>
      </c>
      <c r="GY12" s="36">
        <f t="shared" si="38"/>
        <v>0</v>
      </c>
      <c r="GZ12" s="36">
        <f t="shared" si="38"/>
        <v>0</v>
      </c>
      <c r="HA12" s="36">
        <f t="shared" si="38"/>
        <v>0</v>
      </c>
      <c r="HB12" s="36">
        <f t="shared" si="38"/>
        <v>0</v>
      </c>
      <c r="HC12" s="36">
        <f t="shared" si="38"/>
        <v>0</v>
      </c>
      <c r="HD12" s="36">
        <f t="shared" si="38"/>
        <v>0</v>
      </c>
      <c r="HE12" s="36">
        <f t="shared" si="38"/>
        <v>0</v>
      </c>
      <c r="HF12" s="36">
        <f t="shared" si="38"/>
        <v>0</v>
      </c>
      <c r="HG12" s="36">
        <f t="shared" si="38"/>
        <v>0</v>
      </c>
      <c r="HH12" s="36">
        <f t="shared" si="38"/>
        <v>0</v>
      </c>
      <c r="HI12" s="36">
        <f t="shared" si="38"/>
        <v>0</v>
      </c>
      <c r="HJ12" s="36">
        <f t="shared" si="38"/>
        <v>0</v>
      </c>
      <c r="HK12" s="36">
        <f t="shared" si="38"/>
        <v>0</v>
      </c>
      <c r="HL12" s="36">
        <f t="shared" ref="HL12:IR12" si="39">HL75</f>
        <v>0</v>
      </c>
      <c r="HM12" s="36">
        <f t="shared" si="39"/>
        <v>0</v>
      </c>
      <c r="HN12" s="36">
        <f t="shared" si="39"/>
        <v>0</v>
      </c>
      <c r="HO12" s="36">
        <f t="shared" si="39"/>
        <v>0</v>
      </c>
      <c r="HP12" s="36">
        <f t="shared" si="39"/>
        <v>0</v>
      </c>
      <c r="HQ12" s="36">
        <f t="shared" si="39"/>
        <v>0</v>
      </c>
      <c r="HR12" s="36">
        <f t="shared" si="39"/>
        <v>0</v>
      </c>
      <c r="HS12" s="36">
        <f t="shared" si="39"/>
        <v>0</v>
      </c>
      <c r="HT12" s="36">
        <f t="shared" si="39"/>
        <v>0</v>
      </c>
      <c r="HU12" s="36">
        <f t="shared" si="39"/>
        <v>0</v>
      </c>
      <c r="HV12" s="36">
        <f t="shared" si="39"/>
        <v>0</v>
      </c>
      <c r="HW12" s="36">
        <f t="shared" si="39"/>
        <v>0</v>
      </c>
      <c r="HX12" s="36">
        <f t="shared" si="39"/>
        <v>0</v>
      </c>
      <c r="HY12" s="36">
        <f t="shared" si="39"/>
        <v>0</v>
      </c>
      <c r="HZ12" s="36">
        <f t="shared" si="39"/>
        <v>0</v>
      </c>
      <c r="IA12" s="36">
        <f t="shared" si="39"/>
        <v>0</v>
      </c>
      <c r="IB12" s="36">
        <f t="shared" si="39"/>
        <v>0</v>
      </c>
      <c r="IC12" s="36">
        <f t="shared" si="39"/>
        <v>0</v>
      </c>
      <c r="ID12" s="36">
        <f t="shared" si="39"/>
        <v>0</v>
      </c>
      <c r="IE12" s="36">
        <f t="shared" si="39"/>
        <v>0</v>
      </c>
      <c r="IF12" s="36">
        <f t="shared" si="39"/>
        <v>0</v>
      </c>
      <c r="IG12" s="36">
        <f t="shared" si="39"/>
        <v>0</v>
      </c>
      <c r="IH12" s="36">
        <f t="shared" si="39"/>
        <v>0</v>
      </c>
      <c r="II12" s="36">
        <f t="shared" si="39"/>
        <v>0</v>
      </c>
      <c r="IJ12" s="36">
        <f t="shared" si="39"/>
        <v>0</v>
      </c>
      <c r="IK12" s="36">
        <f t="shared" si="39"/>
        <v>0</v>
      </c>
      <c r="IL12" s="36">
        <f t="shared" si="39"/>
        <v>0</v>
      </c>
      <c r="IM12" s="36">
        <f t="shared" si="39"/>
        <v>0</v>
      </c>
      <c r="IN12" s="36">
        <f t="shared" si="39"/>
        <v>0</v>
      </c>
      <c r="IO12" s="36">
        <f t="shared" si="39"/>
        <v>0</v>
      </c>
      <c r="IP12" s="36">
        <f t="shared" si="39"/>
        <v>0</v>
      </c>
      <c r="IQ12" s="36">
        <f t="shared" si="39"/>
        <v>0</v>
      </c>
      <c r="IR12" s="428">
        <f t="shared" si="39"/>
        <v>0</v>
      </c>
    </row>
    <row r="13" spans="1:256" ht="12" customHeight="1" x14ac:dyDescent="0.25">
      <c r="A13" s="63" t="s">
        <v>90</v>
      </c>
      <c r="B13" s="421"/>
      <c r="C13" s="429">
        <f t="shared" ref="C13:BM13" si="40">C82</f>
        <v>0.56642137877614251</v>
      </c>
      <c r="D13" s="429">
        <f t="shared" si="40"/>
        <v>0.5703978159126365</v>
      </c>
      <c r="E13" s="429">
        <f t="shared" si="40"/>
        <v>0.57443047918303225</v>
      </c>
      <c r="F13" s="429">
        <f t="shared" si="40"/>
        <v>0.57852056962025322</v>
      </c>
      <c r="G13" s="429">
        <f t="shared" si="40"/>
        <v>0.58266932270916338</v>
      </c>
      <c r="H13" s="429">
        <f t="shared" si="40"/>
        <v>0.58687800963081871</v>
      </c>
      <c r="I13" s="429">
        <f t="shared" si="40"/>
        <v>0.59114793856103498</v>
      </c>
      <c r="J13" s="429">
        <f t="shared" si="40"/>
        <v>0.59548045602605881</v>
      </c>
      <c r="K13" s="429">
        <f t="shared" si="40"/>
        <v>0.59987694831829375</v>
      </c>
      <c r="L13" s="429">
        <f t="shared" si="40"/>
        <v>0.60433884297520679</v>
      </c>
      <c r="M13" s="429">
        <f t="shared" si="40"/>
        <v>0.60886761032472969</v>
      </c>
      <c r="N13" s="429">
        <f t="shared" si="40"/>
        <v>0.61346476510067138</v>
      </c>
      <c r="O13" s="429">
        <f t="shared" si="40"/>
        <v>0.61813186813186838</v>
      </c>
      <c r="P13" s="429">
        <f t="shared" si="40"/>
        <v>0.62287052810902921</v>
      </c>
      <c r="Q13" s="429">
        <f t="shared" si="40"/>
        <v>0.6276824034334767</v>
      </c>
      <c r="R13" s="429">
        <f t="shared" si="40"/>
        <v>0.63256920415224949</v>
      </c>
      <c r="S13" s="429">
        <f t="shared" si="40"/>
        <v>0.63753269398430723</v>
      </c>
      <c r="T13" s="429">
        <f t="shared" si="40"/>
        <v>0.64257469244288257</v>
      </c>
      <c r="U13" s="429">
        <f t="shared" si="40"/>
        <v>0.64769707705934498</v>
      </c>
      <c r="V13" s="429">
        <f t="shared" si="40"/>
        <v>0.65290178571428614</v>
      </c>
      <c r="W13" s="429">
        <f t="shared" si="40"/>
        <v>0.65819081908190857</v>
      </c>
      <c r="X13" s="429">
        <f t="shared" si="40"/>
        <v>0.66356624319419288</v>
      </c>
      <c r="Y13" s="429">
        <f t="shared" si="40"/>
        <v>0.66903019213174808</v>
      </c>
      <c r="Z13" s="429">
        <f t="shared" si="40"/>
        <v>0.674584870848709</v>
      </c>
      <c r="AA13" s="429">
        <f t="shared" si="40"/>
        <v>0.68023255813953543</v>
      </c>
      <c r="AB13" s="429">
        <f t="shared" si="40"/>
        <v>0.68597560975609817</v>
      </c>
      <c r="AC13" s="429">
        <f t="shared" si="40"/>
        <v>0.69181646168401201</v>
      </c>
      <c r="AD13" s="429">
        <f t="shared" si="40"/>
        <v>0.69775763358778697</v>
      </c>
      <c r="AE13" s="429">
        <f t="shared" si="40"/>
        <v>0.7038017324350343</v>
      </c>
      <c r="AF13" s="429">
        <f t="shared" si="40"/>
        <v>0.70995145631068035</v>
      </c>
      <c r="AG13" s="429">
        <f t="shared" si="40"/>
        <v>0.71620959843290977</v>
      </c>
      <c r="AH13" s="429">
        <f t="shared" si="40"/>
        <v>0.72257905138340006</v>
      </c>
      <c r="AI13" s="429">
        <f t="shared" si="40"/>
        <v>0.72906281156530495</v>
      </c>
      <c r="AJ13" s="429">
        <f t="shared" si="40"/>
        <v>0.73566398390342147</v>
      </c>
      <c r="AK13" s="429">
        <f t="shared" si="40"/>
        <v>0.74238578680203149</v>
      </c>
      <c r="AL13" s="429">
        <f t="shared" si="40"/>
        <v>0.74923155737705016</v>
      </c>
      <c r="AM13" s="429">
        <f t="shared" si="40"/>
        <v>0.75620475698035261</v>
      </c>
      <c r="AN13" s="429">
        <f t="shared" si="40"/>
        <v>0.76330897703549172</v>
      </c>
      <c r="AO13" s="429">
        <f t="shared" si="40"/>
        <v>0.77054794520548064</v>
      </c>
      <c r="AP13" s="429">
        <f t="shared" si="40"/>
        <v>0.77792553191489477</v>
      </c>
      <c r="AQ13" s="429">
        <f t="shared" si="40"/>
        <v>0.78544575725026966</v>
      </c>
      <c r="AR13" s="429">
        <f t="shared" si="40"/>
        <v>0.79311279826464343</v>
      </c>
      <c r="AS13" s="429">
        <f t="shared" si="40"/>
        <v>0.80093099671413071</v>
      </c>
      <c r="AT13" s="429">
        <f t="shared" si="40"/>
        <v>0.80890486725663857</v>
      </c>
      <c r="AU13" s="429">
        <f t="shared" si="40"/>
        <v>0.81703910614525277</v>
      </c>
      <c r="AV13" s="429">
        <f t="shared" si="40"/>
        <v>0.82533860045146878</v>
      </c>
      <c r="AW13" s="429">
        <f t="shared" si="40"/>
        <v>0.83380843785633008</v>
      </c>
      <c r="AX13" s="429">
        <f t="shared" si="40"/>
        <v>0.84245391705069295</v>
      </c>
      <c r="AY13" s="429">
        <f t="shared" si="40"/>
        <v>0.85128055878929154</v>
      </c>
      <c r="AZ13" s="429">
        <f t="shared" si="40"/>
        <v>0.86029411764706043</v>
      </c>
      <c r="BA13" s="429">
        <f t="shared" si="40"/>
        <v>0.8695005945303228</v>
      </c>
      <c r="BB13" s="429">
        <f t="shared" si="40"/>
        <v>0.87890625000000178</v>
      </c>
      <c r="BC13" s="429">
        <f t="shared" si="40"/>
        <v>0.88851761846901756</v>
      </c>
      <c r="BD13" s="429">
        <f t="shared" si="40"/>
        <v>0.89834152334152506</v>
      </c>
      <c r="BE13" s="429">
        <f t="shared" si="40"/>
        <v>0.90838509316770366</v>
      </c>
      <c r="BF13" s="429">
        <f t="shared" si="40"/>
        <v>0.91865577889447425</v>
      </c>
      <c r="BG13" s="429">
        <f t="shared" si="40"/>
        <v>0.92916137229987483</v>
      </c>
      <c r="BH13" s="429">
        <f t="shared" si="40"/>
        <v>0.93991002570694271</v>
      </c>
      <c r="BI13" s="429">
        <f t="shared" si="40"/>
        <v>0.95091027308192655</v>
      </c>
      <c r="BJ13" s="429">
        <f t="shared" si="40"/>
        <v>0.96217105263158098</v>
      </c>
      <c r="BK13" s="429">
        <f t="shared" si="40"/>
        <v>0.97370173102530166</v>
      </c>
      <c r="BL13" s="429">
        <f t="shared" si="40"/>
        <v>0.98551212938005595</v>
      </c>
      <c r="BM13" s="429">
        <f t="shared" si="40"/>
        <v>0.99761255115962011</v>
      </c>
      <c r="BN13" s="429">
        <f t="shared" ref="BN13:CX13" si="41">BN82</f>
        <v>1.0100138121546984</v>
      </c>
      <c r="BO13" s="429">
        <f t="shared" si="41"/>
        <v>1.0227272727272749</v>
      </c>
      <c r="BP13" s="429">
        <f t="shared" si="41"/>
        <v>1.0357648725212485</v>
      </c>
      <c r="BQ13" s="429">
        <f t="shared" si="41"/>
        <v>1.049139167862269</v>
      </c>
      <c r="BR13" s="429">
        <f t="shared" si="41"/>
        <v>1.0628633720930256</v>
      </c>
      <c r="BS13" s="429">
        <f t="shared" si="41"/>
        <v>1.07695139911635</v>
      </c>
      <c r="BT13" s="429">
        <f t="shared" si="41"/>
        <v>1.0914179104477635</v>
      </c>
      <c r="BU13" s="429">
        <f t="shared" si="41"/>
        <v>1.106278366111954</v>
      </c>
      <c r="BV13" s="429">
        <f t="shared" si="41"/>
        <v>1.1215490797546037</v>
      </c>
      <c r="BW13" s="429">
        <f t="shared" si="41"/>
        <v>1.1372472783825842</v>
      </c>
      <c r="BX13" s="429">
        <f t="shared" si="41"/>
        <v>1.1533911671924315</v>
      </c>
      <c r="BY13" s="429">
        <f t="shared" si="41"/>
        <v>1.1700000000000026</v>
      </c>
      <c r="BZ13" s="429">
        <f t="shared" si="41"/>
        <v>1.1870941558441586</v>
      </c>
      <c r="CA13" s="429">
        <f t="shared" si="41"/>
        <v>1.2046952224052745</v>
      </c>
      <c r="CB13" s="429">
        <f t="shared" si="41"/>
        <v>1.2228260869565244</v>
      </c>
      <c r="CC13" s="429">
        <f t="shared" si="41"/>
        <v>1.2415110356536532</v>
      </c>
      <c r="CD13" s="429">
        <f t="shared" si="41"/>
        <v>1.2607758620689686</v>
      </c>
      <c r="CE13" s="429">
        <f t="shared" si="41"/>
        <v>1.280647985989495</v>
      </c>
      <c r="CF13" s="429">
        <f t="shared" si="41"/>
        <v>1.3011565836298962</v>
      </c>
      <c r="CG13" s="429">
        <f t="shared" si="41"/>
        <v>1.3223327305605819</v>
      </c>
      <c r="CH13" s="429">
        <f t="shared" si="41"/>
        <v>1.3442095588235328</v>
      </c>
      <c r="CI13" s="429">
        <f t="shared" si="41"/>
        <v>1.3668224299065455</v>
      </c>
      <c r="CJ13" s="429">
        <f t="shared" si="41"/>
        <v>1.3902091254752886</v>
      </c>
      <c r="CK13" s="429">
        <f t="shared" si="41"/>
        <v>1.4144100580270831</v>
      </c>
      <c r="CL13" s="429">
        <f t="shared" si="41"/>
        <v>1.4394685039370116</v>
      </c>
      <c r="CM13" s="429">
        <f t="shared" si="41"/>
        <v>1.4654308617234508</v>
      </c>
      <c r="CN13" s="429">
        <f t="shared" si="41"/>
        <v>1.4923469387755144</v>
      </c>
      <c r="CO13" s="429">
        <f t="shared" si="41"/>
        <v>1.5202702702702744</v>
      </c>
      <c r="CP13" s="429">
        <f t="shared" si="41"/>
        <v>1.5492584745762756</v>
      </c>
      <c r="CQ13" s="429">
        <f t="shared" si="41"/>
        <v>1.579373650107996</v>
      </c>
      <c r="CR13" s="429">
        <f t="shared" si="41"/>
        <v>1.6106828193832647</v>
      </c>
      <c r="CS13" s="429">
        <f t="shared" si="41"/>
        <v>1.2954545454543023</v>
      </c>
      <c r="CT13" s="429">
        <f t="shared" si="41"/>
        <v>0</v>
      </c>
      <c r="CU13" s="429">
        <f t="shared" si="41"/>
        <v>0</v>
      </c>
      <c r="CV13" s="429">
        <f t="shared" si="41"/>
        <v>0</v>
      </c>
      <c r="CW13" s="429">
        <f t="shared" si="41"/>
        <v>1.0307835820895521</v>
      </c>
      <c r="CX13" s="429">
        <f t="shared" si="41"/>
        <v>1.0417976115650533</v>
      </c>
      <c r="CY13" s="429">
        <f t="shared" ref="CY13:EM13" si="42">CY82</f>
        <v>1.0530495552731893</v>
      </c>
      <c r="CZ13" s="429">
        <f t="shared" si="42"/>
        <v>1.0645472061657031</v>
      </c>
      <c r="DA13" s="429">
        <f t="shared" si="42"/>
        <v>1.0762987012987011</v>
      </c>
      <c r="DB13" s="429">
        <f t="shared" si="42"/>
        <v>1.0883125410374259</v>
      </c>
      <c r="DC13" s="429">
        <f t="shared" si="42"/>
        <v>1.1005976095617529</v>
      </c>
      <c r="DD13" s="429">
        <f t="shared" si="42"/>
        <v>1.1131631967763598</v>
      </c>
      <c r="DE13" s="429">
        <f t="shared" si="42"/>
        <v>1.1260190217391302</v>
      </c>
      <c r="DF13" s="429">
        <f t="shared" si="42"/>
        <v>1.1391752577319585</v>
      </c>
      <c r="DG13" s="429">
        <f t="shared" si="42"/>
        <v>1.1526425591098746</v>
      </c>
      <c r="DH13" s="429">
        <f t="shared" si="42"/>
        <v>1.1664320900774099</v>
      </c>
      <c r="DI13" s="429">
        <f t="shared" si="42"/>
        <v>1.1805555555555551</v>
      </c>
      <c r="DJ13" s="429">
        <f t="shared" si="42"/>
        <v>1.1950252343186729</v>
      </c>
      <c r="DK13" s="429">
        <f t="shared" si="42"/>
        <v>1.2098540145985397</v>
      </c>
      <c r="DL13" s="429">
        <f t="shared" si="42"/>
        <v>1.2250554323725049</v>
      </c>
      <c r="DM13" s="429">
        <f t="shared" si="42"/>
        <v>1.2406437125748497</v>
      </c>
      <c r="DN13" s="429">
        <f t="shared" si="42"/>
        <v>1.2566338134950714</v>
      </c>
      <c r="DO13" s="429">
        <f t="shared" si="42"/>
        <v>1.2730414746543772</v>
      </c>
      <c r="DP13" s="429">
        <f t="shared" si="42"/>
        <v>1.2898832684824895</v>
      </c>
      <c r="DQ13" s="429">
        <f t="shared" si="42"/>
        <v>1.3071766561514191</v>
      </c>
      <c r="DR13" s="429">
        <f t="shared" si="42"/>
        <v>1.32494004796163</v>
      </c>
      <c r="DS13" s="429">
        <f t="shared" si="42"/>
        <v>1.3431928687196104</v>
      </c>
      <c r="DT13" s="429">
        <f t="shared" si="42"/>
        <v>1.361955628594905</v>
      </c>
      <c r="DU13" s="429">
        <f t="shared" si="42"/>
        <v>1.3812499999999994</v>
      </c>
      <c r="DV13" s="429">
        <f t="shared" si="42"/>
        <v>1.4010989010989006</v>
      </c>
      <c r="DW13" s="429">
        <f t="shared" si="42"/>
        <v>1.4215265866209257</v>
      </c>
      <c r="DX13" s="429">
        <f t="shared" si="42"/>
        <v>1.4425587467362917</v>
      </c>
      <c r="DY13" s="429">
        <f t="shared" si="42"/>
        <v>1.4642226148409889</v>
      </c>
      <c r="DZ13" s="429">
        <f t="shared" si="42"/>
        <v>1.4865470852017932</v>
      </c>
      <c r="EA13" s="429">
        <f t="shared" si="42"/>
        <v>1.5095628415300542</v>
      </c>
      <c r="EB13" s="429">
        <f t="shared" si="42"/>
        <v>1.5333024976873262</v>
      </c>
      <c r="EC13" s="429">
        <f t="shared" si="42"/>
        <v>1.5578007518796988</v>
      </c>
      <c r="ED13" s="429">
        <f t="shared" si="42"/>
        <v>1.5830945558739251</v>
      </c>
      <c r="EE13" s="429">
        <f t="shared" si="42"/>
        <v>1.6092233009708732</v>
      </c>
      <c r="EF13" s="429">
        <f t="shared" si="42"/>
        <v>1.6362290227048366</v>
      </c>
      <c r="EG13" s="429">
        <f t="shared" si="42"/>
        <v>1.6641566265060237</v>
      </c>
      <c r="EH13" s="429">
        <f t="shared" si="42"/>
        <v>0.43081785511051029</v>
      </c>
      <c r="EI13" s="429">
        <f t="shared" si="42"/>
        <v>0.42543624469675217</v>
      </c>
      <c r="EJ13" s="429">
        <f t="shared" si="42"/>
        <v>0.42541276361204661</v>
      </c>
      <c r="EK13" s="429">
        <f t="shared" si="42"/>
        <v>0.42541266115921861</v>
      </c>
      <c r="EL13" s="429">
        <f t="shared" si="42"/>
        <v>0.42541266071219563</v>
      </c>
      <c r="EM13" s="429">
        <f t="shared" si="42"/>
        <v>0.42541266071024514</v>
      </c>
      <c r="EN13" s="429">
        <f t="shared" ref="EN13:EY13" si="43">EN82</f>
        <v>0.42541266071023676</v>
      </c>
      <c r="EO13" s="429">
        <f t="shared" si="43"/>
        <v>0.42541266071023665</v>
      </c>
      <c r="EP13" s="429">
        <f t="shared" si="43"/>
        <v>0.42541266071023665</v>
      </c>
      <c r="EQ13" s="429">
        <f t="shared" si="43"/>
        <v>0.42541266071023665</v>
      </c>
      <c r="ER13" s="429">
        <f t="shared" si="43"/>
        <v>0.42541266071023665</v>
      </c>
      <c r="ES13" s="429">
        <f t="shared" si="43"/>
        <v>0.4254126607102367</v>
      </c>
      <c r="ET13" s="429">
        <f t="shared" si="43"/>
        <v>0.4254126607102367</v>
      </c>
      <c r="EU13" s="429">
        <f t="shared" si="43"/>
        <v>0.42541266071023665</v>
      </c>
      <c r="EV13" s="429">
        <f t="shared" si="43"/>
        <v>0.42541266071023665</v>
      </c>
      <c r="EW13" s="429">
        <f t="shared" si="43"/>
        <v>0.42541266071023665</v>
      </c>
      <c r="EX13" s="429">
        <f t="shared" si="43"/>
        <v>0.4254126607102367</v>
      </c>
      <c r="EY13" s="429">
        <f t="shared" si="43"/>
        <v>0.42541266071023665</v>
      </c>
      <c r="EZ13" s="429">
        <f t="shared" ref="EZ13:HK13" si="44">EZ82</f>
        <v>0.42541266071023665</v>
      </c>
      <c r="FA13" s="429">
        <f t="shared" si="44"/>
        <v>0.4254126607102367</v>
      </c>
      <c r="FB13" s="429">
        <f t="shared" si="44"/>
        <v>0.4254126607102367</v>
      </c>
      <c r="FC13" s="429">
        <f t="shared" si="44"/>
        <v>0.4254126607102367</v>
      </c>
      <c r="FD13" s="429">
        <f t="shared" si="44"/>
        <v>0.42541266071023665</v>
      </c>
      <c r="FE13" s="429">
        <f t="shared" si="44"/>
        <v>0.42541266071023665</v>
      </c>
      <c r="FF13" s="429">
        <f t="shared" si="44"/>
        <v>0.42541266071023665</v>
      </c>
      <c r="FG13" s="429">
        <f t="shared" si="44"/>
        <v>0.42541266071023665</v>
      </c>
      <c r="FH13" s="429">
        <f t="shared" si="44"/>
        <v>0.42541266071023676</v>
      </c>
      <c r="FI13" s="429">
        <f t="shared" si="44"/>
        <v>0.42541266071023665</v>
      </c>
      <c r="FJ13" s="429">
        <f t="shared" si="44"/>
        <v>0.42541266071023665</v>
      </c>
      <c r="FK13" s="429">
        <f t="shared" si="44"/>
        <v>0.4254126607102367</v>
      </c>
      <c r="FL13" s="429">
        <f t="shared" si="44"/>
        <v>0.42541266071023665</v>
      </c>
      <c r="FM13" s="429">
        <f t="shared" si="44"/>
        <v>0.4254126607102367</v>
      </c>
      <c r="FN13" s="429">
        <f t="shared" si="44"/>
        <v>0.42541266071023665</v>
      </c>
      <c r="FO13" s="429">
        <f t="shared" si="44"/>
        <v>0.42541266071023665</v>
      </c>
      <c r="FP13" s="429">
        <f t="shared" si="44"/>
        <v>0.42541266071023676</v>
      </c>
      <c r="FQ13" s="429">
        <f t="shared" si="44"/>
        <v>0</v>
      </c>
      <c r="FR13" s="429">
        <f t="shared" si="44"/>
        <v>0</v>
      </c>
      <c r="FS13" s="429">
        <f t="shared" si="44"/>
        <v>0</v>
      </c>
      <c r="FT13" s="429">
        <f t="shared" si="44"/>
        <v>0</v>
      </c>
      <c r="FU13" s="429">
        <f t="shared" si="44"/>
        <v>0</v>
      </c>
      <c r="FV13" s="429">
        <f t="shared" si="44"/>
        <v>0</v>
      </c>
      <c r="FW13" s="429">
        <f t="shared" si="44"/>
        <v>0</v>
      </c>
      <c r="FX13" s="429">
        <f t="shared" si="44"/>
        <v>0</v>
      </c>
      <c r="FY13" s="429">
        <f t="shared" si="44"/>
        <v>0</v>
      </c>
      <c r="FZ13" s="429">
        <f t="shared" si="44"/>
        <v>0</v>
      </c>
      <c r="GA13" s="429">
        <f t="shared" si="44"/>
        <v>0</v>
      </c>
      <c r="GB13" s="429">
        <f t="shared" si="44"/>
        <v>0</v>
      </c>
      <c r="GC13" s="429">
        <f t="shared" si="44"/>
        <v>0</v>
      </c>
      <c r="GD13" s="429">
        <f t="shared" si="44"/>
        <v>0</v>
      </c>
      <c r="GE13" s="429">
        <f t="shared" si="44"/>
        <v>0</v>
      </c>
      <c r="GF13" s="429">
        <f t="shared" si="44"/>
        <v>0</v>
      </c>
      <c r="GG13" s="429">
        <f t="shared" si="44"/>
        <v>0</v>
      </c>
      <c r="GH13" s="429">
        <f t="shared" si="44"/>
        <v>0</v>
      </c>
      <c r="GI13" s="429">
        <f t="shared" si="44"/>
        <v>0</v>
      </c>
      <c r="GJ13" s="429">
        <f t="shared" si="44"/>
        <v>0</v>
      </c>
      <c r="GK13" s="429">
        <f t="shared" si="44"/>
        <v>0</v>
      </c>
      <c r="GL13" s="429">
        <f t="shared" si="44"/>
        <v>0</v>
      </c>
      <c r="GM13" s="429">
        <f t="shared" si="44"/>
        <v>0</v>
      </c>
      <c r="GN13" s="429">
        <f t="shared" si="44"/>
        <v>0</v>
      </c>
      <c r="GO13" s="429">
        <f t="shared" si="44"/>
        <v>0</v>
      </c>
      <c r="GP13" s="429">
        <f t="shared" si="44"/>
        <v>0</v>
      </c>
      <c r="GQ13" s="429">
        <f t="shared" si="44"/>
        <v>0</v>
      </c>
      <c r="GR13" s="429">
        <f t="shared" si="44"/>
        <v>0</v>
      </c>
      <c r="GS13" s="429">
        <f t="shared" si="44"/>
        <v>0</v>
      </c>
      <c r="GT13" s="429">
        <f t="shared" si="44"/>
        <v>0</v>
      </c>
      <c r="GU13" s="429">
        <f t="shared" si="44"/>
        <v>0</v>
      </c>
      <c r="GV13" s="429">
        <f t="shared" si="44"/>
        <v>0</v>
      </c>
      <c r="GW13" s="429">
        <f t="shared" si="44"/>
        <v>0</v>
      </c>
      <c r="GX13" s="429">
        <f t="shared" si="44"/>
        <v>0</v>
      </c>
      <c r="GY13" s="429">
        <f t="shared" si="44"/>
        <v>0</v>
      </c>
      <c r="GZ13" s="429">
        <f t="shared" si="44"/>
        <v>0</v>
      </c>
      <c r="HA13" s="429">
        <f t="shared" si="44"/>
        <v>0</v>
      </c>
      <c r="HB13" s="429">
        <f t="shared" si="44"/>
        <v>0</v>
      </c>
      <c r="HC13" s="429">
        <f t="shared" si="44"/>
        <v>0</v>
      </c>
      <c r="HD13" s="429">
        <f t="shared" si="44"/>
        <v>0</v>
      </c>
      <c r="HE13" s="429">
        <f t="shared" si="44"/>
        <v>0</v>
      </c>
      <c r="HF13" s="429">
        <f t="shared" si="44"/>
        <v>0</v>
      </c>
      <c r="HG13" s="429">
        <f t="shared" si="44"/>
        <v>0</v>
      </c>
      <c r="HH13" s="429">
        <f t="shared" si="44"/>
        <v>0</v>
      </c>
      <c r="HI13" s="429">
        <f t="shared" si="44"/>
        <v>0</v>
      </c>
      <c r="HJ13" s="429">
        <f t="shared" si="44"/>
        <v>0</v>
      </c>
      <c r="HK13" s="429">
        <f t="shared" si="44"/>
        <v>0</v>
      </c>
      <c r="HL13" s="429">
        <f t="shared" ref="HL13:IR13" si="45">HL82</f>
        <v>0</v>
      </c>
      <c r="HM13" s="429">
        <f t="shared" si="45"/>
        <v>0</v>
      </c>
      <c r="HN13" s="429">
        <f t="shared" si="45"/>
        <v>0</v>
      </c>
      <c r="HO13" s="429">
        <f t="shared" si="45"/>
        <v>0</v>
      </c>
      <c r="HP13" s="429">
        <f t="shared" si="45"/>
        <v>0</v>
      </c>
      <c r="HQ13" s="429">
        <f t="shared" si="45"/>
        <v>0</v>
      </c>
      <c r="HR13" s="429">
        <f t="shared" si="45"/>
        <v>0</v>
      </c>
      <c r="HS13" s="429">
        <f t="shared" si="45"/>
        <v>0</v>
      </c>
      <c r="HT13" s="429">
        <f t="shared" si="45"/>
        <v>0</v>
      </c>
      <c r="HU13" s="429">
        <f t="shared" si="45"/>
        <v>0</v>
      </c>
      <c r="HV13" s="429">
        <f t="shared" si="45"/>
        <v>0</v>
      </c>
      <c r="HW13" s="429">
        <f t="shared" si="45"/>
        <v>0</v>
      </c>
      <c r="HX13" s="429">
        <f t="shared" si="45"/>
        <v>0</v>
      </c>
      <c r="HY13" s="429">
        <f t="shared" si="45"/>
        <v>0</v>
      </c>
      <c r="HZ13" s="429">
        <f t="shared" si="45"/>
        <v>0</v>
      </c>
      <c r="IA13" s="429">
        <f t="shared" si="45"/>
        <v>0</v>
      </c>
      <c r="IB13" s="429">
        <f t="shared" si="45"/>
        <v>0</v>
      </c>
      <c r="IC13" s="429">
        <f t="shared" si="45"/>
        <v>0</v>
      </c>
      <c r="ID13" s="429">
        <f t="shared" si="45"/>
        <v>0</v>
      </c>
      <c r="IE13" s="429">
        <f t="shared" si="45"/>
        <v>0</v>
      </c>
      <c r="IF13" s="429">
        <f t="shared" si="45"/>
        <v>0</v>
      </c>
      <c r="IG13" s="429">
        <f t="shared" si="45"/>
        <v>0</v>
      </c>
      <c r="IH13" s="429">
        <f t="shared" si="45"/>
        <v>0</v>
      </c>
      <c r="II13" s="429">
        <f t="shared" si="45"/>
        <v>0</v>
      </c>
      <c r="IJ13" s="429">
        <f t="shared" si="45"/>
        <v>0</v>
      </c>
      <c r="IK13" s="429">
        <f t="shared" si="45"/>
        <v>0</v>
      </c>
      <c r="IL13" s="429">
        <f t="shared" si="45"/>
        <v>0</v>
      </c>
      <c r="IM13" s="429">
        <f t="shared" si="45"/>
        <v>0</v>
      </c>
      <c r="IN13" s="429">
        <f t="shared" si="45"/>
        <v>0</v>
      </c>
      <c r="IO13" s="429">
        <f t="shared" si="45"/>
        <v>0</v>
      </c>
      <c r="IP13" s="429">
        <f t="shared" si="45"/>
        <v>0</v>
      </c>
      <c r="IQ13" s="429">
        <f t="shared" si="45"/>
        <v>0</v>
      </c>
      <c r="IR13" s="430">
        <f t="shared" si="45"/>
        <v>0</v>
      </c>
    </row>
    <row r="14" spans="1:256" ht="12" customHeight="1" x14ac:dyDescent="0.25">
      <c r="A14" s="63" t="s">
        <v>14</v>
      </c>
      <c r="B14" s="421"/>
      <c r="C14" s="413">
        <f t="shared" ref="C14:AF14" si="46">C89</f>
        <v>120</v>
      </c>
      <c r="D14" s="413">
        <f t="shared" si="46"/>
        <v>119.82837485416344</v>
      </c>
      <c r="E14" s="413">
        <f t="shared" si="46"/>
        <v>119.65484911822809</v>
      </c>
      <c r="F14" s="413">
        <f t="shared" si="46"/>
        <v>119.47937764401208</v>
      </c>
      <c r="G14" s="413">
        <f t="shared" si="46"/>
        <v>119.30191370741011</v>
      </c>
      <c r="H14" s="413">
        <f t="shared" si="46"/>
        <v>119.1224089413478</v>
      </c>
      <c r="I14" s="413">
        <f t="shared" si="46"/>
        <v>118.94081326542397</v>
      </c>
      <c r="J14" s="413">
        <f t="shared" si="46"/>
        <v>118.75707484184053</v>
      </c>
      <c r="K14" s="413">
        <f t="shared" si="46"/>
        <v>118.57113993823621</v>
      </c>
      <c r="L14" s="413">
        <f t="shared" si="46"/>
        <v>118.38295287502154</v>
      </c>
      <c r="M14" s="413">
        <f t="shared" si="46"/>
        <v>118.1924559683974</v>
      </c>
      <c r="N14" s="413">
        <f t="shared" si="46"/>
        <v>117.99958938075881</v>
      </c>
      <c r="O14" s="413">
        <f t="shared" si="46"/>
        <v>117.8042910534128</v>
      </c>
      <c r="P14" s="413">
        <f t="shared" si="46"/>
        <v>117.60649663331083</v>
      </c>
      <c r="Q14" s="413">
        <f t="shared" si="46"/>
        <v>117.40613933696073</v>
      </c>
      <c r="R14" s="413">
        <f t="shared" si="46"/>
        <v>117.20314980873191</v>
      </c>
      <c r="S14" s="413">
        <f t="shared" si="46"/>
        <v>116.99745605627817</v>
      </c>
      <c r="T14" s="413">
        <f t="shared" si="46"/>
        <v>116.78898332302053</v>
      </c>
      <c r="U14" s="413">
        <f t="shared" si="46"/>
        <v>116.57765389805438</v>
      </c>
      <c r="V14" s="413">
        <f t="shared" si="46"/>
        <v>116.36338700054154</v>
      </c>
      <c r="W14" s="413">
        <f t="shared" si="46"/>
        <v>116.14609865482367</v>
      </c>
      <c r="X14" s="413">
        <f t="shared" si="46"/>
        <v>115.92570152881346</v>
      </c>
      <c r="Y14" s="413">
        <f t="shared" si="46"/>
        <v>115.70210473616149</v>
      </c>
      <c r="Z14" s="413">
        <f t="shared" si="46"/>
        <v>115.4752136541772</v>
      </c>
      <c r="AA14" s="413">
        <f t="shared" si="46"/>
        <v>115.24492973052362</v>
      </c>
      <c r="AB14" s="413">
        <f t="shared" si="46"/>
        <v>115.01115030250219</v>
      </c>
      <c r="AC14" s="413">
        <f t="shared" si="46"/>
        <v>114.77376837742057</v>
      </c>
      <c r="AD14" s="413">
        <f t="shared" si="46"/>
        <v>114.53267237263718</v>
      </c>
      <c r="AE14" s="413">
        <f t="shared" si="46"/>
        <v>114.28774586602597</v>
      </c>
      <c r="AF14" s="413">
        <f t="shared" si="46"/>
        <v>114.03886735356042</v>
      </c>
      <c r="AG14" s="413">
        <f t="shared" ref="AG14:BL14" si="47">AG89</f>
        <v>113.78590996404851</v>
      </c>
      <c r="AH14" s="413">
        <f t="shared" si="47"/>
        <v>113.52874112912983</v>
      </c>
      <c r="AI14" s="413">
        <f t="shared" si="47"/>
        <v>113.26722228059656</v>
      </c>
      <c r="AJ14" s="413">
        <f t="shared" si="47"/>
        <v>113.00120849972048</v>
      </c>
      <c r="AK14" s="413">
        <f t="shared" si="47"/>
        <v>112.73054811781154</v>
      </c>
      <c r="AL14" s="413">
        <f t="shared" si="47"/>
        <v>112.45508233562261</v>
      </c>
      <c r="AM14" s="413">
        <f t="shared" si="47"/>
        <v>112.17464481228544</v>
      </c>
      <c r="AN14" s="413">
        <f t="shared" si="47"/>
        <v>111.88906115231765</v>
      </c>
      <c r="AO14" s="413">
        <f t="shared" si="47"/>
        <v>111.59814842489935</v>
      </c>
      <c r="AP14" s="413">
        <f t="shared" si="47"/>
        <v>111.3017146215159</v>
      </c>
      <c r="AQ14" s="413">
        <f t="shared" si="47"/>
        <v>110.99955806950483</v>
      </c>
      <c r="AR14" s="413">
        <f t="shared" si="47"/>
        <v>110.69146679903568</v>
      </c>
      <c r="AS14" s="413">
        <f t="shared" si="47"/>
        <v>110.3772178571007</v>
      </c>
      <c r="AT14" s="413">
        <f t="shared" si="47"/>
        <v>110.05657658591842</v>
      </c>
      <c r="AU14" s="413">
        <f t="shared" si="47"/>
        <v>109.72929579538098</v>
      </c>
      <c r="AV14" s="413">
        <f t="shared" si="47"/>
        <v>109.39511488717858</v>
      </c>
      <c r="AW14" s="413">
        <f t="shared" si="47"/>
        <v>109.05375890177839</v>
      </c>
      <c r="AX14" s="413">
        <f t="shared" si="47"/>
        <v>108.70493749970588</v>
      </c>
      <c r="AY14" s="413">
        <f t="shared" si="47"/>
        <v>108.34834382783525</v>
      </c>
      <c r="AZ14" s="413">
        <f t="shared" si="47"/>
        <v>107.98365326060396</v>
      </c>
      <c r="BA14" s="413">
        <f t="shared" si="47"/>
        <v>107.6105220438468</v>
      </c>
      <c r="BB14" s="413">
        <f t="shared" si="47"/>
        <v>107.22858582611876</v>
      </c>
      <c r="BC14" s="413">
        <f t="shared" si="47"/>
        <v>106.83745802435202</v>
      </c>
      <c r="BD14" s="413">
        <f t="shared" si="47"/>
        <v>106.43672802462093</v>
      </c>
      <c r="BE14" s="413">
        <f t="shared" si="47"/>
        <v>106.02595919866559</v>
      </c>
      <c r="BF14" s="413">
        <f t="shared" si="47"/>
        <v>105.60468671184644</v>
      </c>
      <c r="BG14" s="413">
        <f t="shared" si="47"/>
        <v>105.17241509665941</v>
      </c>
      <c r="BH14" s="413">
        <f t="shared" si="47"/>
        <v>104.72861555976529</v>
      </c>
      <c r="BI14" s="413">
        <f t="shared" si="47"/>
        <v>104.2727229876005</v>
      </c>
      <c r="BJ14" s="413">
        <f t="shared" si="47"/>
        <v>103.80413262382791</v>
      </c>
      <c r="BK14" s="413">
        <f t="shared" si="47"/>
        <v>103.32219633826374</v>
      </c>
      <c r="BL14" s="413">
        <f t="shared" si="47"/>
        <v>102.82621841434654</v>
      </c>
      <c r="BM14" s="413">
        <f t="shared" ref="BM14:CR14" si="48">BM89</f>
        <v>102.3154508830774</v>
      </c>
      <c r="BN14" s="413">
        <f t="shared" si="48"/>
        <v>101.78908823003441</v>
      </c>
      <c r="BO14" s="413">
        <f t="shared" si="48"/>
        <v>101.24626139738905</v>
      </c>
      <c r="BP14" s="413">
        <f t="shared" si="48"/>
        <v>100.68603102895429</v>
      </c>
      <c r="BQ14" s="413">
        <f t="shared" si="48"/>
        <v>100.10737973733933</v>
      </c>
      <c r="BR14" s="413">
        <f t="shared" si="48"/>
        <v>99.509203276632675</v>
      </c>
      <c r="BS14" s="413">
        <f t="shared" si="48"/>
        <v>98.890300467576694</v>
      </c>
      <c r="BT14" s="413">
        <f t="shared" si="48"/>
        <v>98.249361558884885</v>
      </c>
      <c r="BU14" s="413">
        <f t="shared" si="48"/>
        <v>97.584954790099474</v>
      </c>
      <c r="BV14" s="413">
        <f t="shared" si="48"/>
        <v>96.895510814954918</v>
      </c>
      <c r="BW14" s="413">
        <f t="shared" si="48"/>
        <v>96.179304474197721</v>
      </c>
      <c r="BX14" s="413">
        <f t="shared" si="48"/>
        <v>95.434433445791981</v>
      </c>
      <c r="BY14" s="413">
        <f t="shared" si="48"/>
        <v>94.658793086289137</v>
      </c>
      <c r="BZ14" s="413">
        <f t="shared" si="48"/>
        <v>93.850046539754516</v>
      </c>
      <c r="CA14" s="413">
        <f t="shared" si="48"/>
        <v>93.0055890515399</v>
      </c>
      <c r="CB14" s="413">
        <f t="shared" si="48"/>
        <v>92.122505048131401</v>
      </c>
      <c r="CC14" s="413">
        <f t="shared" si="48"/>
        <v>91.197516120415997</v>
      </c>
      <c r="CD14" s="413">
        <f t="shared" si="48"/>
        <v>90.226917467803062</v>
      </c>
      <c r="CE14" s="413">
        <f t="shared" si="48"/>
        <v>89.206499513441031</v>
      </c>
      <c r="CF14" s="413">
        <f t="shared" si="48"/>
        <v>88.131450272953487</v>
      </c>
      <c r="CG14" s="413">
        <f t="shared" si="48"/>
        <v>86.996232439794454</v>
      </c>
      <c r="CH14" s="413">
        <f t="shared" si="48"/>
        <v>85.794426720246719</v>
      </c>
      <c r="CI14" s="413">
        <f t="shared" si="48"/>
        <v>84.518529447879047</v>
      </c>
      <c r="CJ14" s="413">
        <f t="shared" si="48"/>
        <v>83.159687154375732</v>
      </c>
      <c r="CK14" s="413">
        <f t="shared" si="48"/>
        <v>81.707342464749033</v>
      </c>
      <c r="CL14" s="413">
        <f t="shared" si="48"/>
        <v>80.148752441970942</v>
      </c>
      <c r="CM14" s="413">
        <f t="shared" si="48"/>
        <v>78.468318686737575</v>
      </c>
      <c r="CN14" s="413">
        <f t="shared" si="48"/>
        <v>76.646631267766054</v>
      </c>
      <c r="CO14" s="413">
        <f t="shared" si="48"/>
        <v>74.659062266614995</v>
      </c>
      <c r="CP14" s="413">
        <f t="shared" si="48"/>
        <v>72.473620786104362</v>
      </c>
      <c r="CQ14" s="413">
        <f t="shared" si="48"/>
        <v>70.047535365265105</v>
      </c>
      <c r="CR14" s="413">
        <f t="shared" si="48"/>
        <v>67.321505548304941</v>
      </c>
      <c r="CS14" s="413">
        <f t="shared" ref="CS14:CX14" si="49">CS89</f>
        <v>64.209341364368314</v>
      </c>
      <c r="CT14" s="413">
        <f t="shared" si="49"/>
        <v>0</v>
      </c>
      <c r="CU14" s="413">
        <f t="shared" si="49"/>
        <v>0</v>
      </c>
      <c r="CV14" s="413">
        <f t="shared" si="49"/>
        <v>0</v>
      </c>
      <c r="CW14" s="413">
        <f t="shared" si="49"/>
        <v>61.466537578839599</v>
      </c>
      <c r="CX14" s="413">
        <f t="shared" si="49"/>
        <v>58.989086347206182</v>
      </c>
      <c r="CY14" s="413">
        <f t="shared" ref="CY14:EM14" si="50">CY89</f>
        <v>56.191959381546518</v>
      </c>
      <c r="CZ14" s="413">
        <f t="shared" si="50"/>
        <v>52.968702733885813</v>
      </c>
      <c r="DA14" s="413">
        <f t="shared" si="50"/>
        <v>49.140976086476712</v>
      </c>
      <c r="DB14" s="413">
        <f t="shared" si="50"/>
        <v>44.366605627157682</v>
      </c>
      <c r="DC14" s="413">
        <f t="shared" si="50"/>
        <v>37.80672243044517</v>
      </c>
      <c r="DD14" s="413">
        <f t="shared" si="50"/>
        <v>35</v>
      </c>
      <c r="DE14" s="413">
        <f t="shared" si="50"/>
        <v>0</v>
      </c>
      <c r="DF14" s="413">
        <f t="shared" si="50"/>
        <v>0</v>
      </c>
      <c r="DG14" s="413">
        <f t="shared" si="50"/>
        <v>0</v>
      </c>
      <c r="DH14" s="413">
        <f t="shared" si="50"/>
        <v>0</v>
      </c>
      <c r="DI14" s="413">
        <f t="shared" si="50"/>
        <v>0</v>
      </c>
      <c r="DJ14" s="413">
        <f t="shared" si="50"/>
        <v>0</v>
      </c>
      <c r="DK14" s="413">
        <f t="shared" si="50"/>
        <v>0</v>
      </c>
      <c r="DL14" s="413">
        <f t="shared" si="50"/>
        <v>0</v>
      </c>
      <c r="DM14" s="413">
        <f t="shared" si="50"/>
        <v>0</v>
      </c>
      <c r="DN14" s="413">
        <f t="shared" si="50"/>
        <v>0</v>
      </c>
      <c r="DO14" s="413">
        <f t="shared" si="50"/>
        <v>0</v>
      </c>
      <c r="DP14" s="413">
        <f t="shared" si="50"/>
        <v>0</v>
      </c>
      <c r="DQ14" s="413">
        <f t="shared" si="50"/>
        <v>0</v>
      </c>
      <c r="DR14" s="413">
        <f t="shared" si="50"/>
        <v>0</v>
      </c>
      <c r="DS14" s="413">
        <f t="shared" si="50"/>
        <v>0</v>
      </c>
      <c r="DT14" s="413">
        <f t="shared" si="50"/>
        <v>0</v>
      </c>
      <c r="DU14" s="413">
        <f t="shared" si="50"/>
        <v>0</v>
      </c>
      <c r="DV14" s="413">
        <f t="shared" si="50"/>
        <v>0</v>
      </c>
      <c r="DW14" s="413">
        <f t="shared" si="50"/>
        <v>0</v>
      </c>
      <c r="DX14" s="413">
        <f t="shared" si="50"/>
        <v>0</v>
      </c>
      <c r="DY14" s="413">
        <f t="shared" si="50"/>
        <v>0</v>
      </c>
      <c r="DZ14" s="413">
        <f t="shared" si="50"/>
        <v>0</v>
      </c>
      <c r="EA14" s="413">
        <f t="shared" si="50"/>
        <v>0</v>
      </c>
      <c r="EB14" s="413">
        <f t="shared" si="50"/>
        <v>0</v>
      </c>
      <c r="EC14" s="413">
        <f t="shared" si="50"/>
        <v>0</v>
      </c>
      <c r="ED14" s="413">
        <f t="shared" si="50"/>
        <v>0</v>
      </c>
      <c r="EE14" s="413">
        <f t="shared" si="50"/>
        <v>0</v>
      </c>
      <c r="EF14" s="413">
        <f t="shared" si="50"/>
        <v>0</v>
      </c>
      <c r="EG14" s="413">
        <f t="shared" si="50"/>
        <v>0</v>
      </c>
      <c r="EH14" s="413">
        <f t="shared" si="50"/>
        <v>0</v>
      </c>
      <c r="EI14" s="413">
        <f t="shared" si="50"/>
        <v>0</v>
      </c>
      <c r="EJ14" s="413">
        <f t="shared" si="50"/>
        <v>0</v>
      </c>
      <c r="EK14" s="413">
        <f t="shared" si="50"/>
        <v>0</v>
      </c>
      <c r="EL14" s="413">
        <f t="shared" si="50"/>
        <v>0</v>
      </c>
      <c r="EM14" s="413">
        <f t="shared" si="50"/>
        <v>0</v>
      </c>
      <c r="EN14" s="413">
        <f t="shared" ref="EN14:EY14" si="51">EN89</f>
        <v>0</v>
      </c>
      <c r="EO14" s="413">
        <f t="shared" si="51"/>
        <v>0</v>
      </c>
      <c r="EP14" s="413">
        <f t="shared" si="51"/>
        <v>0</v>
      </c>
      <c r="EQ14" s="413">
        <f t="shared" si="51"/>
        <v>0</v>
      </c>
      <c r="ER14" s="413">
        <f t="shared" si="51"/>
        <v>0</v>
      </c>
      <c r="ES14" s="413">
        <f t="shared" si="51"/>
        <v>0</v>
      </c>
      <c r="ET14" s="413">
        <f t="shared" si="51"/>
        <v>0</v>
      </c>
      <c r="EU14" s="413">
        <f t="shared" si="51"/>
        <v>0</v>
      </c>
      <c r="EV14" s="413">
        <f t="shared" si="51"/>
        <v>0</v>
      </c>
      <c r="EW14" s="413">
        <f t="shared" si="51"/>
        <v>0</v>
      </c>
      <c r="EX14" s="413">
        <f t="shared" si="51"/>
        <v>0</v>
      </c>
      <c r="EY14" s="413">
        <f t="shared" si="51"/>
        <v>0</v>
      </c>
      <c r="EZ14" s="413">
        <f t="shared" ref="EZ14:HK14" si="52">EZ89</f>
        <v>0</v>
      </c>
      <c r="FA14" s="413">
        <f t="shared" si="52"/>
        <v>0</v>
      </c>
      <c r="FB14" s="413">
        <f t="shared" si="52"/>
        <v>0</v>
      </c>
      <c r="FC14" s="413">
        <f t="shared" si="52"/>
        <v>0</v>
      </c>
      <c r="FD14" s="413">
        <f t="shared" si="52"/>
        <v>0</v>
      </c>
      <c r="FE14" s="413">
        <f t="shared" si="52"/>
        <v>0</v>
      </c>
      <c r="FF14" s="413">
        <f t="shared" si="52"/>
        <v>0</v>
      </c>
      <c r="FG14" s="413">
        <f t="shared" si="52"/>
        <v>0</v>
      </c>
      <c r="FH14" s="413">
        <f t="shared" si="52"/>
        <v>0</v>
      </c>
      <c r="FI14" s="413">
        <f t="shared" si="52"/>
        <v>0</v>
      </c>
      <c r="FJ14" s="413">
        <f t="shared" si="52"/>
        <v>0</v>
      </c>
      <c r="FK14" s="413">
        <f t="shared" si="52"/>
        <v>0</v>
      </c>
      <c r="FL14" s="413">
        <f t="shared" si="52"/>
        <v>0</v>
      </c>
      <c r="FM14" s="413">
        <f t="shared" si="52"/>
        <v>0</v>
      </c>
      <c r="FN14" s="413">
        <f t="shared" si="52"/>
        <v>0</v>
      </c>
      <c r="FO14" s="413">
        <f t="shared" si="52"/>
        <v>0</v>
      </c>
      <c r="FP14" s="413">
        <f t="shared" si="52"/>
        <v>0</v>
      </c>
      <c r="FQ14" s="413">
        <f t="shared" si="52"/>
        <v>0</v>
      </c>
      <c r="FR14" s="413">
        <f t="shared" si="52"/>
        <v>0</v>
      </c>
      <c r="FS14" s="413">
        <f t="shared" si="52"/>
        <v>0</v>
      </c>
      <c r="FT14" s="413">
        <f t="shared" si="52"/>
        <v>0</v>
      </c>
      <c r="FU14" s="413">
        <f t="shared" si="52"/>
        <v>0</v>
      </c>
      <c r="FV14" s="413">
        <f t="shared" si="52"/>
        <v>0</v>
      </c>
      <c r="FW14" s="413">
        <f t="shared" si="52"/>
        <v>0</v>
      </c>
      <c r="FX14" s="413">
        <f t="shared" si="52"/>
        <v>0</v>
      </c>
      <c r="FY14" s="413">
        <f t="shared" si="52"/>
        <v>0</v>
      </c>
      <c r="FZ14" s="413">
        <f t="shared" si="52"/>
        <v>0</v>
      </c>
      <c r="GA14" s="413">
        <f t="shared" si="52"/>
        <v>0</v>
      </c>
      <c r="GB14" s="413">
        <f t="shared" si="52"/>
        <v>0</v>
      </c>
      <c r="GC14" s="413">
        <f t="shared" si="52"/>
        <v>0</v>
      </c>
      <c r="GD14" s="413">
        <f t="shared" si="52"/>
        <v>0</v>
      </c>
      <c r="GE14" s="413">
        <f t="shared" si="52"/>
        <v>0</v>
      </c>
      <c r="GF14" s="413">
        <f t="shared" si="52"/>
        <v>0</v>
      </c>
      <c r="GG14" s="413">
        <f t="shared" si="52"/>
        <v>0</v>
      </c>
      <c r="GH14" s="413">
        <f t="shared" si="52"/>
        <v>0</v>
      </c>
      <c r="GI14" s="413">
        <f t="shared" si="52"/>
        <v>0</v>
      </c>
      <c r="GJ14" s="413">
        <f t="shared" si="52"/>
        <v>0</v>
      </c>
      <c r="GK14" s="413">
        <f t="shared" si="52"/>
        <v>0</v>
      </c>
      <c r="GL14" s="413">
        <f t="shared" si="52"/>
        <v>0</v>
      </c>
      <c r="GM14" s="413">
        <f t="shared" si="52"/>
        <v>0</v>
      </c>
      <c r="GN14" s="413">
        <f t="shared" si="52"/>
        <v>0</v>
      </c>
      <c r="GO14" s="413">
        <f t="shared" si="52"/>
        <v>0</v>
      </c>
      <c r="GP14" s="413">
        <f t="shared" si="52"/>
        <v>0</v>
      </c>
      <c r="GQ14" s="413">
        <f t="shared" si="52"/>
        <v>0</v>
      </c>
      <c r="GR14" s="413">
        <f t="shared" si="52"/>
        <v>0</v>
      </c>
      <c r="GS14" s="413">
        <f t="shared" si="52"/>
        <v>0</v>
      </c>
      <c r="GT14" s="413">
        <f t="shared" si="52"/>
        <v>0</v>
      </c>
      <c r="GU14" s="413">
        <f t="shared" si="52"/>
        <v>0</v>
      </c>
      <c r="GV14" s="413">
        <f t="shared" si="52"/>
        <v>0</v>
      </c>
      <c r="GW14" s="413">
        <f t="shared" si="52"/>
        <v>0</v>
      </c>
      <c r="GX14" s="413">
        <f t="shared" si="52"/>
        <v>0</v>
      </c>
      <c r="GY14" s="413">
        <f t="shared" si="52"/>
        <v>0</v>
      </c>
      <c r="GZ14" s="413">
        <f t="shared" si="52"/>
        <v>0</v>
      </c>
      <c r="HA14" s="413">
        <f t="shared" si="52"/>
        <v>0</v>
      </c>
      <c r="HB14" s="413">
        <f t="shared" si="52"/>
        <v>0</v>
      </c>
      <c r="HC14" s="413">
        <f t="shared" si="52"/>
        <v>0</v>
      </c>
      <c r="HD14" s="413">
        <f t="shared" si="52"/>
        <v>0</v>
      </c>
      <c r="HE14" s="413">
        <f t="shared" si="52"/>
        <v>0</v>
      </c>
      <c r="HF14" s="413">
        <f t="shared" si="52"/>
        <v>0</v>
      </c>
      <c r="HG14" s="413">
        <f t="shared" si="52"/>
        <v>0</v>
      </c>
      <c r="HH14" s="413">
        <f t="shared" si="52"/>
        <v>0</v>
      </c>
      <c r="HI14" s="413">
        <f t="shared" si="52"/>
        <v>0</v>
      </c>
      <c r="HJ14" s="413">
        <f t="shared" si="52"/>
        <v>0</v>
      </c>
      <c r="HK14" s="413">
        <f t="shared" si="52"/>
        <v>0</v>
      </c>
      <c r="HL14" s="413">
        <f t="shared" ref="HL14:IR14" si="53">HL89</f>
        <v>0</v>
      </c>
      <c r="HM14" s="413">
        <f t="shared" si="53"/>
        <v>0</v>
      </c>
      <c r="HN14" s="413">
        <f t="shared" si="53"/>
        <v>0</v>
      </c>
      <c r="HO14" s="413">
        <f t="shared" si="53"/>
        <v>0</v>
      </c>
      <c r="HP14" s="413">
        <f t="shared" si="53"/>
        <v>0</v>
      </c>
      <c r="HQ14" s="413">
        <f t="shared" si="53"/>
        <v>0</v>
      </c>
      <c r="HR14" s="413">
        <f t="shared" si="53"/>
        <v>0</v>
      </c>
      <c r="HS14" s="413">
        <f t="shared" si="53"/>
        <v>0</v>
      </c>
      <c r="HT14" s="413">
        <f t="shared" si="53"/>
        <v>0</v>
      </c>
      <c r="HU14" s="413">
        <f t="shared" si="53"/>
        <v>0</v>
      </c>
      <c r="HV14" s="413">
        <f t="shared" si="53"/>
        <v>0</v>
      </c>
      <c r="HW14" s="413">
        <f t="shared" si="53"/>
        <v>0</v>
      </c>
      <c r="HX14" s="413">
        <f t="shared" si="53"/>
        <v>0</v>
      </c>
      <c r="HY14" s="413">
        <f t="shared" si="53"/>
        <v>0</v>
      </c>
      <c r="HZ14" s="413">
        <f t="shared" si="53"/>
        <v>0</v>
      </c>
      <c r="IA14" s="413">
        <f t="shared" si="53"/>
        <v>0</v>
      </c>
      <c r="IB14" s="413">
        <f t="shared" si="53"/>
        <v>0</v>
      </c>
      <c r="IC14" s="413">
        <f t="shared" si="53"/>
        <v>0</v>
      </c>
      <c r="ID14" s="413">
        <f t="shared" si="53"/>
        <v>0</v>
      </c>
      <c r="IE14" s="413">
        <f t="shared" si="53"/>
        <v>0</v>
      </c>
      <c r="IF14" s="413">
        <f t="shared" si="53"/>
        <v>0</v>
      </c>
      <c r="IG14" s="413">
        <f t="shared" si="53"/>
        <v>0</v>
      </c>
      <c r="IH14" s="413">
        <f t="shared" si="53"/>
        <v>0</v>
      </c>
      <c r="II14" s="413">
        <f t="shared" si="53"/>
        <v>0</v>
      </c>
      <c r="IJ14" s="413">
        <f t="shared" si="53"/>
        <v>0</v>
      </c>
      <c r="IK14" s="413">
        <f t="shared" si="53"/>
        <v>0</v>
      </c>
      <c r="IL14" s="413">
        <f t="shared" si="53"/>
        <v>0</v>
      </c>
      <c r="IM14" s="413">
        <f t="shared" si="53"/>
        <v>0</v>
      </c>
      <c r="IN14" s="413">
        <f t="shared" si="53"/>
        <v>0</v>
      </c>
      <c r="IO14" s="413">
        <f t="shared" si="53"/>
        <v>0</v>
      </c>
      <c r="IP14" s="413">
        <f t="shared" si="53"/>
        <v>0</v>
      </c>
      <c r="IQ14" s="413">
        <f t="shared" si="53"/>
        <v>0</v>
      </c>
      <c r="IR14" s="422">
        <f t="shared" si="53"/>
        <v>0</v>
      </c>
    </row>
    <row r="15" spans="1:256" ht="12" customHeight="1" x14ac:dyDescent="0.25">
      <c r="A15" s="58" t="s">
        <v>19</v>
      </c>
      <c r="B15" s="1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5"/>
    </row>
    <row r="16" spans="1:256" ht="12" customHeight="1" x14ac:dyDescent="0.25">
      <c r="A16" s="59" t="s">
        <v>240</v>
      </c>
      <c r="B16" s="180">
        <f>B94</f>
        <v>0</v>
      </c>
      <c r="C16" s="181">
        <f>C94</f>
        <v>2.9614992263759237</v>
      </c>
      <c r="D16" s="181">
        <f t="shared" ref="D16:BO16" si="54">D94</f>
        <v>2.9615337422874464</v>
      </c>
      <c r="E16" s="181">
        <f t="shared" si="54"/>
        <v>2.9616377760381805</v>
      </c>
      <c r="F16" s="181">
        <f t="shared" si="54"/>
        <v>2.9618123001607284</v>
      </c>
      <c r="G16" s="181">
        <f t="shared" si="54"/>
        <v>2.9620582941902174</v>
      </c>
      <c r="H16" s="181">
        <f t="shared" si="54"/>
        <v>2.9623767446993186</v>
      </c>
      <c r="I16" s="181">
        <f t="shared" si="54"/>
        <v>2.9627686453642572</v>
      </c>
      <c r="J16" s="181">
        <f t="shared" si="54"/>
        <v>2.9632350030137498</v>
      </c>
      <c r="K16" s="181">
        <f t="shared" si="54"/>
        <v>2.9637768258589854</v>
      </c>
      <c r="L16" s="181">
        <f t="shared" si="54"/>
        <v>2.9643951294576083</v>
      </c>
      <c r="M16" s="181">
        <f t="shared" si="54"/>
        <v>2.965090942716575</v>
      </c>
      <c r="N16" s="181">
        <f t="shared" si="54"/>
        <v>2.9658652962394791</v>
      </c>
      <c r="O16" s="181">
        <f t="shared" si="54"/>
        <v>2.9667192282376793</v>
      </c>
      <c r="P16" s="181">
        <f t="shared" si="54"/>
        <v>2.9676537903358171</v>
      </c>
      <c r="Q16" s="181">
        <f t="shared" si="54"/>
        <v>2.9686700418495331</v>
      </c>
      <c r="R16" s="181">
        <f t="shared" si="54"/>
        <v>2.9697690441486415</v>
      </c>
      <c r="S16" s="181">
        <f t="shared" si="54"/>
        <v>2.9709518719954762</v>
      </c>
      <c r="T16" s="181">
        <f t="shared" si="54"/>
        <v>2.9722196135396501</v>
      </c>
      <c r="U16" s="181">
        <f t="shared" si="54"/>
        <v>2.97357335907521</v>
      </c>
      <c r="V16" s="181">
        <f t="shared" si="54"/>
        <v>2.9750142066275451</v>
      </c>
      <c r="W16" s="181">
        <f t="shared" si="54"/>
        <v>2.9765432674300691</v>
      </c>
      <c r="X16" s="181">
        <f t="shared" si="54"/>
        <v>2.9781616657811378</v>
      </c>
      <c r="Y16" s="181">
        <f t="shared" si="54"/>
        <v>2.9798705334847266</v>
      </c>
      <c r="Z16" s="181">
        <f t="shared" si="54"/>
        <v>2.9816710097234864</v>
      </c>
      <c r="AA16" s="181">
        <f t="shared" si="54"/>
        <v>2.9835642409867766</v>
      </c>
      <c r="AB16" s="181">
        <f t="shared" si="54"/>
        <v>2.9855513861840288</v>
      </c>
      <c r="AC16" s="181">
        <f t="shared" si="54"/>
        <v>2.9876336164636381</v>
      </c>
      <c r="AD16" s="181">
        <f t="shared" si="54"/>
        <v>2.9898121096182595</v>
      </c>
      <c r="AE16" s="181">
        <f t="shared" si="54"/>
        <v>2.9920880498955551</v>
      </c>
      <c r="AF16" s="181">
        <f t="shared" si="54"/>
        <v>2.9944626328368673</v>
      </c>
      <c r="AG16" s="181">
        <f t="shared" si="54"/>
        <v>2.9969370649569669</v>
      </c>
      <c r="AH16" s="181">
        <f t="shared" si="54"/>
        <v>2.9995125581358013</v>
      </c>
      <c r="AI16" s="181">
        <f t="shared" si="54"/>
        <v>3.0021903343005798</v>
      </c>
      <c r="AJ16" s="181">
        <f t="shared" si="54"/>
        <v>3.0049716248773257</v>
      </c>
      <c r="AK16" s="181">
        <f t="shared" si="54"/>
        <v>3.0078576652216302</v>
      </c>
      <c r="AL16" s="181">
        <f t="shared" si="54"/>
        <v>3.0108496989312665</v>
      </c>
      <c r="AM16" s="181">
        <f t="shared" si="54"/>
        <v>3.0139489820888299</v>
      </c>
      <c r="AN16" s="181">
        <f t="shared" si="54"/>
        <v>3.0171567726090509</v>
      </c>
      <c r="AO16" s="181">
        <f t="shared" si="54"/>
        <v>3.0204743342153311</v>
      </c>
      <c r="AP16" s="181">
        <f t="shared" si="54"/>
        <v>3.0239029355562499</v>
      </c>
      <c r="AQ16" s="181">
        <f t="shared" si="54"/>
        <v>3.0274438490402975</v>
      </c>
      <c r="AR16" s="181">
        <f t="shared" si="54"/>
        <v>3.0310983497557289</v>
      </c>
      <c r="AS16" s="181">
        <f t="shared" si="54"/>
        <v>3.0348677140861455</v>
      </c>
      <c r="AT16" s="181">
        <f t="shared" si="54"/>
        <v>3.0387532230079652</v>
      </c>
      <c r="AU16" s="181">
        <f t="shared" si="54"/>
        <v>3.0427561558203067</v>
      </c>
      <c r="AV16" s="181">
        <f t="shared" si="54"/>
        <v>3.0468777884528619</v>
      </c>
      <c r="AW16" s="181">
        <f t="shared" si="54"/>
        <v>3.0511193916138244</v>
      </c>
      <c r="AX16" s="181">
        <f t="shared" si="54"/>
        <v>3.0554822332059106</v>
      </c>
      <c r="AY16" s="181">
        <f t="shared" si="54"/>
        <v>3.0599675760515619</v>
      </c>
      <c r="AZ16" s="181">
        <f t="shared" si="54"/>
        <v>3.0645766709489251</v>
      </c>
      <c r="BA16" s="181">
        <f t="shared" si="54"/>
        <v>3.0693107540196687</v>
      </c>
      <c r="BB16" s="181">
        <f t="shared" si="54"/>
        <v>3.0741710480718765</v>
      </c>
      <c r="BC16" s="181">
        <f t="shared" si="54"/>
        <v>3.0791587593663499</v>
      </c>
      <c r="BD16" s="181">
        <f t="shared" si="54"/>
        <v>3.0842750739713227</v>
      </c>
      <c r="BE16" s="181">
        <f t="shared" si="54"/>
        <v>3.0895211539027847</v>
      </c>
      <c r="BF16" s="181">
        <f t="shared" si="54"/>
        <v>3.0948981327895217</v>
      </c>
      <c r="BG16" s="181">
        <f t="shared" si="54"/>
        <v>3.1004071112616534</v>
      </c>
      <c r="BH16" s="181">
        <f t="shared" si="54"/>
        <v>3.106049151786932</v>
      </c>
      <c r="BI16" s="181">
        <f t="shared" si="54"/>
        <v>3.1118252731538019</v>
      </c>
      <c r="BJ16" s="181">
        <f t="shared" si="54"/>
        <v>3.1177364481737952</v>
      </c>
      <c r="BK16" s="181">
        <f t="shared" si="54"/>
        <v>3.1237835969959553</v>
      </c>
      <c r="BL16" s="181">
        <f t="shared" si="54"/>
        <v>3.1299675720162634</v>
      </c>
      <c r="BM16" s="181">
        <f t="shared" si="54"/>
        <v>3.1362891574116558</v>
      </c>
      <c r="BN16" s="181">
        <f t="shared" si="54"/>
        <v>3.1427490603506891</v>
      </c>
      <c r="BO16" s="181">
        <f t="shared" si="54"/>
        <v>3.149347897495014</v>
      </c>
      <c r="BP16" s="181">
        <f t="shared" ref="BP16:CX16" si="55">BP94</f>
        <v>3.1560861915388525</v>
      </c>
      <c r="BQ16" s="181">
        <f t="shared" si="55"/>
        <v>3.1629643558875213</v>
      </c>
      <c r="BR16" s="181">
        <f t="shared" si="55"/>
        <v>3.1699826781764799</v>
      </c>
      <c r="BS16" s="181">
        <f t="shared" si="55"/>
        <v>3.1771413129385708</v>
      </c>
      <c r="BT16" s="181">
        <f t="shared" si="55"/>
        <v>3.1844402625729695</v>
      </c>
      <c r="BU16" s="181">
        <f t="shared" si="55"/>
        <v>3.1918793599110713</v>
      </c>
      <c r="BV16" s="181">
        <f t="shared" si="55"/>
        <v>3.1994582555462054</v>
      </c>
      <c r="BW16" s="181">
        <f t="shared" si="55"/>
        <v>3.2071763902720161</v>
      </c>
      <c r="BX16" s="181">
        <f t="shared" si="55"/>
        <v>3.2150329715747628</v>
      </c>
      <c r="BY16" s="181">
        <f t="shared" si="55"/>
        <v>3.223026953721126</v>
      </c>
      <c r="BZ16" s="181">
        <f t="shared" si="55"/>
        <v>3.2311570057821131</v>
      </c>
      <c r="CA16" s="181">
        <f t="shared" si="55"/>
        <v>3.2394214793449936</v>
      </c>
      <c r="CB16" s="181">
        <f t="shared" si="55"/>
        <v>3.2478183727201411</v>
      </c>
      <c r="CC16" s="181">
        <f t="shared" si="55"/>
        <v>3.2563452907690875</v>
      </c>
      <c r="CD16" s="181">
        <f t="shared" si="55"/>
        <v>3.2649994026040949</v>
      </c>
      <c r="CE16" s="181">
        <f t="shared" si="55"/>
        <v>3.2737773909592724</v>
      </c>
      <c r="CF16" s="181">
        <f t="shared" si="55"/>
        <v>3.2826753929009214</v>
      </c>
      <c r="CG16" s="181">
        <f t="shared" si="55"/>
        <v>3.2916889378139715</v>
      </c>
      <c r="CH16" s="181">
        <f t="shared" si="55"/>
        <v>3.3008128746362195</v>
      </c>
      <c r="CI16" s="181">
        <f t="shared" si="55"/>
        <v>3.3100412885647081</v>
      </c>
      <c r="CJ16" s="181">
        <f t="shared" si="55"/>
        <v>3.3193674062404641</v>
      </c>
      <c r="CK16" s="181">
        <f t="shared" si="55"/>
        <v>3.3287834862242116</v>
      </c>
      <c r="CL16" s="181">
        <f t="shared" si="55"/>
        <v>3.3382806927317765</v>
      </c>
      <c r="CM16" s="181">
        <f t="shared" si="55"/>
        <v>3.3478489479384357</v>
      </c>
      <c r="CN16" s="181">
        <f t="shared" si="55"/>
        <v>3.3574767588432404</v>
      </c>
      <c r="CO16" s="181">
        <f t="shared" si="55"/>
        <v>3.3671510097768693</v>
      </c>
      <c r="CP16" s="181">
        <f t="shared" si="55"/>
        <v>3.3768567152603941</v>
      </c>
      <c r="CQ16" s="181">
        <f t="shared" si="55"/>
        <v>3.3865767179592754</v>
      </c>
      <c r="CR16" s="181">
        <f t="shared" si="55"/>
        <v>3.3962913121625697</v>
      </c>
      <c r="CS16" s="181">
        <f t="shared" si="55"/>
        <v>3.4059777639628548</v>
      </c>
      <c r="CT16" s="181">
        <f t="shared" si="55"/>
        <v>3.4156321938204002</v>
      </c>
      <c r="CU16" s="181">
        <f t="shared" si="55"/>
        <v>3.4253479950796928</v>
      </c>
      <c r="CV16" s="181">
        <f t="shared" si="55"/>
        <v>3.4352114938652569</v>
      </c>
      <c r="CW16" s="181">
        <f t="shared" si="55"/>
        <v>3.4452246101290571</v>
      </c>
      <c r="CX16" s="181">
        <f t="shared" si="55"/>
        <v>3.4553138159493639</v>
      </c>
      <c r="CY16" s="181">
        <f t="shared" ref="CY16:EM16" si="56">CY94</f>
        <v>3.4653975287489649</v>
      </c>
      <c r="CZ16" s="181">
        <f t="shared" si="56"/>
        <v>3.4754613369383565</v>
      </c>
      <c r="DA16" s="181">
        <f t="shared" si="56"/>
        <v>3.4854888785346962</v>
      </c>
      <c r="DB16" s="181">
        <f t="shared" si="56"/>
        <v>3.4954613439360145</v>
      </c>
      <c r="DC16" s="181">
        <f t="shared" si="56"/>
        <v>3.505356664155538</v>
      </c>
      <c r="DD16" s="181">
        <f t="shared" si="56"/>
        <v>3.5151479045287313</v>
      </c>
      <c r="DE16" s="181">
        <f t="shared" si="56"/>
        <v>3.5248126827252717</v>
      </c>
      <c r="DF16" s="181">
        <f t="shared" si="56"/>
        <v>3.5343088354431189</v>
      </c>
      <c r="DG16" s="181">
        <f t="shared" si="56"/>
        <v>3.5435982044022643</v>
      </c>
      <c r="DH16" s="181">
        <f t="shared" si="56"/>
        <v>3.5526741706927534</v>
      </c>
      <c r="DI16" s="181">
        <f t="shared" si="56"/>
        <v>3.5615299973057133</v>
      </c>
      <c r="DJ16" s="181">
        <f t="shared" si="56"/>
        <v>3.5701588284845327</v>
      </c>
      <c r="DK16" s="181">
        <f t="shared" si="56"/>
        <v>3.5785536891266512</v>
      </c>
      <c r="DL16" s="181">
        <f t="shared" si="56"/>
        <v>3.5867074842373428</v>
      </c>
      <c r="DM16" s="181">
        <f t="shared" si="56"/>
        <v>3.5946129984367592</v>
      </c>
      <c r="DN16" s="181">
        <f t="shared" si="56"/>
        <v>3.6022628955212705</v>
      </c>
      <c r="DO16" s="181">
        <f t="shared" si="56"/>
        <v>3.6096497180799281</v>
      </c>
      <c r="DP16" s="181">
        <f t="shared" si="56"/>
        <v>3.616765887166622</v>
      </c>
      <c r="DQ16" s="181">
        <f t="shared" si="56"/>
        <v>3.6236037020281837</v>
      </c>
      <c r="DR16" s="181">
        <f t="shared" si="56"/>
        <v>3.6301553398883617</v>
      </c>
      <c r="DS16" s="181">
        <f t="shared" si="56"/>
        <v>3.6364128557871886</v>
      </c>
      <c r="DT16" s="181">
        <f t="shared" si="56"/>
        <v>3.64236818247482</v>
      </c>
      <c r="DU16" s="181">
        <f t="shared" si="56"/>
        <v>3.6480131303584091</v>
      </c>
      <c r="DV16" s="181">
        <f t="shared" si="56"/>
        <v>3.6533393875000053</v>
      </c>
      <c r="DW16" s="181">
        <f t="shared" si="56"/>
        <v>3.6583385196628213</v>
      </c>
      <c r="DX16" s="181">
        <f t="shared" si="56"/>
        <v>3.6630019704024619</v>
      </c>
      <c r="DY16" s="181">
        <f t="shared" si="56"/>
        <v>3.667321061198896</v>
      </c>
      <c r="DZ16" s="181">
        <f t="shared" si="56"/>
        <v>3.6712869916239979</v>
      </c>
      <c r="EA16" s="181">
        <f t="shared" si="56"/>
        <v>3.6748908395384503</v>
      </c>
      <c r="EB16" s="181">
        <f t="shared" si="56"/>
        <v>3.6781235613106125</v>
      </c>
      <c r="EC16" s="181">
        <f t="shared" si="56"/>
        <v>3.6809759920486189</v>
      </c>
      <c r="ED16" s="181">
        <f t="shared" si="56"/>
        <v>3.6834388458354748</v>
      </c>
      <c r="EE16" s="181">
        <f t="shared" si="56"/>
        <v>3.6855027159552676</v>
      </c>
      <c r="EF16" s="181">
        <f t="shared" si="56"/>
        <v>3.6871580750966548</v>
      </c>
      <c r="EG16" s="181">
        <f t="shared" si="56"/>
        <v>3.6883952755177214</v>
      </c>
      <c r="EH16" s="181">
        <f t="shared" si="56"/>
        <v>3.6892045491538727</v>
      </c>
      <c r="EI16" s="181">
        <f t="shared" si="56"/>
        <v>3.6897883618681968</v>
      </c>
      <c r="EJ16" s="181">
        <f t="shared" si="56"/>
        <v>3.690355059724189</v>
      </c>
      <c r="EK16" s="181">
        <f t="shared" si="56"/>
        <v>3.6909055665033259</v>
      </c>
      <c r="EL16" s="181">
        <f t="shared" si="56"/>
        <v>3.6914398946864693</v>
      </c>
      <c r="EM16" s="181">
        <f t="shared" si="56"/>
        <v>3.6919580525506652</v>
      </c>
      <c r="EN16" s="181">
        <f t="shared" ref="EN16:EY16" si="57">EN94</f>
        <v>3.6924600481269492</v>
      </c>
      <c r="EO16" s="181">
        <f t="shared" si="57"/>
        <v>3.692945889216571</v>
      </c>
      <c r="EP16" s="181">
        <f t="shared" si="57"/>
        <v>3.6934155833900482</v>
      </c>
      <c r="EQ16" s="181">
        <f t="shared" si="57"/>
        <v>3.6938691379861726</v>
      </c>
      <c r="ER16" s="181">
        <f t="shared" si="57"/>
        <v>3.6943065601110567</v>
      </c>
      <c r="ES16" s="181">
        <f t="shared" si="57"/>
        <v>3.6947278566372073</v>
      </c>
      <c r="ET16" s="181">
        <f t="shared" si="57"/>
        <v>3.6951330342026347</v>
      </c>
      <c r="EU16" s="181">
        <f t="shared" si="57"/>
        <v>3.6955220992099957</v>
      </c>
      <c r="EV16" s="181">
        <f t="shared" si="57"/>
        <v>3.6958950578257657</v>
      </c>
      <c r="EW16" s="181">
        <f t="shared" si="57"/>
        <v>3.6962519159794507</v>
      </c>
      <c r="EX16" s="181">
        <f t="shared" si="57"/>
        <v>3.6965926793628223</v>
      </c>
      <c r="EY16" s="181">
        <f t="shared" si="57"/>
        <v>3.696917353429197</v>
      </c>
      <c r="EZ16" s="181">
        <f t="shared" ref="EZ16:HK16" si="58">EZ94</f>
        <v>3.6972259433927346</v>
      </c>
      <c r="FA16" s="181">
        <f t="shared" si="58"/>
        <v>3.6975184542277875</v>
      </c>
      <c r="FB16" s="181">
        <f t="shared" si="58"/>
        <v>3.6977948906682601</v>
      </c>
      <c r="FC16" s="181">
        <f t="shared" si="58"/>
        <v>3.6980552572070229</v>
      </c>
      <c r="FD16" s="181">
        <f t="shared" si="58"/>
        <v>3.6982995580953459</v>
      </c>
      <c r="FE16" s="181">
        <f t="shared" si="58"/>
        <v>3.6985277973423627</v>
      </c>
      <c r="FF16" s="181">
        <f t="shared" si="58"/>
        <v>3.6987399787145829</v>
      </c>
      <c r="FG16" s="181">
        <f t="shared" si="58"/>
        <v>3.6989361057354193</v>
      </c>
      <c r="FH16" s="181">
        <f t="shared" si="58"/>
        <v>3.6991161816847535</v>
      </c>
      <c r="FI16" s="181">
        <f t="shared" si="58"/>
        <v>3.6992802095985455</v>
      </c>
      <c r="FJ16" s="181">
        <f t="shared" si="58"/>
        <v>3.6994281922684502</v>
      </c>
      <c r="FK16" s="181">
        <f t="shared" si="58"/>
        <v>3.6995601322415008</v>
      </c>
      <c r="FL16" s="181">
        <f t="shared" si="58"/>
        <v>3.6996760318197879</v>
      </c>
      <c r="FM16" s="181">
        <f t="shared" si="58"/>
        <v>3.6997758930602016</v>
      </c>
      <c r="FN16" s="181">
        <f t="shared" si="58"/>
        <v>3.6998597177741859</v>
      </c>
      <c r="FO16" s="181">
        <f t="shared" si="58"/>
        <v>3.699927507527538</v>
      </c>
      <c r="FP16" s="181">
        <f t="shared" si="58"/>
        <v>3.69997926364023</v>
      </c>
      <c r="FQ16" s="181">
        <f t="shared" si="58"/>
        <v>3.7</v>
      </c>
      <c r="FR16" s="181">
        <f t="shared" si="58"/>
        <v>3.7</v>
      </c>
      <c r="FS16" s="181">
        <f t="shared" si="58"/>
        <v>3.7</v>
      </c>
      <c r="FT16" s="181">
        <f t="shared" si="58"/>
        <v>3.7</v>
      </c>
      <c r="FU16" s="181">
        <f t="shared" si="58"/>
        <v>3.7</v>
      </c>
      <c r="FV16" s="181">
        <f t="shared" si="58"/>
        <v>3.7</v>
      </c>
      <c r="FW16" s="181">
        <f t="shared" si="58"/>
        <v>3.7</v>
      </c>
      <c r="FX16" s="181">
        <f t="shared" si="58"/>
        <v>3.7</v>
      </c>
      <c r="FY16" s="181">
        <f t="shared" si="58"/>
        <v>3.7</v>
      </c>
      <c r="FZ16" s="181">
        <f t="shared" si="58"/>
        <v>3.7</v>
      </c>
      <c r="GA16" s="181">
        <f t="shared" si="58"/>
        <v>3.7</v>
      </c>
      <c r="GB16" s="181">
        <f t="shared" si="58"/>
        <v>3.7</v>
      </c>
      <c r="GC16" s="181">
        <f t="shared" si="58"/>
        <v>3.7</v>
      </c>
      <c r="GD16" s="181">
        <f t="shared" si="58"/>
        <v>3.7</v>
      </c>
      <c r="GE16" s="181">
        <f t="shared" si="58"/>
        <v>3.7</v>
      </c>
      <c r="GF16" s="181">
        <f t="shared" si="58"/>
        <v>3.7</v>
      </c>
      <c r="GG16" s="181">
        <f t="shared" si="58"/>
        <v>3.7</v>
      </c>
      <c r="GH16" s="181">
        <f t="shared" si="58"/>
        <v>3.7</v>
      </c>
      <c r="GI16" s="181">
        <f t="shared" si="58"/>
        <v>3.7</v>
      </c>
      <c r="GJ16" s="181">
        <f t="shared" si="58"/>
        <v>3.7</v>
      </c>
      <c r="GK16" s="181">
        <f t="shared" si="58"/>
        <v>3.7</v>
      </c>
      <c r="GL16" s="181">
        <f t="shared" si="58"/>
        <v>3.7</v>
      </c>
      <c r="GM16" s="181">
        <f t="shared" si="58"/>
        <v>3.7</v>
      </c>
      <c r="GN16" s="181">
        <f t="shared" si="58"/>
        <v>3.7</v>
      </c>
      <c r="GO16" s="181">
        <f t="shared" si="58"/>
        <v>3.7</v>
      </c>
      <c r="GP16" s="181">
        <f t="shared" si="58"/>
        <v>3.7</v>
      </c>
      <c r="GQ16" s="181">
        <f t="shared" si="58"/>
        <v>3.7</v>
      </c>
      <c r="GR16" s="181">
        <f t="shared" si="58"/>
        <v>3.7</v>
      </c>
      <c r="GS16" s="181">
        <f t="shared" si="58"/>
        <v>3.7</v>
      </c>
      <c r="GT16" s="181">
        <f t="shared" si="58"/>
        <v>3.7</v>
      </c>
      <c r="GU16" s="181">
        <f t="shared" si="58"/>
        <v>3.7</v>
      </c>
      <c r="GV16" s="181">
        <f t="shared" si="58"/>
        <v>3.7</v>
      </c>
      <c r="GW16" s="181">
        <f t="shared" si="58"/>
        <v>3.7</v>
      </c>
      <c r="GX16" s="181">
        <f t="shared" si="58"/>
        <v>3.7</v>
      </c>
      <c r="GY16" s="181">
        <f t="shared" si="58"/>
        <v>3.7</v>
      </c>
      <c r="GZ16" s="181">
        <f t="shared" si="58"/>
        <v>3.7</v>
      </c>
      <c r="HA16" s="181">
        <f t="shared" si="58"/>
        <v>3.7</v>
      </c>
      <c r="HB16" s="181">
        <f t="shared" si="58"/>
        <v>3.7</v>
      </c>
      <c r="HC16" s="181">
        <f t="shared" si="58"/>
        <v>3.7</v>
      </c>
      <c r="HD16" s="181">
        <f t="shared" si="58"/>
        <v>3.7</v>
      </c>
      <c r="HE16" s="181">
        <f t="shared" si="58"/>
        <v>3.7</v>
      </c>
      <c r="HF16" s="181">
        <f t="shared" si="58"/>
        <v>3.7</v>
      </c>
      <c r="HG16" s="181">
        <f t="shared" si="58"/>
        <v>3.7</v>
      </c>
      <c r="HH16" s="181">
        <f t="shared" si="58"/>
        <v>3.7</v>
      </c>
      <c r="HI16" s="181">
        <f t="shared" si="58"/>
        <v>3.7</v>
      </c>
      <c r="HJ16" s="181">
        <f t="shared" si="58"/>
        <v>3.7</v>
      </c>
      <c r="HK16" s="181">
        <f t="shared" si="58"/>
        <v>3.7</v>
      </c>
      <c r="HL16" s="181">
        <f t="shared" ref="HL16:IR16" si="59">HL94</f>
        <v>3.7</v>
      </c>
      <c r="HM16" s="181">
        <f t="shared" si="59"/>
        <v>3.7</v>
      </c>
      <c r="HN16" s="181">
        <f t="shared" si="59"/>
        <v>3.7</v>
      </c>
      <c r="HO16" s="181">
        <f t="shared" si="59"/>
        <v>3.7</v>
      </c>
      <c r="HP16" s="181">
        <f t="shared" si="59"/>
        <v>3.7</v>
      </c>
      <c r="HQ16" s="181">
        <f t="shared" si="59"/>
        <v>3.7</v>
      </c>
      <c r="HR16" s="181">
        <f t="shared" si="59"/>
        <v>3.7</v>
      </c>
      <c r="HS16" s="181">
        <f t="shared" si="59"/>
        <v>3.7</v>
      </c>
      <c r="HT16" s="181">
        <f t="shared" si="59"/>
        <v>3.7</v>
      </c>
      <c r="HU16" s="181">
        <f t="shared" si="59"/>
        <v>3.7</v>
      </c>
      <c r="HV16" s="181">
        <f t="shared" si="59"/>
        <v>3.7</v>
      </c>
      <c r="HW16" s="181">
        <f t="shared" si="59"/>
        <v>3.7</v>
      </c>
      <c r="HX16" s="181">
        <f t="shared" si="59"/>
        <v>3.7</v>
      </c>
      <c r="HY16" s="181">
        <f t="shared" si="59"/>
        <v>3.7</v>
      </c>
      <c r="HZ16" s="181">
        <f t="shared" si="59"/>
        <v>3.7</v>
      </c>
      <c r="IA16" s="181">
        <f t="shared" si="59"/>
        <v>3.7</v>
      </c>
      <c r="IB16" s="181">
        <f t="shared" si="59"/>
        <v>3.7</v>
      </c>
      <c r="IC16" s="181">
        <f t="shared" si="59"/>
        <v>3.7</v>
      </c>
      <c r="ID16" s="181">
        <f t="shared" si="59"/>
        <v>3.7</v>
      </c>
      <c r="IE16" s="181">
        <f t="shared" si="59"/>
        <v>3.7</v>
      </c>
      <c r="IF16" s="181">
        <f t="shared" si="59"/>
        <v>3.7</v>
      </c>
      <c r="IG16" s="181">
        <f t="shared" si="59"/>
        <v>3.7</v>
      </c>
      <c r="IH16" s="181">
        <f t="shared" si="59"/>
        <v>3.7</v>
      </c>
      <c r="II16" s="181">
        <f t="shared" si="59"/>
        <v>3.7</v>
      </c>
      <c r="IJ16" s="181">
        <f t="shared" si="59"/>
        <v>3.7</v>
      </c>
      <c r="IK16" s="181">
        <f t="shared" si="59"/>
        <v>3.7</v>
      </c>
      <c r="IL16" s="181">
        <f t="shared" si="59"/>
        <v>3.7</v>
      </c>
      <c r="IM16" s="181">
        <f t="shared" si="59"/>
        <v>3.7</v>
      </c>
      <c r="IN16" s="181">
        <f t="shared" si="59"/>
        <v>3.7</v>
      </c>
      <c r="IO16" s="181">
        <f t="shared" si="59"/>
        <v>3.7</v>
      </c>
      <c r="IP16" s="181">
        <f t="shared" si="59"/>
        <v>3.7</v>
      </c>
      <c r="IQ16" s="181">
        <f t="shared" si="59"/>
        <v>3.7</v>
      </c>
      <c r="IR16" s="182">
        <f t="shared" si="59"/>
        <v>3.7</v>
      </c>
    </row>
    <row r="17" spans="1:252" ht="12" customHeight="1" x14ac:dyDescent="0.25">
      <c r="A17" s="59" t="s">
        <v>241</v>
      </c>
      <c r="B17" s="444"/>
      <c r="C17" s="181">
        <f t="shared" ref="C17:BM17" si="60">C93</f>
        <v>2.9614992263759241</v>
      </c>
      <c r="D17" s="181">
        <f t="shared" si="60"/>
        <v>2.9277672221812097</v>
      </c>
      <c r="E17" s="181">
        <f t="shared" si="60"/>
        <v>2.8942538990969982</v>
      </c>
      <c r="F17" s="181">
        <f t="shared" si="60"/>
        <v>2.8604847172206105</v>
      </c>
      <c r="G17" s="181">
        <f t="shared" si="60"/>
        <v>2.8269468096082568</v>
      </c>
      <c r="H17" s="181">
        <f t="shared" si="60"/>
        <v>2.7931628967112343</v>
      </c>
      <c r="I17" s="181">
        <f t="shared" si="60"/>
        <v>2.7591408049572368</v>
      </c>
      <c r="J17" s="181">
        <f t="shared" si="60"/>
        <v>2.72582993036638</v>
      </c>
      <c r="K17" s="181">
        <f t="shared" si="60"/>
        <v>2.6918172054412102</v>
      </c>
      <c r="L17" s="181">
        <f t="shared" si="60"/>
        <v>2.6580491721420443</v>
      </c>
      <c r="M17" s="181">
        <f t="shared" si="60"/>
        <v>2.6245250262154416</v>
      </c>
      <c r="N17" s="181">
        <f t="shared" si="60"/>
        <v>2.5907848621319203</v>
      </c>
      <c r="O17" s="181">
        <f t="shared" si="60"/>
        <v>2.5568366973384018</v>
      </c>
      <c r="P17" s="181">
        <f t="shared" si="60"/>
        <v>2.523141727842702</v>
      </c>
      <c r="Q17" s="181">
        <f t="shared" si="60"/>
        <v>2.4896991024885029</v>
      </c>
      <c r="R17" s="181">
        <f t="shared" si="60"/>
        <v>2.455613713614659</v>
      </c>
      <c r="S17" s="181">
        <f t="shared" si="60"/>
        <v>2.4217909745615716</v>
      </c>
      <c r="T17" s="181">
        <f t="shared" si="60"/>
        <v>2.3882299979418189</v>
      </c>
      <c r="U17" s="181">
        <f t="shared" si="60"/>
        <v>2.3544919490214928</v>
      </c>
      <c r="V17" s="181">
        <f t="shared" si="60"/>
        <v>2.3205851485002067</v>
      </c>
      <c r="W17" s="181">
        <f t="shared" si="60"/>
        <v>2.286518011120044</v>
      </c>
      <c r="X17" s="181">
        <f t="shared" si="60"/>
        <v>2.2527275457724132</v>
      </c>
      <c r="Y17" s="181">
        <f t="shared" si="60"/>
        <v>2.2187874572969575</v>
      </c>
      <c r="Z17" s="181">
        <f t="shared" si="60"/>
        <v>2.1851284806434919</v>
      </c>
      <c r="AA17" s="181">
        <f t="shared" si="60"/>
        <v>2.1509117594818128</v>
      </c>
      <c r="AB17" s="181">
        <f t="shared" si="60"/>
        <v>2.1169870847141792</v>
      </c>
      <c r="AC17" s="181">
        <f t="shared" si="60"/>
        <v>2.0829410865151532</v>
      </c>
      <c r="AD17" s="181">
        <f t="shared" si="60"/>
        <v>2.049191720793905</v>
      </c>
      <c r="AE17" s="181">
        <f t="shared" si="60"/>
        <v>2.0149264418043584</v>
      </c>
      <c r="AF17" s="181">
        <f t="shared" si="60"/>
        <v>1.9809691007039398</v>
      </c>
      <c r="AG17" s="181">
        <f t="shared" si="60"/>
        <v>1.9469196886548963</v>
      </c>
      <c r="AH17" s="181">
        <f t="shared" si="60"/>
        <v>1.9127873828353434</v>
      </c>
      <c r="AI17" s="181">
        <f t="shared" si="60"/>
        <v>1.8785814682019069</v>
      </c>
      <c r="AJ17" s="181">
        <f t="shared" si="60"/>
        <v>1.8446999628833582</v>
      </c>
      <c r="AK17" s="181">
        <f t="shared" si="60"/>
        <v>1.8103715824677069</v>
      </c>
      <c r="AL17" s="181">
        <f t="shared" si="60"/>
        <v>1.7759980704554168</v>
      </c>
      <c r="AM17" s="181">
        <f t="shared" si="60"/>
        <v>1.7419670883221248</v>
      </c>
      <c r="AN17" s="181">
        <f t="shared" si="60"/>
        <v>1.707528972092742</v>
      </c>
      <c r="AO17" s="181">
        <f t="shared" si="60"/>
        <v>1.6734458546871664</v>
      </c>
      <c r="AP17" s="181">
        <f t="shared" si="60"/>
        <v>1.638982849686158</v>
      </c>
      <c r="AQ17" s="181">
        <f t="shared" si="60"/>
        <v>1.604887640383188</v>
      </c>
      <c r="AR17" s="181">
        <f t="shared" si="60"/>
        <v>1.5704404354622989</v>
      </c>
      <c r="AS17" s="181">
        <f t="shared" si="60"/>
        <v>1.5360186278763412</v>
      </c>
      <c r="AT17" s="181">
        <f t="shared" si="60"/>
        <v>1.5016328123487535</v>
      </c>
      <c r="AU17" s="181">
        <f t="shared" si="60"/>
        <v>1.4672937162974056</v>
      </c>
      <c r="AV17" s="181">
        <f t="shared" si="60"/>
        <v>1.4330122025307397</v>
      </c>
      <c r="AW17" s="181">
        <f t="shared" si="60"/>
        <v>1.398459572149148</v>
      </c>
      <c r="AX17" s="181">
        <f t="shared" si="60"/>
        <v>1.3639948106738629</v>
      </c>
      <c r="AY17" s="181">
        <f t="shared" si="60"/>
        <v>1.3296293291981915</v>
      </c>
      <c r="AZ17" s="181">
        <f t="shared" si="60"/>
        <v>1.2953746870147971</v>
      </c>
      <c r="BA17" s="181">
        <f t="shared" si="60"/>
        <v>1.2609195514178435</v>
      </c>
      <c r="BB17" s="181">
        <f t="shared" si="60"/>
        <v>1.2266073896659448</v>
      </c>
      <c r="BC17" s="181">
        <f t="shared" si="60"/>
        <v>1.1921359933002702</v>
      </c>
      <c r="BD17" s="181">
        <f t="shared" si="60"/>
        <v>1.1578408503033488</v>
      </c>
      <c r="BE17" s="181">
        <f t="shared" si="60"/>
        <v>1.1234291493724464</v>
      </c>
      <c r="BF17" s="181">
        <f t="shared" si="60"/>
        <v>1.089228168304107</v>
      </c>
      <c r="BG17" s="181">
        <f t="shared" si="60"/>
        <v>1.0549547706695672</v>
      </c>
      <c r="BH17" s="181">
        <f t="shared" si="60"/>
        <v>1.0209277917474842</v>
      </c>
      <c r="BI17" s="181">
        <f t="shared" si="60"/>
        <v>0.98658731664391597</v>
      </c>
      <c r="BJ17" s="181">
        <f t="shared" si="60"/>
        <v>0.95253991331072618</v>
      </c>
      <c r="BK17" s="181">
        <f t="shared" si="60"/>
        <v>0.91879984659062763</v>
      </c>
      <c r="BL17" s="181">
        <f t="shared" si="60"/>
        <v>0.88483765705768258</v>
      </c>
      <c r="BM17" s="181">
        <f t="shared" si="60"/>
        <v>0.85123210548854111</v>
      </c>
      <c r="BN17" s="181">
        <f t="shared" ref="BN17:CX17" si="61">BN93</f>
        <v>0.81773667654394955</v>
      </c>
      <c r="BO17" s="181">
        <f t="shared" si="61"/>
        <v>0.78412602761813732</v>
      </c>
      <c r="BP17" s="181">
        <f t="shared" si="61"/>
        <v>0.75095000203566675</v>
      </c>
      <c r="BQ17" s="181">
        <f t="shared" si="61"/>
        <v>0.71797930465287663</v>
      </c>
      <c r="BR17" s="181">
        <f t="shared" si="61"/>
        <v>0.68500692662468976</v>
      </c>
      <c r="BS17" s="181">
        <f t="shared" si="61"/>
        <v>0.65255227587055487</v>
      </c>
      <c r="BT17" s="181">
        <f t="shared" si="61"/>
        <v>0.62017553183339669</v>
      </c>
      <c r="BU17" s="181">
        <f t="shared" si="61"/>
        <v>0.58792935899450405</v>
      </c>
      <c r="BV17" s="181">
        <f t="shared" si="61"/>
        <v>0.55630134382544816</v>
      </c>
      <c r="BW17" s="181">
        <f t="shared" si="61"/>
        <v>0.52488898503521619</v>
      </c>
      <c r="BX17" s="181">
        <f t="shared" si="61"/>
        <v>0.49374841665124636</v>
      </c>
      <c r="BY17" s="181">
        <f t="shared" si="61"/>
        <v>0.46313539639358886</v>
      </c>
      <c r="BZ17" s="181">
        <f t="shared" si="61"/>
        <v>0.43289790770872816</v>
      </c>
      <c r="CA17" s="181">
        <f t="shared" si="61"/>
        <v>0.40328127778393524</v>
      </c>
      <c r="CB17" s="181">
        <f t="shared" si="61"/>
        <v>0.37414864909973311</v>
      </c>
      <c r="CC17" s="181">
        <f t="shared" si="61"/>
        <v>0.34556287103775063</v>
      </c>
      <c r="CD17" s="181">
        <f t="shared" si="61"/>
        <v>0.31758836923343992</v>
      </c>
      <c r="CE17" s="181">
        <f t="shared" si="61"/>
        <v>0.29044870022315628</v>
      </c>
      <c r="CF17" s="181">
        <f t="shared" si="61"/>
        <v>0.26388917407666312</v>
      </c>
      <c r="CG17" s="181">
        <f t="shared" si="61"/>
        <v>0.23828662166358289</v>
      </c>
      <c r="CH17" s="181">
        <f t="shared" si="61"/>
        <v>0.21341867527224676</v>
      </c>
      <c r="CI17" s="181">
        <f t="shared" si="61"/>
        <v>0.18963591815299535</v>
      </c>
      <c r="CJ17" s="181">
        <f t="shared" si="61"/>
        <v>0.16674956669155375</v>
      </c>
      <c r="CK17" s="181">
        <f t="shared" si="61"/>
        <v>0.14508285328346282</v>
      </c>
      <c r="CL17" s="181">
        <f t="shared" si="61"/>
        <v>0.12448184628098694</v>
      </c>
      <c r="CM17" s="181">
        <f t="shared" si="61"/>
        <v>0.10524129495298293</v>
      </c>
      <c r="CN17" s="181">
        <f t="shared" si="61"/>
        <v>8.7330303726355626E-2</v>
      </c>
      <c r="CO17" s="181">
        <f t="shared" si="61"/>
        <v>7.0909924064349525E-2</v>
      </c>
      <c r="CP17" s="181">
        <f t="shared" si="61"/>
        <v>5.5968799045278322E-2</v>
      </c>
      <c r="CQ17" s="181">
        <f t="shared" si="61"/>
        <v>4.2714475309743857E-2</v>
      </c>
      <c r="CR17" s="181">
        <f t="shared" si="61"/>
        <v>3.1128874313673872E-2</v>
      </c>
      <c r="CS17" s="181">
        <f t="shared" si="61"/>
        <v>2.1359441018678281E-2</v>
      </c>
      <c r="CT17" s="181">
        <f t="shared" si="61"/>
        <v>1.4926059132360635E-2</v>
      </c>
      <c r="CU17" s="181">
        <f t="shared" si="61"/>
        <v>1.5019656504077153E-2</v>
      </c>
      <c r="CV17" s="181">
        <f t="shared" si="61"/>
        <v>1.5077575588991839E-2</v>
      </c>
      <c r="CW17" s="181">
        <f t="shared" si="61"/>
        <v>1.5135940350653399E-2</v>
      </c>
      <c r="CX17" s="181">
        <f t="shared" si="61"/>
        <v>1.0909895026351559E-2</v>
      </c>
      <c r="CY17" s="181">
        <f t="shared" ref="CY17:EM17" si="62">CY93</f>
        <v>7.3948795992493698E-3</v>
      </c>
      <c r="CZ17" s="181">
        <f t="shared" si="62"/>
        <v>4.617806985046261E-3</v>
      </c>
      <c r="DA17" s="181">
        <f t="shared" si="62"/>
        <v>2.533552082953115E-3</v>
      </c>
      <c r="DB17" s="181">
        <f t="shared" si="62"/>
        <v>1.1276328513310863E-3</v>
      </c>
      <c r="DC17" s="181">
        <f t="shared" si="62"/>
        <v>3.1308237451760119E-4</v>
      </c>
      <c r="DD17" s="181">
        <f t="shared" si="62"/>
        <v>1.2752427836267852E-5</v>
      </c>
      <c r="DE17" s="181">
        <f t="shared" si="62"/>
        <v>0</v>
      </c>
      <c r="DF17" s="181">
        <f t="shared" si="62"/>
        <v>0</v>
      </c>
      <c r="DG17" s="181">
        <f t="shared" si="62"/>
        <v>0</v>
      </c>
      <c r="DH17" s="181">
        <f t="shared" si="62"/>
        <v>0</v>
      </c>
      <c r="DI17" s="181">
        <f t="shared" si="62"/>
        <v>0</v>
      </c>
      <c r="DJ17" s="181">
        <f t="shared" si="62"/>
        <v>0</v>
      </c>
      <c r="DK17" s="181">
        <f t="shared" si="62"/>
        <v>0</v>
      </c>
      <c r="DL17" s="181">
        <f t="shared" si="62"/>
        <v>0</v>
      </c>
      <c r="DM17" s="181">
        <f t="shared" si="62"/>
        <v>0</v>
      </c>
      <c r="DN17" s="181">
        <f t="shared" si="62"/>
        <v>0</v>
      </c>
      <c r="DO17" s="181">
        <f t="shared" si="62"/>
        <v>0</v>
      </c>
      <c r="DP17" s="181">
        <f t="shared" si="62"/>
        <v>0</v>
      </c>
      <c r="DQ17" s="181">
        <f t="shared" si="62"/>
        <v>0</v>
      </c>
      <c r="DR17" s="181">
        <f t="shared" si="62"/>
        <v>0</v>
      </c>
      <c r="DS17" s="181">
        <f t="shared" si="62"/>
        <v>0</v>
      </c>
      <c r="DT17" s="181">
        <f t="shared" si="62"/>
        <v>0</v>
      </c>
      <c r="DU17" s="181">
        <f t="shared" si="62"/>
        <v>0</v>
      </c>
      <c r="DV17" s="181">
        <f t="shared" si="62"/>
        <v>0</v>
      </c>
      <c r="DW17" s="181">
        <f t="shared" si="62"/>
        <v>0</v>
      </c>
      <c r="DX17" s="181">
        <f t="shared" si="62"/>
        <v>0</v>
      </c>
      <c r="DY17" s="181">
        <f t="shared" si="62"/>
        <v>0</v>
      </c>
      <c r="DZ17" s="181">
        <f t="shared" si="62"/>
        <v>0</v>
      </c>
      <c r="EA17" s="181">
        <f t="shared" si="62"/>
        <v>0</v>
      </c>
      <c r="EB17" s="181">
        <f t="shared" si="62"/>
        <v>0</v>
      </c>
      <c r="EC17" s="181">
        <f t="shared" si="62"/>
        <v>0</v>
      </c>
      <c r="ED17" s="181">
        <f t="shared" si="62"/>
        <v>0</v>
      </c>
      <c r="EE17" s="181">
        <f t="shared" si="62"/>
        <v>0</v>
      </c>
      <c r="EF17" s="181">
        <f t="shared" si="62"/>
        <v>0</v>
      </c>
      <c r="EG17" s="181">
        <f t="shared" si="62"/>
        <v>0</v>
      </c>
      <c r="EH17" s="181">
        <f t="shared" si="62"/>
        <v>0</v>
      </c>
      <c r="EI17" s="181">
        <f t="shared" si="62"/>
        <v>0</v>
      </c>
      <c r="EJ17" s="181">
        <f t="shared" si="62"/>
        <v>0</v>
      </c>
      <c r="EK17" s="181">
        <f t="shared" si="62"/>
        <v>0</v>
      </c>
      <c r="EL17" s="181">
        <f t="shared" si="62"/>
        <v>0</v>
      </c>
      <c r="EM17" s="181">
        <f t="shared" si="62"/>
        <v>0</v>
      </c>
      <c r="EN17" s="181">
        <f t="shared" ref="EN17:EY17" si="63">EN93</f>
        <v>0</v>
      </c>
      <c r="EO17" s="181">
        <f t="shared" si="63"/>
        <v>0</v>
      </c>
      <c r="EP17" s="181">
        <f t="shared" si="63"/>
        <v>0</v>
      </c>
      <c r="EQ17" s="181">
        <f t="shared" si="63"/>
        <v>0</v>
      </c>
      <c r="ER17" s="181">
        <f t="shared" si="63"/>
        <v>0</v>
      </c>
      <c r="ES17" s="181">
        <f t="shared" si="63"/>
        <v>0</v>
      </c>
      <c r="ET17" s="181">
        <f t="shared" si="63"/>
        <v>0</v>
      </c>
      <c r="EU17" s="181">
        <f t="shared" si="63"/>
        <v>0</v>
      </c>
      <c r="EV17" s="181">
        <f t="shared" si="63"/>
        <v>0</v>
      </c>
      <c r="EW17" s="181">
        <f t="shared" si="63"/>
        <v>0</v>
      </c>
      <c r="EX17" s="181">
        <f t="shared" si="63"/>
        <v>0</v>
      </c>
      <c r="EY17" s="181">
        <f t="shared" si="63"/>
        <v>0</v>
      </c>
      <c r="EZ17" s="181">
        <f t="shared" ref="EZ17:HK17" si="64">EZ93</f>
        <v>0</v>
      </c>
      <c r="FA17" s="181">
        <f t="shared" si="64"/>
        <v>0</v>
      </c>
      <c r="FB17" s="181">
        <f t="shared" si="64"/>
        <v>0</v>
      </c>
      <c r="FC17" s="181">
        <f t="shared" si="64"/>
        <v>0</v>
      </c>
      <c r="FD17" s="181">
        <f t="shared" si="64"/>
        <v>0</v>
      </c>
      <c r="FE17" s="181">
        <f t="shared" si="64"/>
        <v>0</v>
      </c>
      <c r="FF17" s="181">
        <f t="shared" si="64"/>
        <v>0</v>
      </c>
      <c r="FG17" s="181">
        <f t="shared" si="64"/>
        <v>0</v>
      </c>
      <c r="FH17" s="181">
        <f t="shared" si="64"/>
        <v>0</v>
      </c>
      <c r="FI17" s="181">
        <f t="shared" si="64"/>
        <v>0</v>
      </c>
      <c r="FJ17" s="181">
        <f t="shared" si="64"/>
        <v>0</v>
      </c>
      <c r="FK17" s="181">
        <f t="shared" si="64"/>
        <v>0</v>
      </c>
      <c r="FL17" s="181">
        <f t="shared" si="64"/>
        <v>0</v>
      </c>
      <c r="FM17" s="181">
        <f t="shared" si="64"/>
        <v>0</v>
      </c>
      <c r="FN17" s="181">
        <f t="shared" si="64"/>
        <v>0</v>
      </c>
      <c r="FO17" s="181">
        <f t="shared" si="64"/>
        <v>0</v>
      </c>
      <c r="FP17" s="181">
        <f t="shared" si="64"/>
        <v>0</v>
      </c>
      <c r="FQ17" s="181">
        <f t="shared" si="64"/>
        <v>0</v>
      </c>
      <c r="FR17" s="181">
        <f t="shared" si="64"/>
        <v>0</v>
      </c>
      <c r="FS17" s="181">
        <f t="shared" si="64"/>
        <v>0</v>
      </c>
      <c r="FT17" s="181">
        <f t="shared" si="64"/>
        <v>0</v>
      </c>
      <c r="FU17" s="181">
        <f t="shared" si="64"/>
        <v>0</v>
      </c>
      <c r="FV17" s="181">
        <f t="shared" si="64"/>
        <v>0</v>
      </c>
      <c r="FW17" s="181">
        <f t="shared" si="64"/>
        <v>0</v>
      </c>
      <c r="FX17" s="181">
        <f t="shared" si="64"/>
        <v>0</v>
      </c>
      <c r="FY17" s="181">
        <f t="shared" si="64"/>
        <v>0</v>
      </c>
      <c r="FZ17" s="181">
        <f t="shared" si="64"/>
        <v>0</v>
      </c>
      <c r="GA17" s="181">
        <f t="shared" si="64"/>
        <v>0</v>
      </c>
      <c r="GB17" s="181">
        <f t="shared" si="64"/>
        <v>0</v>
      </c>
      <c r="GC17" s="181">
        <f t="shared" si="64"/>
        <v>0</v>
      </c>
      <c r="GD17" s="181">
        <f t="shared" si="64"/>
        <v>0</v>
      </c>
      <c r="GE17" s="181">
        <f t="shared" si="64"/>
        <v>0</v>
      </c>
      <c r="GF17" s="181">
        <f t="shared" si="64"/>
        <v>0</v>
      </c>
      <c r="GG17" s="181">
        <f t="shared" si="64"/>
        <v>0</v>
      </c>
      <c r="GH17" s="181">
        <f t="shared" si="64"/>
        <v>0</v>
      </c>
      <c r="GI17" s="181">
        <f t="shared" si="64"/>
        <v>0</v>
      </c>
      <c r="GJ17" s="181">
        <f t="shared" si="64"/>
        <v>0</v>
      </c>
      <c r="GK17" s="181">
        <f t="shared" si="64"/>
        <v>0</v>
      </c>
      <c r="GL17" s="181">
        <f t="shared" si="64"/>
        <v>0</v>
      </c>
      <c r="GM17" s="181">
        <f t="shared" si="64"/>
        <v>0</v>
      </c>
      <c r="GN17" s="181">
        <f t="shared" si="64"/>
        <v>0</v>
      </c>
      <c r="GO17" s="181">
        <f t="shared" si="64"/>
        <v>0</v>
      </c>
      <c r="GP17" s="181">
        <f t="shared" si="64"/>
        <v>0</v>
      </c>
      <c r="GQ17" s="181">
        <f t="shared" si="64"/>
        <v>0</v>
      </c>
      <c r="GR17" s="181">
        <f t="shared" si="64"/>
        <v>0</v>
      </c>
      <c r="GS17" s="181">
        <f t="shared" si="64"/>
        <v>0</v>
      </c>
      <c r="GT17" s="181">
        <f t="shared" si="64"/>
        <v>0</v>
      </c>
      <c r="GU17" s="181">
        <f t="shared" si="64"/>
        <v>0</v>
      </c>
      <c r="GV17" s="181">
        <f t="shared" si="64"/>
        <v>0</v>
      </c>
      <c r="GW17" s="181">
        <f t="shared" si="64"/>
        <v>0</v>
      </c>
      <c r="GX17" s="181">
        <f t="shared" si="64"/>
        <v>0</v>
      </c>
      <c r="GY17" s="181">
        <f t="shared" si="64"/>
        <v>0</v>
      </c>
      <c r="GZ17" s="181">
        <f t="shared" si="64"/>
        <v>0</v>
      </c>
      <c r="HA17" s="181">
        <f t="shared" si="64"/>
        <v>0</v>
      </c>
      <c r="HB17" s="181">
        <f t="shared" si="64"/>
        <v>0</v>
      </c>
      <c r="HC17" s="181">
        <f t="shared" si="64"/>
        <v>0</v>
      </c>
      <c r="HD17" s="181">
        <f t="shared" si="64"/>
        <v>0</v>
      </c>
      <c r="HE17" s="181">
        <f t="shared" si="64"/>
        <v>0</v>
      </c>
      <c r="HF17" s="181">
        <f t="shared" si="64"/>
        <v>0</v>
      </c>
      <c r="HG17" s="181">
        <f t="shared" si="64"/>
        <v>0</v>
      </c>
      <c r="HH17" s="181">
        <f t="shared" si="64"/>
        <v>0</v>
      </c>
      <c r="HI17" s="181">
        <f t="shared" si="64"/>
        <v>0</v>
      </c>
      <c r="HJ17" s="181">
        <f t="shared" si="64"/>
        <v>0</v>
      </c>
      <c r="HK17" s="181">
        <f t="shared" si="64"/>
        <v>0</v>
      </c>
      <c r="HL17" s="181">
        <f t="shared" ref="HL17:IR17" si="65">HL93</f>
        <v>0</v>
      </c>
      <c r="HM17" s="181">
        <f t="shared" si="65"/>
        <v>0</v>
      </c>
      <c r="HN17" s="181">
        <f t="shared" si="65"/>
        <v>0</v>
      </c>
      <c r="HO17" s="181">
        <f t="shared" si="65"/>
        <v>0</v>
      </c>
      <c r="HP17" s="181">
        <f t="shared" si="65"/>
        <v>0</v>
      </c>
      <c r="HQ17" s="181">
        <f t="shared" si="65"/>
        <v>0</v>
      </c>
      <c r="HR17" s="181">
        <f t="shared" si="65"/>
        <v>0</v>
      </c>
      <c r="HS17" s="181">
        <f t="shared" si="65"/>
        <v>0</v>
      </c>
      <c r="HT17" s="181">
        <f t="shared" si="65"/>
        <v>0</v>
      </c>
      <c r="HU17" s="181">
        <f t="shared" si="65"/>
        <v>0</v>
      </c>
      <c r="HV17" s="181">
        <f t="shared" si="65"/>
        <v>0</v>
      </c>
      <c r="HW17" s="181">
        <f t="shared" si="65"/>
        <v>0</v>
      </c>
      <c r="HX17" s="181">
        <f t="shared" si="65"/>
        <v>0</v>
      </c>
      <c r="HY17" s="181">
        <f t="shared" si="65"/>
        <v>0</v>
      </c>
      <c r="HZ17" s="181">
        <f t="shared" si="65"/>
        <v>0</v>
      </c>
      <c r="IA17" s="181">
        <f t="shared" si="65"/>
        <v>0</v>
      </c>
      <c r="IB17" s="181">
        <f t="shared" si="65"/>
        <v>0</v>
      </c>
      <c r="IC17" s="181">
        <f t="shared" si="65"/>
        <v>0</v>
      </c>
      <c r="ID17" s="181">
        <f t="shared" si="65"/>
        <v>0</v>
      </c>
      <c r="IE17" s="181">
        <f t="shared" si="65"/>
        <v>0</v>
      </c>
      <c r="IF17" s="181">
        <f t="shared" si="65"/>
        <v>0</v>
      </c>
      <c r="IG17" s="181">
        <f t="shared" si="65"/>
        <v>0</v>
      </c>
      <c r="IH17" s="181">
        <f t="shared" si="65"/>
        <v>0</v>
      </c>
      <c r="II17" s="181">
        <f t="shared" si="65"/>
        <v>0</v>
      </c>
      <c r="IJ17" s="181">
        <f t="shared" si="65"/>
        <v>0</v>
      </c>
      <c r="IK17" s="181">
        <f t="shared" si="65"/>
        <v>0</v>
      </c>
      <c r="IL17" s="181">
        <f t="shared" si="65"/>
        <v>0</v>
      </c>
      <c r="IM17" s="181">
        <f t="shared" si="65"/>
        <v>0</v>
      </c>
      <c r="IN17" s="181">
        <f t="shared" si="65"/>
        <v>0</v>
      </c>
      <c r="IO17" s="181">
        <f t="shared" si="65"/>
        <v>0</v>
      </c>
      <c r="IP17" s="181">
        <f t="shared" si="65"/>
        <v>0</v>
      </c>
      <c r="IQ17" s="181">
        <f t="shared" si="65"/>
        <v>0</v>
      </c>
      <c r="IR17" s="182">
        <f t="shared" si="65"/>
        <v>0</v>
      </c>
    </row>
    <row r="18" spans="1:252" ht="12" customHeight="1" x14ac:dyDescent="0.25">
      <c r="A18" s="59" t="s">
        <v>214</v>
      </c>
      <c r="B18" s="180">
        <f>B96</f>
        <v>0</v>
      </c>
      <c r="C18" s="181">
        <f t="shared" ref="C18:BN18" si="66">C96</f>
        <v>0</v>
      </c>
      <c r="D18" s="181">
        <f t="shared" si="66"/>
        <v>2.9999999999999805E-2</v>
      </c>
      <c r="E18" s="181">
        <f t="shared" si="66"/>
        <v>6.999999999999984E-2</v>
      </c>
      <c r="F18" s="181">
        <f t="shared" si="66"/>
        <v>0.10000000000000009</v>
      </c>
      <c r="G18" s="181">
        <f t="shared" si="66"/>
        <v>0.12999999999999989</v>
      </c>
      <c r="H18" s="181">
        <f t="shared" si="66"/>
        <v>0.16999999999999993</v>
      </c>
      <c r="I18" s="181">
        <f t="shared" si="66"/>
        <v>0.20000000000000018</v>
      </c>
      <c r="J18" s="181">
        <f t="shared" si="66"/>
        <v>0.22999999999999998</v>
      </c>
      <c r="K18" s="181">
        <f t="shared" si="66"/>
        <v>0.27</v>
      </c>
      <c r="L18" s="181">
        <f t="shared" si="66"/>
        <v>0.29999999999999982</v>
      </c>
      <c r="M18" s="181">
        <f t="shared" si="66"/>
        <v>0.35000000000000009</v>
      </c>
      <c r="N18" s="181">
        <f t="shared" si="66"/>
        <v>0.38000000000000034</v>
      </c>
      <c r="O18" s="181">
        <f t="shared" si="66"/>
        <v>0.41000000000000014</v>
      </c>
      <c r="P18" s="181">
        <f t="shared" si="66"/>
        <v>0.45000000000000018</v>
      </c>
      <c r="Q18" s="181">
        <f t="shared" si="66"/>
        <v>0.48</v>
      </c>
      <c r="R18" s="181">
        <f t="shared" si="66"/>
        <v>0.51000000000000023</v>
      </c>
      <c r="S18" s="181">
        <f t="shared" si="66"/>
        <v>0.55000000000000027</v>
      </c>
      <c r="T18" s="181">
        <f t="shared" si="66"/>
        <v>0.58000000000000007</v>
      </c>
      <c r="U18" s="181">
        <f t="shared" si="66"/>
        <v>0.62000000000000011</v>
      </c>
      <c r="V18" s="181">
        <f t="shared" si="66"/>
        <v>0.66000000000000014</v>
      </c>
      <c r="W18" s="181">
        <f t="shared" si="66"/>
        <v>0.69</v>
      </c>
      <c r="X18" s="181">
        <f t="shared" si="66"/>
        <v>0.73</v>
      </c>
      <c r="Y18" s="181">
        <f t="shared" si="66"/>
        <v>0.75999999999999979</v>
      </c>
      <c r="Z18" s="181">
        <f t="shared" si="66"/>
        <v>0.79</v>
      </c>
      <c r="AA18" s="181">
        <f t="shared" si="66"/>
        <v>0.83000000000000007</v>
      </c>
      <c r="AB18" s="181">
        <f t="shared" si="66"/>
        <v>0.87000000000000011</v>
      </c>
      <c r="AC18" s="181">
        <f t="shared" si="66"/>
        <v>0.91000000000000014</v>
      </c>
      <c r="AD18" s="181">
        <f t="shared" si="66"/>
        <v>0.94000000000000039</v>
      </c>
      <c r="AE18" s="181">
        <f t="shared" si="66"/>
        <v>0.98000000000000043</v>
      </c>
      <c r="AF18" s="181">
        <f t="shared" si="66"/>
        <v>1.0100000000000002</v>
      </c>
      <c r="AG18" s="181">
        <f t="shared" si="66"/>
        <v>1.05</v>
      </c>
      <c r="AH18" s="181">
        <f t="shared" si="66"/>
        <v>1.0900000000000001</v>
      </c>
      <c r="AI18" s="181">
        <f t="shared" si="66"/>
        <v>1.1200000000000001</v>
      </c>
      <c r="AJ18" s="181">
        <f t="shared" si="66"/>
        <v>1.1599999999999999</v>
      </c>
      <c r="AK18" s="181">
        <f t="shared" si="66"/>
        <v>1.1999999999999997</v>
      </c>
      <c r="AL18" s="181">
        <f t="shared" si="66"/>
        <v>1.2299999999999998</v>
      </c>
      <c r="AM18" s="181">
        <f t="shared" si="66"/>
        <v>1.2699999999999998</v>
      </c>
      <c r="AN18" s="181">
        <f t="shared" si="66"/>
        <v>1.31</v>
      </c>
      <c r="AO18" s="181">
        <f t="shared" si="66"/>
        <v>1.35</v>
      </c>
      <c r="AP18" s="181">
        <f t="shared" si="66"/>
        <v>1.3800000000000001</v>
      </c>
      <c r="AQ18" s="181">
        <f t="shared" si="66"/>
        <v>1.4299999999999997</v>
      </c>
      <c r="AR18" s="181">
        <f t="shared" si="66"/>
        <v>1.4599999999999997</v>
      </c>
      <c r="AS18" s="181">
        <f t="shared" si="66"/>
        <v>1.4899999999999998</v>
      </c>
      <c r="AT18" s="181">
        <f t="shared" si="66"/>
        <v>1.54</v>
      </c>
      <c r="AU18" s="181">
        <f t="shared" si="66"/>
        <v>1.57</v>
      </c>
      <c r="AV18" s="181">
        <f t="shared" si="66"/>
        <v>1.6199999999999999</v>
      </c>
      <c r="AW18" s="181">
        <f t="shared" si="66"/>
        <v>1.65</v>
      </c>
      <c r="AX18" s="181">
        <f t="shared" si="66"/>
        <v>1.7</v>
      </c>
      <c r="AY18" s="181">
        <f t="shared" si="66"/>
        <v>1.73</v>
      </c>
      <c r="AZ18" s="181">
        <f t="shared" si="66"/>
        <v>1.76</v>
      </c>
      <c r="BA18" s="181">
        <f t="shared" si="66"/>
        <v>1.8099999999999998</v>
      </c>
      <c r="BB18" s="181">
        <f t="shared" si="66"/>
        <v>1.8399999999999999</v>
      </c>
      <c r="BC18" s="181">
        <f t="shared" si="66"/>
        <v>1.8900000000000001</v>
      </c>
      <c r="BD18" s="181">
        <f t="shared" si="66"/>
        <v>1.9200000000000002</v>
      </c>
      <c r="BE18" s="181">
        <f t="shared" si="66"/>
        <v>1.9699999999999998</v>
      </c>
      <c r="BF18" s="181">
        <f t="shared" si="66"/>
        <v>1.9999999999999998</v>
      </c>
      <c r="BG18" s="181">
        <f t="shared" si="66"/>
        <v>2.0499999999999998</v>
      </c>
      <c r="BH18" s="181">
        <f t="shared" si="66"/>
        <v>2.09</v>
      </c>
      <c r="BI18" s="181">
        <f t="shared" si="66"/>
        <v>2.12</v>
      </c>
      <c r="BJ18" s="181">
        <f t="shared" si="66"/>
        <v>2.17</v>
      </c>
      <c r="BK18" s="181">
        <f t="shared" si="66"/>
        <v>2.2000000000000002</v>
      </c>
      <c r="BL18" s="181">
        <f t="shared" si="66"/>
        <v>2.25</v>
      </c>
      <c r="BM18" s="181">
        <f t="shared" si="66"/>
        <v>2.29</v>
      </c>
      <c r="BN18" s="181">
        <f t="shared" si="66"/>
        <v>2.3200000000000003</v>
      </c>
      <c r="BO18" s="181">
        <f t="shared" ref="BO18:CX18" si="67">BO96</f>
        <v>2.37</v>
      </c>
      <c r="BP18" s="181">
        <f t="shared" si="67"/>
        <v>2.41</v>
      </c>
      <c r="BQ18" s="181">
        <f t="shared" si="67"/>
        <v>2.4400000000000004</v>
      </c>
      <c r="BR18" s="181">
        <f t="shared" si="67"/>
        <v>2.48</v>
      </c>
      <c r="BS18" s="181">
        <f t="shared" si="67"/>
        <v>2.5300000000000002</v>
      </c>
      <c r="BT18" s="181">
        <f t="shared" si="67"/>
        <v>2.56</v>
      </c>
      <c r="BU18" s="181">
        <f t="shared" si="67"/>
        <v>2.6</v>
      </c>
      <c r="BV18" s="181">
        <f t="shared" si="67"/>
        <v>2.64</v>
      </c>
      <c r="BW18" s="181">
        <f t="shared" si="67"/>
        <v>2.69</v>
      </c>
      <c r="BX18" s="181">
        <f t="shared" si="67"/>
        <v>2.7300000000000004</v>
      </c>
      <c r="BY18" s="181">
        <f t="shared" si="67"/>
        <v>2.7600000000000002</v>
      </c>
      <c r="BZ18" s="181">
        <f t="shared" si="67"/>
        <v>2.8</v>
      </c>
      <c r="CA18" s="181">
        <f t="shared" si="67"/>
        <v>2.8400000000000003</v>
      </c>
      <c r="CB18" s="181">
        <f t="shared" si="67"/>
        <v>2.88</v>
      </c>
      <c r="CC18" s="181">
        <f t="shared" si="67"/>
        <v>2.9099999999999997</v>
      </c>
      <c r="CD18" s="181">
        <f t="shared" si="67"/>
        <v>2.94</v>
      </c>
      <c r="CE18" s="181">
        <f t="shared" si="67"/>
        <v>2.98</v>
      </c>
      <c r="CF18" s="181">
        <f t="shared" si="67"/>
        <v>3.0199999999999996</v>
      </c>
      <c r="CG18" s="181">
        <f t="shared" si="67"/>
        <v>3.05</v>
      </c>
      <c r="CH18" s="181">
        <f t="shared" si="67"/>
        <v>3.09</v>
      </c>
      <c r="CI18" s="181">
        <f t="shared" si="67"/>
        <v>3.12</v>
      </c>
      <c r="CJ18" s="181">
        <f t="shared" si="67"/>
        <v>3.15</v>
      </c>
      <c r="CK18" s="181">
        <f t="shared" si="67"/>
        <v>3.18</v>
      </c>
      <c r="CL18" s="181">
        <f t="shared" si="67"/>
        <v>3.2199999999999998</v>
      </c>
      <c r="CM18" s="181">
        <f t="shared" si="67"/>
        <v>3.24</v>
      </c>
      <c r="CN18" s="181">
        <f t="shared" si="67"/>
        <v>3.27</v>
      </c>
      <c r="CO18" s="181">
        <f t="shared" si="67"/>
        <v>3.3000000000000003</v>
      </c>
      <c r="CP18" s="181">
        <f t="shared" si="67"/>
        <v>3.32</v>
      </c>
      <c r="CQ18" s="181">
        <f t="shared" si="67"/>
        <v>3.35</v>
      </c>
      <c r="CR18" s="181">
        <f t="shared" si="67"/>
        <v>3.37</v>
      </c>
      <c r="CS18" s="181">
        <f t="shared" si="67"/>
        <v>3.39</v>
      </c>
      <c r="CT18" s="181">
        <f t="shared" si="67"/>
        <v>3.41</v>
      </c>
      <c r="CU18" s="181">
        <f t="shared" si="67"/>
        <v>3.41</v>
      </c>
      <c r="CV18" s="181">
        <f t="shared" si="67"/>
        <v>3.42</v>
      </c>
      <c r="CW18" s="181">
        <f t="shared" si="67"/>
        <v>3.43</v>
      </c>
      <c r="CX18" s="181">
        <f t="shared" si="67"/>
        <v>3.45</v>
      </c>
      <c r="CY18" s="181">
        <f t="shared" ref="CY18:EM18" si="68">CY96</f>
        <v>3.4600000000000004</v>
      </c>
      <c r="CZ18" s="181">
        <f t="shared" si="68"/>
        <v>3.48</v>
      </c>
      <c r="DA18" s="181">
        <f t="shared" si="68"/>
        <v>3.49</v>
      </c>
      <c r="DB18" s="181">
        <f t="shared" si="68"/>
        <v>3.5</v>
      </c>
      <c r="DC18" s="181">
        <f t="shared" si="68"/>
        <v>3.51</v>
      </c>
      <c r="DD18" s="181">
        <f t="shared" si="68"/>
        <v>3.52</v>
      </c>
      <c r="DE18" s="181">
        <f t="shared" si="68"/>
        <v>3.52</v>
      </c>
      <c r="DF18" s="181">
        <f t="shared" si="68"/>
        <v>3.53</v>
      </c>
      <c r="DG18" s="181">
        <f t="shared" si="68"/>
        <v>3.54</v>
      </c>
      <c r="DH18" s="181">
        <f t="shared" si="68"/>
        <v>3.55</v>
      </c>
      <c r="DI18" s="181">
        <f t="shared" si="68"/>
        <v>3.56</v>
      </c>
      <c r="DJ18" s="181">
        <f t="shared" si="68"/>
        <v>3.57</v>
      </c>
      <c r="DK18" s="181">
        <f t="shared" si="68"/>
        <v>3.58</v>
      </c>
      <c r="DL18" s="181">
        <f t="shared" si="68"/>
        <v>3.59</v>
      </c>
      <c r="DM18" s="181">
        <f t="shared" si="68"/>
        <v>3.59</v>
      </c>
      <c r="DN18" s="181">
        <f t="shared" si="68"/>
        <v>3.6</v>
      </c>
      <c r="DO18" s="181">
        <f t="shared" si="68"/>
        <v>3.61</v>
      </c>
      <c r="DP18" s="181">
        <f t="shared" si="68"/>
        <v>3.62</v>
      </c>
      <c r="DQ18" s="181">
        <f t="shared" si="68"/>
        <v>3.62</v>
      </c>
      <c r="DR18" s="181">
        <f t="shared" si="68"/>
        <v>3.63</v>
      </c>
      <c r="DS18" s="181">
        <f t="shared" si="68"/>
        <v>3.64</v>
      </c>
      <c r="DT18" s="181">
        <f t="shared" si="68"/>
        <v>3.64</v>
      </c>
      <c r="DU18" s="181">
        <f t="shared" si="68"/>
        <v>3.65</v>
      </c>
      <c r="DV18" s="181">
        <f t="shared" si="68"/>
        <v>3.65</v>
      </c>
      <c r="DW18" s="181">
        <f t="shared" si="68"/>
        <v>3.66</v>
      </c>
      <c r="DX18" s="181">
        <f t="shared" si="68"/>
        <v>3.66</v>
      </c>
      <c r="DY18" s="181">
        <f t="shared" si="68"/>
        <v>3.67</v>
      </c>
      <c r="DZ18" s="181">
        <f t="shared" si="68"/>
        <v>3.67</v>
      </c>
      <c r="EA18" s="181">
        <f t="shared" si="68"/>
        <v>3.67</v>
      </c>
      <c r="EB18" s="181">
        <f t="shared" si="68"/>
        <v>3.68</v>
      </c>
      <c r="EC18" s="181">
        <f t="shared" si="68"/>
        <v>3.68</v>
      </c>
      <c r="ED18" s="181">
        <f t="shared" si="68"/>
        <v>3.68</v>
      </c>
      <c r="EE18" s="181">
        <f t="shared" si="68"/>
        <v>3.69</v>
      </c>
      <c r="EF18" s="181">
        <f t="shared" si="68"/>
        <v>3.69</v>
      </c>
      <c r="EG18" s="181">
        <f t="shared" si="68"/>
        <v>3.69</v>
      </c>
      <c r="EH18" s="181">
        <f t="shared" si="68"/>
        <v>3.69</v>
      </c>
      <c r="EI18" s="181">
        <f t="shared" si="68"/>
        <v>3.69</v>
      </c>
      <c r="EJ18" s="181">
        <f t="shared" si="68"/>
        <v>3.69</v>
      </c>
      <c r="EK18" s="181">
        <f t="shared" si="68"/>
        <v>3.69</v>
      </c>
      <c r="EL18" s="181">
        <f t="shared" si="68"/>
        <v>3.69</v>
      </c>
      <c r="EM18" s="181">
        <f t="shared" si="68"/>
        <v>3.69</v>
      </c>
      <c r="EN18" s="181">
        <f t="shared" ref="EN18:EY18" si="69">EN96</f>
        <v>3.69</v>
      </c>
      <c r="EO18" s="181">
        <f t="shared" si="69"/>
        <v>3.69</v>
      </c>
      <c r="EP18" s="181">
        <f t="shared" si="69"/>
        <v>3.69</v>
      </c>
      <c r="EQ18" s="181">
        <f t="shared" si="69"/>
        <v>3.69</v>
      </c>
      <c r="ER18" s="181">
        <f t="shared" si="69"/>
        <v>3.69</v>
      </c>
      <c r="ES18" s="181">
        <f t="shared" si="69"/>
        <v>3.69</v>
      </c>
      <c r="ET18" s="181">
        <f t="shared" si="69"/>
        <v>3.7</v>
      </c>
      <c r="EU18" s="181">
        <f t="shared" si="69"/>
        <v>3.7</v>
      </c>
      <c r="EV18" s="181">
        <f t="shared" si="69"/>
        <v>3.7</v>
      </c>
      <c r="EW18" s="181">
        <f t="shared" si="69"/>
        <v>3.7</v>
      </c>
      <c r="EX18" s="181">
        <f t="shared" si="69"/>
        <v>3.7</v>
      </c>
      <c r="EY18" s="181">
        <f t="shared" si="69"/>
        <v>3.7</v>
      </c>
      <c r="EZ18" s="181">
        <f t="shared" ref="EZ18:HK18" si="70">EZ96</f>
        <v>3.7</v>
      </c>
      <c r="FA18" s="181">
        <f t="shared" si="70"/>
        <v>3.7</v>
      </c>
      <c r="FB18" s="181">
        <f t="shared" si="70"/>
        <v>3.7</v>
      </c>
      <c r="FC18" s="181">
        <f t="shared" si="70"/>
        <v>3.7</v>
      </c>
      <c r="FD18" s="181">
        <f t="shared" si="70"/>
        <v>3.7</v>
      </c>
      <c r="FE18" s="181">
        <f t="shared" si="70"/>
        <v>3.7</v>
      </c>
      <c r="FF18" s="181">
        <f t="shared" si="70"/>
        <v>3.7</v>
      </c>
      <c r="FG18" s="181">
        <f t="shared" si="70"/>
        <v>3.7</v>
      </c>
      <c r="FH18" s="181">
        <f t="shared" si="70"/>
        <v>3.7</v>
      </c>
      <c r="FI18" s="181">
        <f t="shared" si="70"/>
        <v>3.7</v>
      </c>
      <c r="FJ18" s="181">
        <f t="shared" si="70"/>
        <v>3.7</v>
      </c>
      <c r="FK18" s="181">
        <f t="shared" si="70"/>
        <v>3.7</v>
      </c>
      <c r="FL18" s="181">
        <f t="shared" si="70"/>
        <v>3.7</v>
      </c>
      <c r="FM18" s="181">
        <f t="shared" si="70"/>
        <v>3.7</v>
      </c>
      <c r="FN18" s="181">
        <f t="shared" si="70"/>
        <v>3.7</v>
      </c>
      <c r="FO18" s="181">
        <f t="shared" si="70"/>
        <v>3.7</v>
      </c>
      <c r="FP18" s="181">
        <f t="shared" si="70"/>
        <v>3.7</v>
      </c>
      <c r="FQ18" s="181">
        <f t="shared" si="70"/>
        <v>3.7</v>
      </c>
      <c r="FR18" s="181">
        <f t="shared" si="70"/>
        <v>3.7</v>
      </c>
      <c r="FS18" s="181">
        <f t="shared" si="70"/>
        <v>3.7</v>
      </c>
      <c r="FT18" s="181">
        <f t="shared" si="70"/>
        <v>3.7</v>
      </c>
      <c r="FU18" s="181">
        <f t="shared" si="70"/>
        <v>3.7</v>
      </c>
      <c r="FV18" s="181">
        <f t="shared" si="70"/>
        <v>3.7</v>
      </c>
      <c r="FW18" s="181">
        <f t="shared" si="70"/>
        <v>3.7</v>
      </c>
      <c r="FX18" s="181">
        <f t="shared" si="70"/>
        <v>3.7</v>
      </c>
      <c r="FY18" s="181">
        <f t="shared" si="70"/>
        <v>3.7</v>
      </c>
      <c r="FZ18" s="181">
        <f t="shared" si="70"/>
        <v>3.7</v>
      </c>
      <c r="GA18" s="181">
        <f t="shared" si="70"/>
        <v>3.7</v>
      </c>
      <c r="GB18" s="181">
        <f t="shared" si="70"/>
        <v>3.7</v>
      </c>
      <c r="GC18" s="181">
        <f t="shared" si="70"/>
        <v>3.7</v>
      </c>
      <c r="GD18" s="181">
        <f t="shared" si="70"/>
        <v>3.7</v>
      </c>
      <c r="GE18" s="181">
        <f t="shared" si="70"/>
        <v>3.7</v>
      </c>
      <c r="GF18" s="181">
        <f t="shared" si="70"/>
        <v>3.7</v>
      </c>
      <c r="GG18" s="181">
        <f t="shared" si="70"/>
        <v>3.7</v>
      </c>
      <c r="GH18" s="181">
        <f t="shared" si="70"/>
        <v>3.7</v>
      </c>
      <c r="GI18" s="181">
        <f t="shared" si="70"/>
        <v>3.7</v>
      </c>
      <c r="GJ18" s="181">
        <f t="shared" si="70"/>
        <v>3.7</v>
      </c>
      <c r="GK18" s="181">
        <f t="shared" si="70"/>
        <v>3.7</v>
      </c>
      <c r="GL18" s="181">
        <f t="shared" si="70"/>
        <v>3.7</v>
      </c>
      <c r="GM18" s="181">
        <f t="shared" si="70"/>
        <v>3.7</v>
      </c>
      <c r="GN18" s="181">
        <f t="shared" si="70"/>
        <v>3.7</v>
      </c>
      <c r="GO18" s="181">
        <f t="shared" si="70"/>
        <v>3.7</v>
      </c>
      <c r="GP18" s="181">
        <f t="shared" si="70"/>
        <v>3.7</v>
      </c>
      <c r="GQ18" s="181">
        <f t="shared" si="70"/>
        <v>3.7</v>
      </c>
      <c r="GR18" s="181">
        <f t="shared" si="70"/>
        <v>3.7</v>
      </c>
      <c r="GS18" s="181">
        <f t="shared" si="70"/>
        <v>3.7</v>
      </c>
      <c r="GT18" s="181">
        <f t="shared" si="70"/>
        <v>3.7</v>
      </c>
      <c r="GU18" s="181">
        <f t="shared" si="70"/>
        <v>3.7</v>
      </c>
      <c r="GV18" s="181">
        <f t="shared" si="70"/>
        <v>3.7</v>
      </c>
      <c r="GW18" s="181">
        <f t="shared" si="70"/>
        <v>3.7</v>
      </c>
      <c r="GX18" s="181">
        <f t="shared" si="70"/>
        <v>3.7</v>
      </c>
      <c r="GY18" s="181">
        <f t="shared" si="70"/>
        <v>3.7</v>
      </c>
      <c r="GZ18" s="181">
        <f t="shared" si="70"/>
        <v>3.7</v>
      </c>
      <c r="HA18" s="181">
        <f t="shared" si="70"/>
        <v>3.7</v>
      </c>
      <c r="HB18" s="181">
        <f t="shared" si="70"/>
        <v>3.7</v>
      </c>
      <c r="HC18" s="181">
        <f t="shared" si="70"/>
        <v>3.7</v>
      </c>
      <c r="HD18" s="181">
        <f t="shared" si="70"/>
        <v>3.7</v>
      </c>
      <c r="HE18" s="181">
        <f t="shared" si="70"/>
        <v>3.7</v>
      </c>
      <c r="HF18" s="181">
        <f t="shared" si="70"/>
        <v>3.7</v>
      </c>
      <c r="HG18" s="181">
        <f t="shared" si="70"/>
        <v>3.7</v>
      </c>
      <c r="HH18" s="181">
        <f t="shared" si="70"/>
        <v>3.7</v>
      </c>
      <c r="HI18" s="181">
        <f t="shared" si="70"/>
        <v>3.7</v>
      </c>
      <c r="HJ18" s="181">
        <f t="shared" si="70"/>
        <v>3.7</v>
      </c>
      <c r="HK18" s="181">
        <f t="shared" si="70"/>
        <v>3.7</v>
      </c>
      <c r="HL18" s="181">
        <f t="shared" ref="HL18:IR18" si="71">HL96</f>
        <v>3.7</v>
      </c>
      <c r="HM18" s="181">
        <f t="shared" si="71"/>
        <v>3.7</v>
      </c>
      <c r="HN18" s="181">
        <f t="shared" si="71"/>
        <v>3.7</v>
      </c>
      <c r="HO18" s="181">
        <f t="shared" si="71"/>
        <v>3.7</v>
      </c>
      <c r="HP18" s="181">
        <f t="shared" si="71"/>
        <v>3.7</v>
      </c>
      <c r="HQ18" s="181">
        <f t="shared" si="71"/>
        <v>3.7</v>
      </c>
      <c r="HR18" s="181">
        <f t="shared" si="71"/>
        <v>3.7</v>
      </c>
      <c r="HS18" s="181">
        <f t="shared" si="71"/>
        <v>3.7</v>
      </c>
      <c r="HT18" s="181">
        <f t="shared" si="71"/>
        <v>3.7</v>
      </c>
      <c r="HU18" s="181">
        <f t="shared" si="71"/>
        <v>3.7</v>
      </c>
      <c r="HV18" s="181">
        <f t="shared" si="71"/>
        <v>3.7</v>
      </c>
      <c r="HW18" s="181">
        <f t="shared" si="71"/>
        <v>3.7</v>
      </c>
      <c r="HX18" s="181">
        <f t="shared" si="71"/>
        <v>3.7</v>
      </c>
      <c r="HY18" s="181">
        <f t="shared" si="71"/>
        <v>3.7</v>
      </c>
      <c r="HZ18" s="181">
        <f t="shared" si="71"/>
        <v>3.7</v>
      </c>
      <c r="IA18" s="181">
        <f t="shared" si="71"/>
        <v>3.7</v>
      </c>
      <c r="IB18" s="181">
        <f t="shared" si="71"/>
        <v>3.7</v>
      </c>
      <c r="IC18" s="181">
        <f t="shared" si="71"/>
        <v>3.7</v>
      </c>
      <c r="ID18" s="181">
        <f t="shared" si="71"/>
        <v>3.7</v>
      </c>
      <c r="IE18" s="181">
        <f t="shared" si="71"/>
        <v>3.7</v>
      </c>
      <c r="IF18" s="181">
        <f t="shared" si="71"/>
        <v>3.7</v>
      </c>
      <c r="IG18" s="181">
        <f t="shared" si="71"/>
        <v>3.7</v>
      </c>
      <c r="IH18" s="181">
        <f t="shared" si="71"/>
        <v>3.7</v>
      </c>
      <c r="II18" s="181">
        <f t="shared" si="71"/>
        <v>3.7</v>
      </c>
      <c r="IJ18" s="181">
        <f t="shared" si="71"/>
        <v>3.7</v>
      </c>
      <c r="IK18" s="181">
        <f t="shared" si="71"/>
        <v>3.7</v>
      </c>
      <c r="IL18" s="181">
        <f t="shared" si="71"/>
        <v>3.7</v>
      </c>
      <c r="IM18" s="181">
        <f t="shared" si="71"/>
        <v>3.7</v>
      </c>
      <c r="IN18" s="181">
        <f t="shared" si="71"/>
        <v>3.7</v>
      </c>
      <c r="IO18" s="181">
        <f t="shared" si="71"/>
        <v>3.7</v>
      </c>
      <c r="IP18" s="181">
        <f t="shared" si="71"/>
        <v>3.7</v>
      </c>
      <c r="IQ18" s="181">
        <f t="shared" si="71"/>
        <v>3.7</v>
      </c>
      <c r="IR18" s="182">
        <f t="shared" si="71"/>
        <v>3.7</v>
      </c>
    </row>
    <row r="19" spans="1:252" ht="12" customHeight="1" x14ac:dyDescent="0.25">
      <c r="A19" s="60" t="s">
        <v>15</v>
      </c>
      <c r="B19" s="132"/>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2"/>
    </row>
    <row r="20" spans="1:252" ht="12" customHeight="1" x14ac:dyDescent="0.25">
      <c r="A20" s="61" t="s">
        <v>196</v>
      </c>
      <c r="B20" s="431"/>
      <c r="C20" s="432">
        <f t="shared" ref="C20:BM20" si="72">C99</f>
        <v>-56249.999999999978</v>
      </c>
      <c r="D20" s="432">
        <f t="shared" si="72"/>
        <v>-55957.910351613253</v>
      </c>
      <c r="E20" s="432">
        <f t="shared" si="72"/>
        <v>-55662.075633230939</v>
      </c>
      <c r="F20" s="432">
        <f t="shared" si="72"/>
        <v>-55362.404567137586</v>
      </c>
      <c r="G20" s="432">
        <f t="shared" si="72"/>
        <v>-55058.802639911519</v>
      </c>
      <c r="H20" s="432">
        <f t="shared" si="72"/>
        <v>-54751.171961803091</v>
      </c>
      <c r="I20" s="432">
        <f t="shared" si="72"/>
        <v>-54439.411119050281</v>
      </c>
      <c r="J20" s="432">
        <f t="shared" si="72"/>
        <v>-54123.415070003379</v>
      </c>
      <c r="K20" s="432">
        <f t="shared" si="72"/>
        <v>-53803.074879749031</v>
      </c>
      <c r="L20" s="432">
        <f t="shared" si="72"/>
        <v>-53478.277598026929</v>
      </c>
      <c r="M20" s="432">
        <f t="shared" si="72"/>
        <v>-53148.906128533985</v>
      </c>
      <c r="N20" s="432">
        <f t="shared" si="72"/>
        <v>-52814.838936447231</v>
      </c>
      <c r="O20" s="432">
        <f t="shared" si="72"/>
        <v>-52475.949895956932</v>
      </c>
      <c r="P20" s="432">
        <f t="shared" si="72"/>
        <v>-52132.108125960309</v>
      </c>
      <c r="Q20" s="432">
        <f t="shared" si="72"/>
        <v>-51783.177714720732</v>
      </c>
      <c r="R20" s="432">
        <f t="shared" si="72"/>
        <v>-51429.017432010711</v>
      </c>
      <c r="S20" s="432">
        <f t="shared" si="72"/>
        <v>-51069.480573329827</v>
      </c>
      <c r="T20" s="432">
        <f t="shared" si="72"/>
        <v>-50704.41469244274</v>
      </c>
      <c r="U20" s="432">
        <f t="shared" si="72"/>
        <v>-50333.661221473347</v>
      </c>
      <c r="V20" s="432">
        <f t="shared" si="72"/>
        <v>-49957.055218255286</v>
      </c>
      <c r="W20" s="432">
        <f t="shared" si="72"/>
        <v>-49574.425095003491</v>
      </c>
      <c r="X20" s="432">
        <f t="shared" si="72"/>
        <v>-49185.592279654673</v>
      </c>
      <c r="Y20" s="432">
        <f t="shared" si="72"/>
        <v>-48790.370809932268</v>
      </c>
      <c r="Z20" s="432">
        <f t="shared" si="72"/>
        <v>-48388.566951444111</v>
      </c>
      <c r="AA20" s="432">
        <f t="shared" si="72"/>
        <v>-47979.978792290553</v>
      </c>
      <c r="AB20" s="432">
        <f t="shared" si="72"/>
        <v>-47564.395856332114</v>
      </c>
      <c r="AC20" s="432">
        <f t="shared" si="72"/>
        <v>-47141.598643642152</v>
      </c>
      <c r="AD20" s="432">
        <f t="shared" si="72"/>
        <v>-46711.358094764706</v>
      </c>
      <c r="AE20" s="432">
        <f t="shared" si="72"/>
        <v>-46273.435068688115</v>
      </c>
      <c r="AF20" s="432">
        <f t="shared" si="72"/>
        <v>-45827.579828944799</v>
      </c>
      <c r="AG20" s="432">
        <f t="shared" si="72"/>
        <v>-45373.531448339687</v>
      </c>
      <c r="AH20" s="432">
        <f t="shared" si="72"/>
        <v>-44911.017127983083</v>
      </c>
      <c r="AI20" s="432">
        <f t="shared" si="72"/>
        <v>-44439.751559649441</v>
      </c>
      <c r="AJ20" s="432">
        <f t="shared" si="72"/>
        <v>-43959.436196183815</v>
      </c>
      <c r="AK20" s="432">
        <f t="shared" si="72"/>
        <v>-43469.758427565161</v>
      </c>
      <c r="AL20" s="432">
        <f t="shared" si="72"/>
        <v>-42970.390784332056</v>
      </c>
      <c r="AM20" s="432">
        <f t="shared" si="72"/>
        <v>-42460.990079466996</v>
      </c>
      <c r="AN20" s="432">
        <f t="shared" si="72"/>
        <v>-41941.196358117748</v>
      </c>
      <c r="AO20" s="432">
        <f t="shared" si="72"/>
        <v>-41410.631897936713</v>
      </c>
      <c r="AP20" s="432">
        <f t="shared" si="72"/>
        <v>-40868.900089555311</v>
      </c>
      <c r="AQ20" s="432">
        <f t="shared" si="72"/>
        <v>-40315.584228305634</v>
      </c>
      <c r="AR20" s="432">
        <f t="shared" si="72"/>
        <v>-39750.246212156511</v>
      </c>
      <c r="AS20" s="432">
        <f t="shared" si="72"/>
        <v>-39172.42513359533</v>
      </c>
      <c r="AT20" s="432">
        <f t="shared" si="72"/>
        <v>-38581.635797066112</v>
      </c>
      <c r="AU20" s="432">
        <f t="shared" si="72"/>
        <v>-37977.367032040042</v>
      </c>
      <c r="AV20" s="432">
        <f t="shared" si="72"/>
        <v>-37359.07990690304</v>
      </c>
      <c r="AW20" s="432">
        <f t="shared" si="72"/>
        <v>-36726.205790364438</v>
      </c>
      <c r="AX20" s="432">
        <f t="shared" si="72"/>
        <v>-36078.144281368535</v>
      </c>
      <c r="AY20" s="432">
        <f t="shared" si="72"/>
        <v>-35414.260915958213</v>
      </c>
      <c r="AZ20" s="432">
        <f t="shared" si="72"/>
        <v>-34733.884631610643</v>
      </c>
      <c r="BA20" s="432">
        <f t="shared" si="72"/>
        <v>-34036.305040395368</v>
      </c>
      <c r="BB20" s="432">
        <f t="shared" si="72"/>
        <v>-33320.769483389631</v>
      </c>
      <c r="BC20" s="432">
        <f t="shared" si="72"/>
        <v>-32586.479767504603</v>
      </c>
      <c r="BD20" s="432">
        <f t="shared" si="72"/>
        <v>-31832.588586546986</v>
      </c>
      <c r="BE20" s="432">
        <f t="shared" si="72"/>
        <v>-31058.195591322798</v>
      </c>
      <c r="BF20" s="432">
        <f t="shared" si="72"/>
        <v>-30262.34306470427</v>
      </c>
      <c r="BG20" s="432">
        <f t="shared" si="72"/>
        <v>-29444.011155268021</v>
      </c>
      <c r="BH20" s="432">
        <f t="shared" si="72"/>
        <v>-28602.112612250363</v>
      </c>
      <c r="BI20" s="432">
        <f t="shared" si="72"/>
        <v>-27735.486960112426</v>
      </c>
      <c r="BJ20" s="432">
        <f t="shared" si="72"/>
        <v>-26842.894068040816</v>
      </c>
      <c r="BK20" s="432">
        <f t="shared" si="72"/>
        <v>-25923.006969494643</v>
      </c>
      <c r="BL20" s="432">
        <f t="shared" si="72"/>
        <v>-24974.403802431429</v>
      </c>
      <c r="BM20" s="432">
        <f t="shared" si="72"/>
        <v>-23995.5589367912</v>
      </c>
      <c r="BN20" s="432">
        <f t="shared" ref="BN20:CX20" si="73">BN99</f>
        <v>-22984.832975532638</v>
      </c>
      <c r="BO20" s="432">
        <f t="shared" si="73"/>
        <v>-21940.461501086189</v>
      </c>
      <c r="BP20" s="432">
        <f t="shared" si="73"/>
        <v>-20860.5424962508</v>
      </c>
      <c r="BQ20" s="432">
        <f t="shared" si="73"/>
        <v>-19743.0220518766</v>
      </c>
      <c r="BR20" s="432">
        <f t="shared" si="73"/>
        <v>-18585.678183833501</v>
      </c>
      <c r="BS20" s="432">
        <f t="shared" si="73"/>
        <v>-17386.102526205705</v>
      </c>
      <c r="BT20" s="432">
        <f t="shared" si="73"/>
        <v>-16141.67936958254</v>
      </c>
      <c r="BU20" s="432">
        <f t="shared" si="73"/>
        <v>-14849.561694222319</v>
      </c>
      <c r="BV20" s="432">
        <f t="shared" si="73"/>
        <v>-13506.643673565837</v>
      </c>
      <c r="BW20" s="432">
        <f t="shared" si="73"/>
        <v>-12109.528834234115</v>
      </c>
      <c r="BX20" s="432">
        <f t="shared" si="73"/>
        <v>-10654.493189901908</v>
      </c>
      <c r="BY20" s="432">
        <f t="shared" si="73"/>
        <v>-9137.4423256059126</v>
      </c>
      <c r="BZ20" s="432">
        <f t="shared" si="73"/>
        <v>-7553.8610480513535</v>
      </c>
      <c r="CA20" s="432">
        <f t="shared" si="73"/>
        <v>-5898.7540867464295</v>
      </c>
      <c r="CB20" s="432">
        <f t="shared" si="73"/>
        <v>-4166.5757917081828</v>
      </c>
      <c r="CC20" s="432">
        <f t="shared" si="73"/>
        <v>-2351.1462181324059</v>
      </c>
      <c r="CD20" s="432">
        <f t="shared" si="73"/>
        <v>-445.55024137731181</v>
      </c>
      <c r="CE20" s="432">
        <f t="shared" si="73"/>
        <v>1557.9847572416675</v>
      </c>
      <c r="CF20" s="432">
        <f t="shared" si="73"/>
        <v>3668.238493866329</v>
      </c>
      <c r="CG20" s="432">
        <f t="shared" si="73"/>
        <v>5895.1825136254711</v>
      </c>
      <c r="CH20" s="432">
        <f t="shared" si="73"/>
        <v>8250.2108590986318</v>
      </c>
      <c r="CI20" s="432">
        <f t="shared" si="73"/>
        <v>10746.431607206785</v>
      </c>
      <c r="CJ20" s="432">
        <f t="shared" si="73"/>
        <v>13399.040409410713</v>
      </c>
      <c r="CK20" s="432">
        <f t="shared" si="73"/>
        <v>16225.80658908355</v>
      </c>
      <c r="CL20" s="432">
        <f t="shared" si="73"/>
        <v>19247.717007565767</v>
      </c>
      <c r="CM20" s="432">
        <f t="shared" si="73"/>
        <v>22489.846497084465</v>
      </c>
      <c r="CN20" s="432">
        <f t="shared" si="73"/>
        <v>25982.562886287786</v>
      </c>
      <c r="CO20" s="432">
        <f t="shared" si="73"/>
        <v>29763.242676675793</v>
      </c>
      <c r="CP20" s="432">
        <f t="shared" si="73"/>
        <v>33878.797070332403</v>
      </c>
      <c r="CQ20" s="432">
        <f t="shared" si="73"/>
        <v>38389.546238155803</v>
      </c>
      <c r="CR20" s="432">
        <f t="shared" si="73"/>
        <v>43375.471569036774</v>
      </c>
      <c r="CS20" s="432">
        <f t="shared" si="73"/>
        <v>38749.696164178516</v>
      </c>
      <c r="CT20" s="432">
        <f t="shared" si="73"/>
        <v>0</v>
      </c>
      <c r="CU20" s="432">
        <f t="shared" si="73"/>
        <v>0</v>
      </c>
      <c r="CV20" s="432">
        <f t="shared" si="73"/>
        <v>0</v>
      </c>
      <c r="CW20" s="432">
        <f t="shared" si="73"/>
        <v>24361.268629218124</v>
      </c>
      <c r="CX20" s="432">
        <f t="shared" si="73"/>
        <v>26275.268242369326</v>
      </c>
      <c r="CY20" s="432">
        <f t="shared" ref="CY20:EM20" si="74">CY99</f>
        <v>28377.023548875815</v>
      </c>
      <c r="CZ20" s="432">
        <f t="shared" si="74"/>
        <v>30714.810194229874</v>
      </c>
      <c r="DA20" s="432">
        <f t="shared" si="74"/>
        <v>33364.204304179424</v>
      </c>
      <c r="DB20" s="432">
        <f t="shared" si="74"/>
        <v>36458.897914572641</v>
      </c>
      <c r="DC20" s="432">
        <f t="shared" si="74"/>
        <v>40294.23786766416</v>
      </c>
      <c r="DD20" s="432">
        <f t="shared" si="74"/>
        <v>41776.754258738583</v>
      </c>
      <c r="DE20" s="432">
        <f t="shared" si="74"/>
        <v>51000</v>
      </c>
      <c r="DF20" s="432">
        <f t="shared" si="74"/>
        <v>51000</v>
      </c>
      <c r="DG20" s="432">
        <f t="shared" si="74"/>
        <v>51000</v>
      </c>
      <c r="DH20" s="432">
        <f t="shared" si="74"/>
        <v>51000</v>
      </c>
      <c r="DI20" s="432">
        <f t="shared" si="74"/>
        <v>51000</v>
      </c>
      <c r="DJ20" s="432">
        <f t="shared" si="74"/>
        <v>51000</v>
      </c>
      <c r="DK20" s="432">
        <f t="shared" si="74"/>
        <v>51000</v>
      </c>
      <c r="DL20" s="432">
        <f t="shared" si="74"/>
        <v>51000</v>
      </c>
      <c r="DM20" s="432">
        <f t="shared" si="74"/>
        <v>51000</v>
      </c>
      <c r="DN20" s="432">
        <f t="shared" si="74"/>
        <v>51000</v>
      </c>
      <c r="DO20" s="432">
        <f t="shared" si="74"/>
        <v>51000</v>
      </c>
      <c r="DP20" s="432">
        <f t="shared" si="74"/>
        <v>51000</v>
      </c>
      <c r="DQ20" s="432">
        <f t="shared" si="74"/>
        <v>51000</v>
      </c>
      <c r="DR20" s="432">
        <f t="shared" si="74"/>
        <v>51000</v>
      </c>
      <c r="DS20" s="432">
        <f t="shared" si="74"/>
        <v>51000</v>
      </c>
      <c r="DT20" s="432">
        <f t="shared" si="74"/>
        <v>51000</v>
      </c>
      <c r="DU20" s="432">
        <f t="shared" si="74"/>
        <v>51000</v>
      </c>
      <c r="DV20" s="432">
        <f t="shared" si="74"/>
        <v>51000</v>
      </c>
      <c r="DW20" s="432">
        <f t="shared" si="74"/>
        <v>51000</v>
      </c>
      <c r="DX20" s="432">
        <f t="shared" si="74"/>
        <v>51000</v>
      </c>
      <c r="DY20" s="432">
        <f t="shared" si="74"/>
        <v>51000</v>
      </c>
      <c r="DZ20" s="432">
        <f t="shared" si="74"/>
        <v>51000</v>
      </c>
      <c r="EA20" s="432">
        <f t="shared" si="74"/>
        <v>51000</v>
      </c>
      <c r="EB20" s="432">
        <f t="shared" si="74"/>
        <v>51000</v>
      </c>
      <c r="EC20" s="432">
        <f t="shared" si="74"/>
        <v>51000</v>
      </c>
      <c r="ED20" s="432">
        <f t="shared" si="74"/>
        <v>51000</v>
      </c>
      <c r="EE20" s="432">
        <f t="shared" si="74"/>
        <v>51000</v>
      </c>
      <c r="EF20" s="432">
        <f t="shared" si="74"/>
        <v>51000</v>
      </c>
      <c r="EG20" s="432">
        <f t="shared" si="74"/>
        <v>51000</v>
      </c>
      <c r="EH20" s="432">
        <f t="shared" si="74"/>
        <v>13144.82794348509</v>
      </c>
      <c r="EI20" s="432">
        <f t="shared" si="74"/>
        <v>12924.233594976455</v>
      </c>
      <c r="EJ20" s="432">
        <f t="shared" si="74"/>
        <v>12867.377227202904</v>
      </c>
      <c r="EK20" s="432">
        <f t="shared" si="74"/>
        <v>12811.47501367629</v>
      </c>
      <c r="EL20" s="432">
        <f t="shared" si="74"/>
        <v>12755.81872551061</v>
      </c>
      <c r="EM20" s="432">
        <f t="shared" si="74"/>
        <v>12700.404235626755</v>
      </c>
      <c r="EN20" s="432">
        <f t="shared" ref="EN20:EY20" si="75">EN99</f>
        <v>12645.230480304243</v>
      </c>
      <c r="EO20" s="432">
        <f t="shared" si="75"/>
        <v>12590.296413673763</v>
      </c>
      <c r="EP20" s="432">
        <f t="shared" si="75"/>
        <v>12535.600994467013</v>
      </c>
      <c r="EQ20" s="432">
        <f t="shared" si="75"/>
        <v>12481.143185939465</v>
      </c>
      <c r="ER20" s="432">
        <f t="shared" si="75"/>
        <v>12426.921955850472</v>
      </c>
      <c r="ES20" s="432">
        <f t="shared" si="75"/>
        <v>12372.936276443703</v>
      </c>
      <c r="ET20" s="432">
        <f t="shared" si="75"/>
        <v>12319.185124427655</v>
      </c>
      <c r="EU20" s="432">
        <f t="shared" si="75"/>
        <v>12265.667480956261</v>
      </c>
      <c r="EV20" s="432">
        <f t="shared" si="75"/>
        <v>12212.382331609588</v>
      </c>
      <c r="EW20" s="432">
        <f t="shared" si="75"/>
        <v>12159.328666374586</v>
      </c>
      <c r="EX20" s="432">
        <f t="shared" si="75"/>
        <v>12106.505479625965</v>
      </c>
      <c r="EY20" s="432">
        <f t="shared" si="75"/>
        <v>12053.911770107115</v>
      </c>
      <c r="EZ20" s="432">
        <f t="shared" ref="EZ20:HK20" si="76">EZ99</f>
        <v>12001.546540911148</v>
      </c>
      <c r="FA20" s="432">
        <f t="shared" si="76"/>
        <v>11949.408799461986</v>
      </c>
      <c r="FB20" s="432">
        <f t="shared" si="76"/>
        <v>11897.497557495548</v>
      </c>
      <c r="FC20" s="432">
        <f t="shared" si="76"/>
        <v>11845.811831041025</v>
      </c>
      <c r="FD20" s="432">
        <f t="shared" si="76"/>
        <v>11794.350640402225</v>
      </c>
      <c r="FE20" s="432">
        <f t="shared" si="76"/>
        <v>11743.113010139001</v>
      </c>
      <c r="FF20" s="432">
        <f t="shared" si="76"/>
        <v>11692.097969048767</v>
      </c>
      <c r="FG20" s="432">
        <f t="shared" si="76"/>
        <v>11641.304550148083</v>
      </c>
      <c r="FH20" s="432">
        <f t="shared" si="76"/>
        <v>11590.731790654332</v>
      </c>
      <c r="FI20" s="432">
        <f t="shared" si="76"/>
        <v>11540.378731967457</v>
      </c>
      <c r="FJ20" s="432">
        <f t="shared" si="76"/>
        <v>11490.244419651815</v>
      </c>
      <c r="FK20" s="432">
        <f t="shared" si="76"/>
        <v>11440.327903418067</v>
      </c>
      <c r="FL20" s="432">
        <f t="shared" si="76"/>
        <v>11390.628237105162</v>
      </c>
      <c r="FM20" s="432">
        <f t="shared" si="76"/>
        <v>11341.144478662425</v>
      </c>
      <c r="FN20" s="432">
        <f t="shared" si="76"/>
        <v>11291.875690131674</v>
      </c>
      <c r="FO20" s="432">
        <f t="shared" si="76"/>
        <v>11242.820937629462</v>
      </c>
      <c r="FP20" s="432">
        <f t="shared" si="76"/>
        <v>11193.979291329364</v>
      </c>
      <c r="FQ20" s="432">
        <f t="shared" si="76"/>
        <v>0</v>
      </c>
      <c r="FR20" s="432">
        <f t="shared" si="76"/>
        <v>0</v>
      </c>
      <c r="FS20" s="432">
        <f t="shared" si="76"/>
        <v>0</v>
      </c>
      <c r="FT20" s="432">
        <f t="shared" si="76"/>
        <v>0</v>
      </c>
      <c r="FU20" s="432">
        <f t="shared" si="76"/>
        <v>0</v>
      </c>
      <c r="FV20" s="432">
        <f t="shared" si="76"/>
        <v>0</v>
      </c>
      <c r="FW20" s="432">
        <f t="shared" si="76"/>
        <v>0</v>
      </c>
      <c r="FX20" s="432">
        <f t="shared" si="76"/>
        <v>0</v>
      </c>
      <c r="FY20" s="432">
        <f t="shared" si="76"/>
        <v>0</v>
      </c>
      <c r="FZ20" s="432">
        <f t="shared" si="76"/>
        <v>0</v>
      </c>
      <c r="GA20" s="432">
        <f t="shared" si="76"/>
        <v>0</v>
      </c>
      <c r="GB20" s="432">
        <f t="shared" si="76"/>
        <v>0</v>
      </c>
      <c r="GC20" s="432">
        <f t="shared" si="76"/>
        <v>0</v>
      </c>
      <c r="GD20" s="432">
        <f t="shared" si="76"/>
        <v>0</v>
      </c>
      <c r="GE20" s="432">
        <f t="shared" si="76"/>
        <v>0</v>
      </c>
      <c r="GF20" s="432">
        <f t="shared" si="76"/>
        <v>0</v>
      </c>
      <c r="GG20" s="432">
        <f t="shared" si="76"/>
        <v>0</v>
      </c>
      <c r="GH20" s="432">
        <f t="shared" si="76"/>
        <v>0</v>
      </c>
      <c r="GI20" s="432">
        <f t="shared" si="76"/>
        <v>0</v>
      </c>
      <c r="GJ20" s="432">
        <f t="shared" si="76"/>
        <v>0</v>
      </c>
      <c r="GK20" s="432">
        <f t="shared" si="76"/>
        <v>0</v>
      </c>
      <c r="GL20" s="432">
        <f t="shared" si="76"/>
        <v>0</v>
      </c>
      <c r="GM20" s="432">
        <f t="shared" si="76"/>
        <v>0</v>
      </c>
      <c r="GN20" s="432">
        <f t="shared" si="76"/>
        <v>0</v>
      </c>
      <c r="GO20" s="432">
        <f t="shared" si="76"/>
        <v>0</v>
      </c>
      <c r="GP20" s="432">
        <f t="shared" si="76"/>
        <v>0</v>
      </c>
      <c r="GQ20" s="432">
        <f t="shared" si="76"/>
        <v>0</v>
      </c>
      <c r="GR20" s="432">
        <f t="shared" si="76"/>
        <v>0</v>
      </c>
      <c r="GS20" s="432">
        <f t="shared" si="76"/>
        <v>0</v>
      </c>
      <c r="GT20" s="432">
        <f t="shared" si="76"/>
        <v>0</v>
      </c>
      <c r="GU20" s="432">
        <f t="shared" si="76"/>
        <v>0</v>
      </c>
      <c r="GV20" s="432">
        <f t="shared" si="76"/>
        <v>0</v>
      </c>
      <c r="GW20" s="432">
        <f t="shared" si="76"/>
        <v>0</v>
      </c>
      <c r="GX20" s="432">
        <f t="shared" si="76"/>
        <v>0</v>
      </c>
      <c r="GY20" s="432">
        <f t="shared" si="76"/>
        <v>0</v>
      </c>
      <c r="GZ20" s="432">
        <f t="shared" si="76"/>
        <v>0</v>
      </c>
      <c r="HA20" s="432">
        <f t="shared" si="76"/>
        <v>0</v>
      </c>
      <c r="HB20" s="432">
        <f t="shared" si="76"/>
        <v>0</v>
      </c>
      <c r="HC20" s="432">
        <f t="shared" si="76"/>
        <v>0</v>
      </c>
      <c r="HD20" s="432">
        <f t="shared" si="76"/>
        <v>0</v>
      </c>
      <c r="HE20" s="432">
        <f t="shared" si="76"/>
        <v>0</v>
      </c>
      <c r="HF20" s="432">
        <f t="shared" si="76"/>
        <v>0</v>
      </c>
      <c r="HG20" s="432">
        <f t="shared" si="76"/>
        <v>0</v>
      </c>
      <c r="HH20" s="432">
        <f t="shared" si="76"/>
        <v>0</v>
      </c>
      <c r="HI20" s="432">
        <f t="shared" si="76"/>
        <v>0</v>
      </c>
      <c r="HJ20" s="432">
        <f t="shared" si="76"/>
        <v>0</v>
      </c>
      <c r="HK20" s="432">
        <f t="shared" si="76"/>
        <v>0</v>
      </c>
      <c r="HL20" s="432">
        <f t="shared" ref="HL20:IR20" si="77">HL99</f>
        <v>0</v>
      </c>
      <c r="HM20" s="432">
        <f t="shared" si="77"/>
        <v>0</v>
      </c>
      <c r="HN20" s="432">
        <f t="shared" si="77"/>
        <v>0</v>
      </c>
      <c r="HO20" s="432">
        <f t="shared" si="77"/>
        <v>0</v>
      </c>
      <c r="HP20" s="432">
        <f t="shared" si="77"/>
        <v>0</v>
      </c>
      <c r="HQ20" s="432">
        <f t="shared" si="77"/>
        <v>0</v>
      </c>
      <c r="HR20" s="432">
        <f t="shared" si="77"/>
        <v>0</v>
      </c>
      <c r="HS20" s="432">
        <f t="shared" si="77"/>
        <v>0</v>
      </c>
      <c r="HT20" s="432">
        <f t="shared" si="77"/>
        <v>0</v>
      </c>
      <c r="HU20" s="432">
        <f t="shared" si="77"/>
        <v>0</v>
      </c>
      <c r="HV20" s="432">
        <f t="shared" si="77"/>
        <v>0</v>
      </c>
      <c r="HW20" s="432">
        <f t="shared" si="77"/>
        <v>0</v>
      </c>
      <c r="HX20" s="432">
        <f t="shared" si="77"/>
        <v>0</v>
      </c>
      <c r="HY20" s="432">
        <f t="shared" si="77"/>
        <v>0</v>
      </c>
      <c r="HZ20" s="432">
        <f t="shared" si="77"/>
        <v>0</v>
      </c>
      <c r="IA20" s="432">
        <f t="shared" si="77"/>
        <v>0</v>
      </c>
      <c r="IB20" s="432">
        <f t="shared" si="77"/>
        <v>0</v>
      </c>
      <c r="IC20" s="432">
        <f t="shared" si="77"/>
        <v>0</v>
      </c>
      <c r="ID20" s="432">
        <f t="shared" si="77"/>
        <v>0</v>
      </c>
      <c r="IE20" s="432">
        <f t="shared" si="77"/>
        <v>0</v>
      </c>
      <c r="IF20" s="432">
        <f t="shared" si="77"/>
        <v>0</v>
      </c>
      <c r="IG20" s="432">
        <f t="shared" si="77"/>
        <v>0</v>
      </c>
      <c r="IH20" s="432">
        <f t="shared" si="77"/>
        <v>0</v>
      </c>
      <c r="II20" s="432">
        <f t="shared" si="77"/>
        <v>0</v>
      </c>
      <c r="IJ20" s="432">
        <f t="shared" si="77"/>
        <v>0</v>
      </c>
      <c r="IK20" s="432">
        <f t="shared" si="77"/>
        <v>0</v>
      </c>
      <c r="IL20" s="432">
        <f t="shared" si="77"/>
        <v>0</v>
      </c>
      <c r="IM20" s="432">
        <f t="shared" si="77"/>
        <v>0</v>
      </c>
      <c r="IN20" s="432">
        <f t="shared" si="77"/>
        <v>0</v>
      </c>
      <c r="IO20" s="432">
        <f t="shared" si="77"/>
        <v>0</v>
      </c>
      <c r="IP20" s="432">
        <f t="shared" si="77"/>
        <v>0</v>
      </c>
      <c r="IQ20" s="432">
        <f t="shared" si="77"/>
        <v>0</v>
      </c>
      <c r="IR20" s="433">
        <f t="shared" si="77"/>
        <v>0</v>
      </c>
    </row>
    <row r="21" spans="1:252" ht="12" customHeight="1" x14ac:dyDescent="0.25">
      <c r="A21" s="61" t="s">
        <v>197</v>
      </c>
      <c r="B21" s="418"/>
      <c r="C21" s="419">
        <f t="shared" ref="C21:BM21" si="78">C100</f>
        <v>11.063296024700882</v>
      </c>
      <c r="D21" s="419">
        <f t="shared" si="78"/>
        <v>11.217907555427715</v>
      </c>
      <c r="E21" s="419">
        <f t="shared" si="78"/>
        <v>11.371450866940656</v>
      </c>
      <c r="F21" s="419">
        <f t="shared" si="78"/>
        <v>11.525799637008134</v>
      </c>
      <c r="G21" s="419">
        <f t="shared" si="78"/>
        <v>11.678979414032057</v>
      </c>
      <c r="H21" s="419">
        <f t="shared" si="78"/>
        <v>11.832871878051844</v>
      </c>
      <c r="I21" s="419">
        <f t="shared" si="78"/>
        <v>11.98741668030228</v>
      </c>
      <c r="J21" s="419">
        <f t="shared" si="78"/>
        <v>12.138785531836429</v>
      </c>
      <c r="K21" s="419">
        <f t="shared" si="78"/>
        <v>12.292598170563668</v>
      </c>
      <c r="L21" s="419">
        <f t="shared" si="78"/>
        <v>12.445033999684048</v>
      </c>
      <c r="M21" s="419">
        <f t="shared" si="78"/>
        <v>12.596059834856019</v>
      </c>
      <c r="N21" s="419">
        <f t="shared" si="78"/>
        <v>12.747476739361085</v>
      </c>
      <c r="O21" s="419">
        <f t="shared" si="78"/>
        <v>12.899211836009599</v>
      </c>
      <c r="P21" s="419">
        <f t="shared" si="78"/>
        <v>13.049377185479202</v>
      </c>
      <c r="Q21" s="419">
        <f t="shared" si="78"/>
        <v>13.197930513930526</v>
      </c>
      <c r="R21" s="419">
        <f t="shared" si="78"/>
        <v>13.34840386558818</v>
      </c>
      <c r="S21" s="419">
        <f t="shared" si="78"/>
        <v>13.497124397451161</v>
      </c>
      <c r="T21" s="419">
        <f t="shared" si="78"/>
        <v>13.644041494018825</v>
      </c>
      <c r="U21" s="419">
        <f t="shared" si="78"/>
        <v>13.790853103145102</v>
      </c>
      <c r="V21" s="419">
        <f t="shared" si="78"/>
        <v>13.937465160576457</v>
      </c>
      <c r="W21" s="419">
        <f t="shared" si="78"/>
        <v>14.083779657429163</v>
      </c>
      <c r="X21" s="419">
        <f t="shared" si="78"/>
        <v>14.227980413930986</v>
      </c>
      <c r="Y21" s="419">
        <f t="shared" si="78"/>
        <v>14.371700398027389</v>
      </c>
      <c r="Z21" s="419">
        <f t="shared" si="78"/>
        <v>14.51314012939115</v>
      </c>
      <c r="AA21" s="419">
        <f t="shared" si="78"/>
        <v>14.655573887368298</v>
      </c>
      <c r="AB21" s="419">
        <f t="shared" si="78"/>
        <v>14.795516490506614</v>
      </c>
      <c r="AC21" s="419">
        <f t="shared" si="78"/>
        <v>14.93453020872473</v>
      </c>
      <c r="AD21" s="419">
        <f t="shared" si="78"/>
        <v>15.070846441326928</v>
      </c>
      <c r="AE21" s="419">
        <f t="shared" si="78"/>
        <v>15.207612657090943</v>
      </c>
      <c r="AF21" s="419">
        <f t="shared" si="78"/>
        <v>15.341424433427939</v>
      </c>
      <c r="AG21" s="419">
        <f t="shared" si="78"/>
        <v>15.473766056195085</v>
      </c>
      <c r="AH21" s="419">
        <f t="shared" si="78"/>
        <v>15.604477842579207</v>
      </c>
      <c r="AI21" s="419">
        <f t="shared" si="78"/>
        <v>15.733391987867339</v>
      </c>
      <c r="AJ21" s="419">
        <f t="shared" si="78"/>
        <v>15.85877752708218</v>
      </c>
      <c r="AK21" s="419">
        <f t="shared" si="78"/>
        <v>15.983571867492316</v>
      </c>
      <c r="AL21" s="419">
        <f t="shared" si="78"/>
        <v>16.106010870708928</v>
      </c>
      <c r="AM21" s="419">
        <f t="shared" si="78"/>
        <v>16.224376645831828</v>
      </c>
      <c r="AN21" s="419">
        <f t="shared" si="78"/>
        <v>16.341489728868787</v>
      </c>
      <c r="AO21" s="419">
        <f t="shared" si="78"/>
        <v>16.454111828541912</v>
      </c>
      <c r="AP21" s="419">
        <f t="shared" si="78"/>
        <v>16.56498023000097</v>
      </c>
      <c r="AQ21" s="419">
        <f t="shared" si="78"/>
        <v>16.670888502583857</v>
      </c>
      <c r="AR21" s="419">
        <f t="shared" si="78"/>
        <v>16.774485661337234</v>
      </c>
      <c r="AS21" s="419">
        <f t="shared" si="78"/>
        <v>16.874016425536883</v>
      </c>
      <c r="AT21" s="419">
        <f t="shared" si="78"/>
        <v>16.969175975154691</v>
      </c>
      <c r="AU21" s="419">
        <f t="shared" si="78"/>
        <v>17.059640886233705</v>
      </c>
      <c r="AV21" s="419">
        <f t="shared" si="78"/>
        <v>17.145067689313322</v>
      </c>
      <c r="AW21" s="419">
        <f t="shared" si="78"/>
        <v>17.226450095084886</v>
      </c>
      <c r="AX21" s="419">
        <f t="shared" si="78"/>
        <v>17.302008329546783</v>
      </c>
      <c r="AY21" s="419">
        <f t="shared" si="78"/>
        <v>17.371328298804531</v>
      </c>
      <c r="AZ21" s="419">
        <f t="shared" si="78"/>
        <v>17.433968619334419</v>
      </c>
      <c r="BA21" s="419">
        <f t="shared" si="78"/>
        <v>17.490750528080582</v>
      </c>
      <c r="BB21" s="419">
        <f t="shared" si="78"/>
        <v>17.539844668731554</v>
      </c>
      <c r="BC21" s="419">
        <f t="shared" si="78"/>
        <v>17.581970272433733</v>
      </c>
      <c r="BD21" s="419">
        <f t="shared" si="78"/>
        <v>17.615258668468094</v>
      </c>
      <c r="BE21" s="419">
        <f t="shared" si="78"/>
        <v>17.640313955946016</v>
      </c>
      <c r="BF21" s="419">
        <f t="shared" si="78"/>
        <v>17.65521578909302</v>
      </c>
      <c r="BG21" s="419">
        <f t="shared" si="78"/>
        <v>17.660437337557617</v>
      </c>
      <c r="BH21" s="419">
        <f t="shared" si="78"/>
        <v>17.653991246677165</v>
      </c>
      <c r="BI21" s="419">
        <f t="shared" si="78"/>
        <v>17.637347530547185</v>
      </c>
      <c r="BJ21" s="419">
        <f t="shared" si="78"/>
        <v>17.607247105491275</v>
      </c>
      <c r="BK21" s="419">
        <f t="shared" si="78"/>
        <v>17.56273073402005</v>
      </c>
      <c r="BL21" s="419">
        <f t="shared" si="78"/>
        <v>17.504937729304572</v>
      </c>
      <c r="BM21" s="419">
        <f t="shared" si="78"/>
        <v>17.430490468159455</v>
      </c>
      <c r="BN21" s="419">
        <f t="shared" ref="BN21:CX21" si="79">BN100</f>
        <v>17.339219668604763</v>
      </c>
      <c r="BO21" s="419">
        <f t="shared" si="79"/>
        <v>17.230768772734432</v>
      </c>
      <c r="BP21" s="419">
        <f t="shared" si="79"/>
        <v>17.101566894599252</v>
      </c>
      <c r="BQ21" s="419">
        <f t="shared" si="79"/>
        <v>16.951033603111309</v>
      </c>
      <c r="BR21" s="419">
        <f t="shared" si="79"/>
        <v>16.778359036879777</v>
      </c>
      <c r="BS21" s="419">
        <f t="shared" si="79"/>
        <v>16.579671325561346</v>
      </c>
      <c r="BT21" s="419">
        <f t="shared" si="79"/>
        <v>16.354760781178662</v>
      </c>
      <c r="BU21" s="419">
        <f t="shared" si="79"/>
        <v>16.101252024234046</v>
      </c>
      <c r="BV21" s="419">
        <f t="shared" si="79"/>
        <v>15.814810141969982</v>
      </c>
      <c r="BW21" s="419">
        <f t="shared" si="79"/>
        <v>15.494412859499878</v>
      </c>
      <c r="BX21" s="419">
        <f t="shared" si="79"/>
        <v>15.136923442539818</v>
      </c>
      <c r="BY21" s="419">
        <f t="shared" si="79"/>
        <v>14.738089350143177</v>
      </c>
      <c r="BZ21" s="419">
        <f t="shared" si="79"/>
        <v>14.294928084547351</v>
      </c>
      <c r="CA21" s="419">
        <f t="shared" si="79"/>
        <v>13.802455395455997</v>
      </c>
      <c r="CB21" s="419">
        <f t="shared" si="79"/>
        <v>13.256742814360882</v>
      </c>
      <c r="CC21" s="419">
        <f t="shared" si="79"/>
        <v>12.652518147973602</v>
      </c>
      <c r="CD21" s="419">
        <f t="shared" si="79"/>
        <v>11.983872023136922</v>
      </c>
      <c r="CE21" s="419">
        <f t="shared" si="79"/>
        <v>11.24352411803538</v>
      </c>
      <c r="CF21" s="419">
        <f t="shared" si="79"/>
        <v>10.425246961374452</v>
      </c>
      <c r="CG21" s="419">
        <f t="shared" si="79"/>
        <v>9.5192729337104804</v>
      </c>
      <c r="CH21" s="419">
        <f t="shared" si="79"/>
        <v>8.517026702837228</v>
      </c>
      <c r="CI21" s="419">
        <f t="shared" si="79"/>
        <v>7.4061983611347175</v>
      </c>
      <c r="CJ21" s="419">
        <f t="shared" si="79"/>
        <v>6.1748907807821469</v>
      </c>
      <c r="CK21" s="419">
        <f t="shared" si="79"/>
        <v>4.8070258895798696</v>
      </c>
      <c r="CL21" s="419">
        <f t="shared" si="79"/>
        <v>3.2857938374562892</v>
      </c>
      <c r="CM21" s="419">
        <f t="shared" si="79"/>
        <v>1.5892729407260475</v>
      </c>
      <c r="CN21" s="419">
        <f t="shared" si="79"/>
        <v>-0.30739602670363908</v>
      </c>
      <c r="CO21" s="419">
        <f t="shared" si="79"/>
        <v>-2.4353739352488155</v>
      </c>
      <c r="CP21" s="419">
        <f t="shared" si="79"/>
        <v>-4.8325396122029627</v>
      </c>
      <c r="CQ21" s="419">
        <f t="shared" si="79"/>
        <v>-7.5478801876524191</v>
      </c>
      <c r="CR21" s="419">
        <f t="shared" si="79"/>
        <v>-10.644192464069201</v>
      </c>
      <c r="CS21" s="419">
        <f t="shared" si="79"/>
        <v>-8.3811550309821694</v>
      </c>
      <c r="CT21" s="419">
        <f t="shared" si="79"/>
        <v>13.602824538752158</v>
      </c>
      <c r="CU21" s="419">
        <f t="shared" si="79"/>
        <v>13.641313354302463</v>
      </c>
      <c r="CV21" s="419">
        <f t="shared" si="79"/>
        <v>13.68053567310506</v>
      </c>
      <c r="CW21" s="419">
        <f t="shared" si="79"/>
        <v>-5.4793089358717815</v>
      </c>
      <c r="CX21" s="419">
        <f t="shared" si="79"/>
        <v>-7.1506067237968676</v>
      </c>
      <c r="CY21" s="419">
        <f t="shared" ref="CY21:EM21" si="80">CY100</f>
        <v>-9.0130623899842615</v>
      </c>
      <c r="CZ21" s="419">
        <f t="shared" si="80"/>
        <v>-11.112261898997911</v>
      </c>
      <c r="DA21" s="419">
        <f t="shared" si="80"/>
        <v>-13.517966413614781</v>
      </c>
      <c r="DB21" s="419">
        <f t="shared" si="80"/>
        <v>-16.351516571374972</v>
      </c>
      <c r="DC21" s="419">
        <f t="shared" si="80"/>
        <v>-19.875407741812289</v>
      </c>
      <c r="DD21" s="419">
        <f t="shared" si="80"/>
        <v>-21.481085385341295</v>
      </c>
      <c r="DE21" s="419">
        <f t="shared" si="80"/>
        <v>-29.787274091793936</v>
      </c>
      <c r="DF21" s="419">
        <f t="shared" si="80"/>
        <v>-30.259074873464961</v>
      </c>
      <c r="DG21" s="419">
        <f t="shared" si="80"/>
        <v>-30.743685301989974</v>
      </c>
      <c r="DH21" s="419">
        <f t="shared" si="80"/>
        <v>-31.241559350807144</v>
      </c>
      <c r="DI21" s="419">
        <f t="shared" si="80"/>
        <v>-31.753172046175365</v>
      </c>
      <c r="DJ21" s="419">
        <f t="shared" si="80"/>
        <v>-32.279020723324479</v>
      </c>
      <c r="DK21" s="419">
        <f t="shared" si="80"/>
        <v>-32.819626375158236</v>
      </c>
      <c r="DL21" s="419">
        <f t="shared" si="80"/>
        <v>-33.375535101611021</v>
      </c>
      <c r="DM21" s="419">
        <f t="shared" si="80"/>
        <v>-33.947319668580953</v>
      </c>
      <c r="DN21" s="419">
        <f t="shared" si="80"/>
        <v>-34.535581186276481</v>
      </c>
      <c r="DO21" s="419">
        <f t="shared" si="80"/>
        <v>-35.14095091783669</v>
      </c>
      <c r="DP21" s="419">
        <f t="shared" si="80"/>
        <v>-35.764092230227959</v>
      </c>
      <c r="DQ21" s="419">
        <f t="shared" si="80"/>
        <v>-36.405702700700409</v>
      </c>
      <c r="DR21" s="419">
        <f t="shared" si="80"/>
        <v>-37.066516393523152</v>
      </c>
      <c r="DS21" s="419">
        <f t="shared" si="80"/>
        <v>-37.747306323330093</v>
      </c>
      <c r="DT21" s="419">
        <f t="shared" si="80"/>
        <v>-38.44888712322188</v>
      </c>
      <c r="DU21" s="419">
        <f t="shared" si="80"/>
        <v>-39.172117937813347</v>
      </c>
      <c r="DV21" s="419">
        <f t="shared" si="80"/>
        <v>-39.917905563722158</v>
      </c>
      <c r="DW21" s="419">
        <f t="shared" si="80"/>
        <v>-40.687207862600289</v>
      </c>
      <c r="DX21" s="419">
        <f t="shared" si="80"/>
        <v>-41.481037474761628</v>
      </c>
      <c r="DY21" s="419">
        <f t="shared" si="80"/>
        <v>-42.300465864805453</v>
      </c>
      <c r="DZ21" s="419">
        <f t="shared" si="80"/>
        <v>-43.146627734438574</v>
      </c>
      <c r="EA21" s="419">
        <f t="shared" si="80"/>
        <v>-44.020725842026927</v>
      </c>
      <c r="EB21" s="419">
        <f t="shared" si="80"/>
        <v>-44.924036273344043</v>
      </c>
      <c r="EC21" s="419">
        <f t="shared" si="80"/>
        <v>-45.857914213623701</v>
      </c>
      <c r="ED21" s="419">
        <f t="shared" si="80"/>
        <v>-46.823800277482341</v>
      </c>
      <c r="EE21" s="419">
        <f t="shared" si="80"/>
        <v>-47.823227460685416</v>
      </c>
      <c r="EF21" s="419">
        <f t="shared" si="80"/>
        <v>-48.857828786250664</v>
      </c>
      <c r="EG21" s="419">
        <f t="shared" si="80"/>
        <v>-49.929345727197401</v>
      </c>
      <c r="EH21" s="419">
        <f t="shared" si="80"/>
        <v>-2.0940128064366945</v>
      </c>
      <c r="EI21" s="419">
        <f t="shared" si="80"/>
        <v>-1.881641716929586</v>
      </c>
      <c r="EJ21" s="419">
        <f t="shared" si="80"/>
        <v>-1.878458470142748</v>
      </c>
      <c r="EK21" s="419">
        <f t="shared" si="80"/>
        <v>-1.8762524443414605</v>
      </c>
      <c r="EL21" s="419">
        <f t="shared" si="80"/>
        <v>-1.874115114161798</v>
      </c>
      <c r="EM21" s="419">
        <f t="shared" si="80"/>
        <v>-1.8720424826288866</v>
      </c>
      <c r="EN21" s="419">
        <f t="shared" ref="EN21:EY21" si="81">EN100</f>
        <v>-1.8700345003234204</v>
      </c>
      <c r="EO21" s="419">
        <f t="shared" si="81"/>
        <v>-1.8680911359649333</v>
      </c>
      <c r="EP21" s="419">
        <f t="shared" si="81"/>
        <v>-1.8662123592710245</v>
      </c>
      <c r="EQ21" s="419">
        <f t="shared" si="81"/>
        <v>-1.8643981408865233</v>
      </c>
      <c r="ER21" s="419">
        <f t="shared" si="81"/>
        <v>-1.8626484523869866</v>
      </c>
      <c r="ES21" s="419">
        <f t="shared" si="81"/>
        <v>-1.8609632662823881</v>
      </c>
      <c r="ET21" s="419">
        <f t="shared" si="81"/>
        <v>-1.8593425560206782</v>
      </c>
      <c r="EU21" s="419">
        <f t="shared" si="81"/>
        <v>-1.8577862959912306</v>
      </c>
      <c r="EV21" s="419">
        <f t="shared" si="81"/>
        <v>-1.8562944615281545</v>
      </c>
      <c r="EW21" s="419">
        <f t="shared" si="81"/>
        <v>-1.8548670289134144</v>
      </c>
      <c r="EX21" s="419">
        <f t="shared" si="81"/>
        <v>-1.8535039753799278</v>
      </c>
      <c r="EY21" s="419">
        <f t="shared" si="81"/>
        <v>-1.852205279114429</v>
      </c>
      <c r="EZ21" s="419">
        <f t="shared" ref="EZ21:HK21" si="82">EZ100</f>
        <v>-1.8509709192602788</v>
      </c>
      <c r="FA21" s="419">
        <f t="shared" si="82"/>
        <v>-1.8498008759200673</v>
      </c>
      <c r="FB21" s="419">
        <f t="shared" si="82"/>
        <v>-1.8486951301581769</v>
      </c>
      <c r="FC21" s="419">
        <f t="shared" si="82"/>
        <v>-1.8476536640031256</v>
      </c>
      <c r="FD21" s="419">
        <f t="shared" si="82"/>
        <v>-1.8466764604498298</v>
      </c>
      <c r="FE21" s="419">
        <f t="shared" si="82"/>
        <v>-1.8457635034617663</v>
      </c>
      <c r="FF21" s="419">
        <f t="shared" si="82"/>
        <v>-1.8449147779728854</v>
      </c>
      <c r="FG21" s="419">
        <f t="shared" si="82"/>
        <v>-1.8441302698895363</v>
      </c>
      <c r="FH21" s="419">
        <f t="shared" si="82"/>
        <v>-1.843409966092203</v>
      </c>
      <c r="FI21" s="419">
        <f t="shared" si="82"/>
        <v>-1.842753854437035</v>
      </c>
      <c r="FJ21" s="419">
        <f t="shared" si="82"/>
        <v>-1.8421619237574163</v>
      </c>
      <c r="FK21" s="419">
        <f t="shared" si="82"/>
        <v>-1.8416341638652138</v>
      </c>
      <c r="FL21" s="419">
        <f t="shared" si="82"/>
        <v>-1.841170565552062</v>
      </c>
      <c r="FM21" s="419">
        <f t="shared" si="82"/>
        <v>-1.8407711205904107</v>
      </c>
      <c r="FN21" s="419">
        <f t="shared" si="82"/>
        <v>-1.8404358217344701</v>
      </c>
      <c r="FO21" s="419">
        <f t="shared" si="82"/>
        <v>-1.8401646627210653</v>
      </c>
      <c r="FP21" s="419">
        <f t="shared" si="82"/>
        <v>-1.8399576382703007</v>
      </c>
      <c r="FQ21" s="419">
        <f t="shared" si="82"/>
        <v>0</v>
      </c>
      <c r="FR21" s="419">
        <f t="shared" si="82"/>
        <v>0</v>
      </c>
      <c r="FS21" s="419">
        <f t="shared" si="82"/>
        <v>0</v>
      </c>
      <c r="FT21" s="419">
        <f t="shared" si="82"/>
        <v>0</v>
      </c>
      <c r="FU21" s="419">
        <f t="shared" si="82"/>
        <v>0</v>
      </c>
      <c r="FV21" s="419">
        <f t="shared" si="82"/>
        <v>0</v>
      </c>
      <c r="FW21" s="419">
        <f t="shared" si="82"/>
        <v>0</v>
      </c>
      <c r="FX21" s="419">
        <f t="shared" si="82"/>
        <v>0</v>
      </c>
      <c r="FY21" s="419">
        <f t="shared" si="82"/>
        <v>0</v>
      </c>
      <c r="FZ21" s="419">
        <f t="shared" si="82"/>
        <v>0</v>
      </c>
      <c r="GA21" s="419">
        <f t="shared" si="82"/>
        <v>0</v>
      </c>
      <c r="GB21" s="419">
        <f t="shared" si="82"/>
        <v>0</v>
      </c>
      <c r="GC21" s="419">
        <f t="shared" si="82"/>
        <v>0</v>
      </c>
      <c r="GD21" s="419">
        <f t="shared" si="82"/>
        <v>0</v>
      </c>
      <c r="GE21" s="419">
        <f t="shared" si="82"/>
        <v>0</v>
      </c>
      <c r="GF21" s="419">
        <f t="shared" si="82"/>
        <v>0</v>
      </c>
      <c r="GG21" s="419">
        <f t="shared" si="82"/>
        <v>0</v>
      </c>
      <c r="GH21" s="419">
        <f t="shared" si="82"/>
        <v>0</v>
      </c>
      <c r="GI21" s="419">
        <f t="shared" si="82"/>
        <v>0</v>
      </c>
      <c r="GJ21" s="419">
        <f t="shared" si="82"/>
        <v>0</v>
      </c>
      <c r="GK21" s="419">
        <f t="shared" si="82"/>
        <v>0</v>
      </c>
      <c r="GL21" s="419">
        <f t="shared" si="82"/>
        <v>0</v>
      </c>
      <c r="GM21" s="419">
        <f t="shared" si="82"/>
        <v>0</v>
      </c>
      <c r="GN21" s="419">
        <f t="shared" si="82"/>
        <v>0</v>
      </c>
      <c r="GO21" s="419">
        <f t="shared" si="82"/>
        <v>0</v>
      </c>
      <c r="GP21" s="419">
        <f t="shared" si="82"/>
        <v>0</v>
      </c>
      <c r="GQ21" s="419">
        <f t="shared" si="82"/>
        <v>0</v>
      </c>
      <c r="GR21" s="419">
        <f t="shared" si="82"/>
        <v>0</v>
      </c>
      <c r="GS21" s="419">
        <f t="shared" si="82"/>
        <v>0</v>
      </c>
      <c r="GT21" s="419">
        <f t="shared" si="82"/>
        <v>0</v>
      </c>
      <c r="GU21" s="419">
        <f t="shared" si="82"/>
        <v>0</v>
      </c>
      <c r="GV21" s="419">
        <f t="shared" si="82"/>
        <v>0</v>
      </c>
      <c r="GW21" s="419">
        <f t="shared" si="82"/>
        <v>0</v>
      </c>
      <c r="GX21" s="419">
        <f t="shared" si="82"/>
        <v>0</v>
      </c>
      <c r="GY21" s="419">
        <f t="shared" si="82"/>
        <v>0</v>
      </c>
      <c r="GZ21" s="419">
        <f t="shared" si="82"/>
        <v>0</v>
      </c>
      <c r="HA21" s="419">
        <f t="shared" si="82"/>
        <v>0</v>
      </c>
      <c r="HB21" s="419">
        <f t="shared" si="82"/>
        <v>0</v>
      </c>
      <c r="HC21" s="419">
        <f t="shared" si="82"/>
        <v>0</v>
      </c>
      <c r="HD21" s="419">
        <f t="shared" si="82"/>
        <v>0</v>
      </c>
      <c r="HE21" s="419">
        <f t="shared" si="82"/>
        <v>0</v>
      </c>
      <c r="HF21" s="419">
        <f t="shared" si="82"/>
        <v>0</v>
      </c>
      <c r="HG21" s="419">
        <f t="shared" si="82"/>
        <v>0</v>
      </c>
      <c r="HH21" s="419">
        <f t="shared" si="82"/>
        <v>0</v>
      </c>
      <c r="HI21" s="419">
        <f t="shared" si="82"/>
        <v>0</v>
      </c>
      <c r="HJ21" s="419">
        <f t="shared" si="82"/>
        <v>0</v>
      </c>
      <c r="HK21" s="419">
        <f t="shared" si="82"/>
        <v>0</v>
      </c>
      <c r="HL21" s="419">
        <f t="shared" ref="HL21:IR21" si="83">HL100</f>
        <v>0</v>
      </c>
      <c r="HM21" s="419">
        <f t="shared" si="83"/>
        <v>0</v>
      </c>
      <c r="HN21" s="419">
        <f t="shared" si="83"/>
        <v>0</v>
      </c>
      <c r="HO21" s="419">
        <f t="shared" si="83"/>
        <v>0</v>
      </c>
      <c r="HP21" s="419">
        <f t="shared" si="83"/>
        <v>0</v>
      </c>
      <c r="HQ21" s="419">
        <f t="shared" si="83"/>
        <v>0</v>
      </c>
      <c r="HR21" s="419">
        <f t="shared" si="83"/>
        <v>0</v>
      </c>
      <c r="HS21" s="419">
        <f t="shared" si="83"/>
        <v>0</v>
      </c>
      <c r="HT21" s="419">
        <f t="shared" si="83"/>
        <v>0</v>
      </c>
      <c r="HU21" s="419">
        <f t="shared" si="83"/>
        <v>0</v>
      </c>
      <c r="HV21" s="419">
        <f t="shared" si="83"/>
        <v>0</v>
      </c>
      <c r="HW21" s="419">
        <f t="shared" si="83"/>
        <v>0</v>
      </c>
      <c r="HX21" s="419">
        <f t="shared" si="83"/>
        <v>0</v>
      </c>
      <c r="HY21" s="419">
        <f t="shared" si="83"/>
        <v>0</v>
      </c>
      <c r="HZ21" s="419">
        <f t="shared" si="83"/>
        <v>0</v>
      </c>
      <c r="IA21" s="419">
        <f t="shared" si="83"/>
        <v>0</v>
      </c>
      <c r="IB21" s="419">
        <f t="shared" si="83"/>
        <v>0</v>
      </c>
      <c r="IC21" s="419">
        <f t="shared" si="83"/>
        <v>0</v>
      </c>
      <c r="ID21" s="419">
        <f t="shared" si="83"/>
        <v>0</v>
      </c>
      <c r="IE21" s="419">
        <f t="shared" si="83"/>
        <v>0</v>
      </c>
      <c r="IF21" s="419">
        <f t="shared" si="83"/>
        <v>0</v>
      </c>
      <c r="IG21" s="419">
        <f t="shared" si="83"/>
        <v>0</v>
      </c>
      <c r="IH21" s="419">
        <f t="shared" si="83"/>
        <v>0</v>
      </c>
      <c r="II21" s="419">
        <f t="shared" si="83"/>
        <v>0</v>
      </c>
      <c r="IJ21" s="419">
        <f t="shared" si="83"/>
        <v>0</v>
      </c>
      <c r="IK21" s="419">
        <f t="shared" si="83"/>
        <v>0</v>
      </c>
      <c r="IL21" s="419">
        <f t="shared" si="83"/>
        <v>0</v>
      </c>
      <c r="IM21" s="419">
        <f t="shared" si="83"/>
        <v>0</v>
      </c>
      <c r="IN21" s="419">
        <f t="shared" si="83"/>
        <v>0</v>
      </c>
      <c r="IO21" s="419">
        <f t="shared" si="83"/>
        <v>0</v>
      </c>
      <c r="IP21" s="419">
        <f t="shared" si="83"/>
        <v>0</v>
      </c>
      <c r="IQ21" s="419">
        <f t="shared" si="83"/>
        <v>0</v>
      </c>
      <c r="IR21" s="420">
        <f t="shared" si="83"/>
        <v>0</v>
      </c>
    </row>
    <row r="22" spans="1:252" ht="12.75" customHeight="1" x14ac:dyDescent="0.25">
      <c r="A22" s="434" t="s">
        <v>198</v>
      </c>
      <c r="B22" s="431"/>
      <c r="C22" s="435">
        <f>C103</f>
        <v>39.827865688923175</v>
      </c>
      <c r="D22" s="435">
        <f t="shared" ref="D22:BO22" si="84">D103</f>
        <v>80.212332888462939</v>
      </c>
      <c r="E22" s="435">
        <f t="shared" si="84"/>
        <v>121.14955600944931</v>
      </c>
      <c r="F22" s="435">
        <f t="shared" si="84"/>
        <v>162.64243470267857</v>
      </c>
      <c r="G22" s="435">
        <f t="shared" si="84"/>
        <v>204.68676059319398</v>
      </c>
      <c r="H22" s="435">
        <f t="shared" si="84"/>
        <v>247.28509935418066</v>
      </c>
      <c r="I22" s="435">
        <f t="shared" si="84"/>
        <v>290.43979940326886</v>
      </c>
      <c r="J22" s="435">
        <f t="shared" si="84"/>
        <v>334.13942731787995</v>
      </c>
      <c r="K22" s="435">
        <f t="shared" si="84"/>
        <v>378.39278073190923</v>
      </c>
      <c r="L22" s="435">
        <f t="shared" si="84"/>
        <v>423.19490313077176</v>
      </c>
      <c r="M22" s="435">
        <f t="shared" si="84"/>
        <v>468.54071853625345</v>
      </c>
      <c r="N22" s="435">
        <f t="shared" si="84"/>
        <v>514.43163479795328</v>
      </c>
      <c r="O22" s="435">
        <f t="shared" si="84"/>
        <v>560.86879740758775</v>
      </c>
      <c r="P22" s="435">
        <f t="shared" si="84"/>
        <v>607.84655527531299</v>
      </c>
      <c r="Q22" s="435">
        <f t="shared" si="84"/>
        <v>655.35910512546286</v>
      </c>
      <c r="R22" s="435">
        <f t="shared" si="84"/>
        <v>703.41335904158018</v>
      </c>
      <c r="S22" s="435">
        <f t="shared" si="84"/>
        <v>752.00300687240451</v>
      </c>
      <c r="T22" s="435">
        <f t="shared" si="84"/>
        <v>801.12155625087235</v>
      </c>
      <c r="U22" s="435">
        <f t="shared" si="84"/>
        <v>850.76862742219464</v>
      </c>
      <c r="V22" s="435">
        <f t="shared" si="84"/>
        <v>900.94350200026997</v>
      </c>
      <c r="W22" s="435">
        <f t="shared" si="84"/>
        <v>951.6451087670149</v>
      </c>
      <c r="X22" s="435">
        <f t="shared" si="84"/>
        <v>1002.8658382571665</v>
      </c>
      <c r="Y22" s="435">
        <f t="shared" si="84"/>
        <v>1054.603959690065</v>
      </c>
      <c r="Z22" s="435">
        <f t="shared" si="84"/>
        <v>1106.8512641558734</v>
      </c>
      <c r="AA22" s="435">
        <f t="shared" si="84"/>
        <v>1159.6113301503992</v>
      </c>
      <c r="AB22" s="435">
        <f t="shared" si="84"/>
        <v>1212.8751895162227</v>
      </c>
      <c r="AC22" s="435">
        <f t="shared" si="84"/>
        <v>1266.6394982676318</v>
      </c>
      <c r="AD22" s="435">
        <f t="shared" si="84"/>
        <v>1320.8945454564087</v>
      </c>
      <c r="AE22" s="435">
        <f t="shared" si="84"/>
        <v>1375.6419510219359</v>
      </c>
      <c r="AF22" s="435">
        <f t="shared" si="84"/>
        <v>1430.8710789822767</v>
      </c>
      <c r="AG22" s="435">
        <f t="shared" si="84"/>
        <v>1486.5766367845788</v>
      </c>
      <c r="AH22" s="435">
        <f t="shared" si="84"/>
        <v>1542.752757017864</v>
      </c>
      <c r="AI22" s="435">
        <f t="shared" si="84"/>
        <v>1599.3929681741865</v>
      </c>
      <c r="AJ22" s="435">
        <f t="shared" si="84"/>
        <v>1656.4845672716824</v>
      </c>
      <c r="AK22" s="435">
        <f t="shared" si="84"/>
        <v>1714.0254259946546</v>
      </c>
      <c r="AL22" s="435">
        <f t="shared" si="84"/>
        <v>1772.0070651292067</v>
      </c>
      <c r="AM22" s="435">
        <f t="shared" si="84"/>
        <v>1830.4148210542014</v>
      </c>
      <c r="AN22" s="435">
        <f t="shared" si="84"/>
        <v>1889.2441840781287</v>
      </c>
      <c r="AO22" s="435">
        <f t="shared" si="84"/>
        <v>1948.4789866608799</v>
      </c>
      <c r="AP22" s="435">
        <f t="shared" si="84"/>
        <v>2008.1129154888833</v>
      </c>
      <c r="AQ22" s="435">
        <f t="shared" si="84"/>
        <v>2068.1281140981851</v>
      </c>
      <c r="AR22" s="435">
        <f t="shared" si="84"/>
        <v>2128.5162624789991</v>
      </c>
      <c r="AS22" s="435">
        <f t="shared" si="84"/>
        <v>2189.2627216109322</v>
      </c>
      <c r="AT22" s="435">
        <f t="shared" si="84"/>
        <v>2250.3517551214891</v>
      </c>
      <c r="AU22" s="435">
        <f t="shared" si="84"/>
        <v>2311.7664623119304</v>
      </c>
      <c r="AV22" s="435">
        <f t="shared" si="84"/>
        <v>2373.4887059934586</v>
      </c>
      <c r="AW22" s="435">
        <f t="shared" si="84"/>
        <v>2435.5039263357639</v>
      </c>
      <c r="AX22" s="435">
        <f t="shared" si="84"/>
        <v>2497.7911563221323</v>
      </c>
      <c r="AY22" s="435">
        <f t="shared" si="84"/>
        <v>2560.3279381978286</v>
      </c>
      <c r="AZ22" s="435">
        <f t="shared" si="84"/>
        <v>2623.0902252274327</v>
      </c>
      <c r="BA22" s="435">
        <f t="shared" si="84"/>
        <v>2686.0569271285231</v>
      </c>
      <c r="BB22" s="435">
        <f t="shared" si="84"/>
        <v>2749.2003679359564</v>
      </c>
      <c r="BC22" s="435">
        <f t="shared" si="84"/>
        <v>2812.495460916718</v>
      </c>
      <c r="BD22" s="435">
        <f t="shared" si="84"/>
        <v>2875.9103921232031</v>
      </c>
      <c r="BE22" s="435">
        <f t="shared" si="84"/>
        <v>2939.4155223646089</v>
      </c>
      <c r="BF22" s="435">
        <f t="shared" si="84"/>
        <v>3002.9742992053439</v>
      </c>
      <c r="BG22" s="435">
        <f t="shared" si="84"/>
        <v>3066.5518736205513</v>
      </c>
      <c r="BH22" s="435">
        <f t="shared" si="84"/>
        <v>3130.106242108589</v>
      </c>
      <c r="BI22" s="435">
        <f t="shared" si="84"/>
        <v>3193.6006932185592</v>
      </c>
      <c r="BJ22" s="435">
        <f t="shared" si="84"/>
        <v>3256.9867827983276</v>
      </c>
      <c r="BK22" s="435">
        <f t="shared" si="84"/>
        <v>3320.2126134407999</v>
      </c>
      <c r="BL22" s="435">
        <f t="shared" si="84"/>
        <v>3383.2303892662962</v>
      </c>
      <c r="BM22" s="435">
        <f t="shared" si="84"/>
        <v>3445.9801549516701</v>
      </c>
      <c r="BN22" s="435">
        <f t="shared" si="84"/>
        <v>3508.401345758647</v>
      </c>
      <c r="BO22" s="435">
        <f t="shared" si="84"/>
        <v>3570.432113340491</v>
      </c>
      <c r="BP22" s="435">
        <f t="shared" ref="BP22:EA22" si="85">BP103</f>
        <v>3631.9977541610488</v>
      </c>
      <c r="BQ22" s="435">
        <f t="shared" si="85"/>
        <v>3693.0214751322492</v>
      </c>
      <c r="BR22" s="435">
        <f t="shared" si="85"/>
        <v>3753.4235676650164</v>
      </c>
      <c r="BS22" s="435">
        <f t="shared" si="85"/>
        <v>3813.1103844370373</v>
      </c>
      <c r="BT22" s="435">
        <f t="shared" si="85"/>
        <v>3871.9875232492795</v>
      </c>
      <c r="BU22" s="435">
        <f t="shared" si="85"/>
        <v>3929.9520305365227</v>
      </c>
      <c r="BV22" s="435">
        <f t="shared" si="85"/>
        <v>3986.8853470476142</v>
      </c>
      <c r="BW22" s="435">
        <f t="shared" si="85"/>
        <v>4042.6652333418137</v>
      </c>
      <c r="BX22" s="435">
        <f t="shared" si="85"/>
        <v>4097.158157734958</v>
      </c>
      <c r="BY22" s="435">
        <f t="shared" si="85"/>
        <v>4150.2152793954729</v>
      </c>
      <c r="BZ22" s="435">
        <f t="shared" si="85"/>
        <v>4201.6770204998429</v>
      </c>
      <c r="CA22" s="435">
        <f t="shared" si="85"/>
        <v>4251.365859923485</v>
      </c>
      <c r="CB22" s="435">
        <f t="shared" si="85"/>
        <v>4299.0901340551845</v>
      </c>
      <c r="CC22" s="435">
        <f t="shared" si="85"/>
        <v>4344.6391993878888</v>
      </c>
      <c r="CD22" s="435">
        <f t="shared" si="85"/>
        <v>4387.781138671181</v>
      </c>
      <c r="CE22" s="435">
        <f t="shared" si="85"/>
        <v>4428.2578254961081</v>
      </c>
      <c r="CF22" s="435">
        <f t="shared" si="85"/>
        <v>4465.7887145570567</v>
      </c>
      <c r="CG22" s="435">
        <f t="shared" si="85"/>
        <v>4500.0580971184136</v>
      </c>
      <c r="CH22" s="435">
        <f t="shared" si="85"/>
        <v>4530.719393248628</v>
      </c>
      <c r="CI22" s="435">
        <f t="shared" si="85"/>
        <v>4557.3817073487135</v>
      </c>
      <c r="CJ22" s="435">
        <f t="shared" si="85"/>
        <v>4579.6113141595297</v>
      </c>
      <c r="CK22" s="435">
        <f t="shared" si="85"/>
        <v>4596.9166073620163</v>
      </c>
      <c r="CL22" s="435">
        <f t="shared" si="85"/>
        <v>4608.7454651768585</v>
      </c>
      <c r="CM22" s="435">
        <f t="shared" si="85"/>
        <v>4614.4668477634723</v>
      </c>
      <c r="CN22" s="435">
        <f t="shared" si="85"/>
        <v>4613.3602220673392</v>
      </c>
      <c r="CO22" s="435">
        <f t="shared" si="85"/>
        <v>4604.5928759004437</v>
      </c>
      <c r="CP22" s="435">
        <f t="shared" si="85"/>
        <v>4587.1957332965139</v>
      </c>
      <c r="CQ22" s="435">
        <f t="shared" si="85"/>
        <v>4560.0233646209645</v>
      </c>
      <c r="CR22" s="435">
        <f t="shared" si="85"/>
        <v>4521.7042717503155</v>
      </c>
      <c r="CS22" s="435">
        <f t="shared" si="85"/>
        <v>4491.5321136387793</v>
      </c>
      <c r="CT22" s="435">
        <f t="shared" si="85"/>
        <v>4540.5022819782871</v>
      </c>
      <c r="CU22" s="435">
        <f t="shared" si="85"/>
        <v>4589.6110100537753</v>
      </c>
      <c r="CV22" s="435">
        <f t="shared" si="85"/>
        <v>4638.8609384769543</v>
      </c>
      <c r="CW22" s="435">
        <f t="shared" si="85"/>
        <v>4619.1354263078165</v>
      </c>
      <c r="CX22" s="435">
        <f t="shared" si="85"/>
        <v>4593.3932421021473</v>
      </c>
      <c r="CY22" s="435">
        <f t="shared" si="85"/>
        <v>4560.9462174982036</v>
      </c>
      <c r="CZ22" s="435">
        <f t="shared" si="85"/>
        <v>4520.9420746618107</v>
      </c>
      <c r="DA22" s="435">
        <f t="shared" si="85"/>
        <v>4472.2773955727971</v>
      </c>
      <c r="DB22" s="435">
        <f t="shared" si="85"/>
        <v>4413.4119359158476</v>
      </c>
      <c r="DC22" s="435">
        <f t="shared" si="85"/>
        <v>4341.8604680453227</v>
      </c>
      <c r="DD22" s="435">
        <f t="shared" si="85"/>
        <v>4264.5285606580946</v>
      </c>
      <c r="DE22" s="435">
        <f t="shared" si="85"/>
        <v>4157.2943739276361</v>
      </c>
      <c r="DF22" s="435">
        <f t="shared" si="85"/>
        <v>4048.3617043831628</v>
      </c>
      <c r="DG22" s="435">
        <f t="shared" si="85"/>
        <v>3937.684437295999</v>
      </c>
      <c r="DH22" s="435">
        <f t="shared" si="85"/>
        <v>3825.2148236330931</v>
      </c>
      <c r="DI22" s="435">
        <f t="shared" si="85"/>
        <v>3710.9034042668618</v>
      </c>
      <c r="DJ22" s="435">
        <f t="shared" si="85"/>
        <v>3594.6989296628935</v>
      </c>
      <c r="DK22" s="435">
        <f t="shared" si="85"/>
        <v>3476.5482747123237</v>
      </c>
      <c r="DL22" s="435">
        <f t="shared" si="85"/>
        <v>3356.3963483465241</v>
      </c>
      <c r="DM22" s="435">
        <f t="shared" si="85"/>
        <v>3234.1859975396324</v>
      </c>
      <c r="DN22" s="435">
        <f t="shared" si="85"/>
        <v>3109.8579052690375</v>
      </c>
      <c r="DO22" s="435">
        <f t="shared" si="85"/>
        <v>2983.3504819648256</v>
      </c>
      <c r="DP22" s="435">
        <f t="shared" si="85"/>
        <v>2854.5997499360046</v>
      </c>
      <c r="DQ22" s="435">
        <f t="shared" si="85"/>
        <v>2723.5392202134831</v>
      </c>
      <c r="DR22" s="435">
        <f t="shared" si="85"/>
        <v>2590.0997611968</v>
      </c>
      <c r="DS22" s="435">
        <f t="shared" si="85"/>
        <v>2454.2094584328115</v>
      </c>
      <c r="DT22" s="435">
        <f t="shared" si="85"/>
        <v>2315.7934647892125</v>
      </c>
      <c r="DU22" s="435">
        <f t="shared" si="85"/>
        <v>2174.7738402130844</v>
      </c>
      <c r="DV22" s="435">
        <f t="shared" si="85"/>
        <v>2031.0693801836849</v>
      </c>
      <c r="DW22" s="435">
        <f t="shared" si="85"/>
        <v>1884.595431878324</v>
      </c>
      <c r="DX22" s="435">
        <f t="shared" si="85"/>
        <v>1735.2636969691821</v>
      </c>
      <c r="DY22" s="435">
        <f t="shared" si="85"/>
        <v>1582.9820198558823</v>
      </c>
      <c r="DZ22" s="435">
        <f t="shared" si="85"/>
        <v>1427.6541600119033</v>
      </c>
      <c r="EA22" s="435">
        <f t="shared" si="85"/>
        <v>1269.1795469806063</v>
      </c>
      <c r="EB22" s="435">
        <f t="shared" ref="EB22:GM22" si="86">EB103</f>
        <v>1107.4530163965678</v>
      </c>
      <c r="EC22" s="435">
        <f t="shared" si="86"/>
        <v>942.36452522752256</v>
      </c>
      <c r="ED22" s="435">
        <f t="shared" si="86"/>
        <v>773.79884422858606</v>
      </c>
      <c r="EE22" s="435">
        <f t="shared" si="86"/>
        <v>601.63522537011863</v>
      </c>
      <c r="EF22" s="435">
        <f t="shared" si="86"/>
        <v>425.74704173961618</v>
      </c>
      <c r="EG22" s="435">
        <f t="shared" si="86"/>
        <v>246.00139712170557</v>
      </c>
      <c r="EH22" s="435">
        <f t="shared" si="86"/>
        <v>238.46295101853346</v>
      </c>
      <c r="EI22" s="435">
        <f t="shared" si="86"/>
        <v>231.68904083758699</v>
      </c>
      <c r="EJ22" s="435">
        <f t="shared" si="86"/>
        <v>224.92659034507309</v>
      </c>
      <c r="EK22" s="435">
        <f t="shared" si="86"/>
        <v>218.17208154544383</v>
      </c>
      <c r="EL22" s="435">
        <f t="shared" si="86"/>
        <v>211.42526713446134</v>
      </c>
      <c r="EM22" s="435">
        <f t="shared" si="86"/>
        <v>204.68591419699737</v>
      </c>
      <c r="EN22" s="435">
        <f t="shared" si="86"/>
        <v>197.95378999583306</v>
      </c>
      <c r="EO22" s="435">
        <f t="shared" si="86"/>
        <v>191.22866190635932</v>
      </c>
      <c r="EP22" s="435">
        <f t="shared" si="86"/>
        <v>184.51029741298362</v>
      </c>
      <c r="EQ22" s="435">
        <f t="shared" si="86"/>
        <v>177.79846410579214</v>
      </c>
      <c r="ER22" s="435">
        <f t="shared" si="86"/>
        <v>171.09292967719898</v>
      </c>
      <c r="ES22" s="435">
        <f t="shared" si="86"/>
        <v>164.39346191858237</v>
      </c>
      <c r="ET22" s="435">
        <f t="shared" si="86"/>
        <v>157.69982871690794</v>
      </c>
      <c r="EU22" s="435">
        <f t="shared" si="86"/>
        <v>151.01179805133953</v>
      </c>
      <c r="EV22" s="435">
        <f t="shared" si="86"/>
        <v>144.32913798983816</v>
      </c>
      <c r="EW22" s="435">
        <f t="shared" si="86"/>
        <v>137.65161668574987</v>
      </c>
      <c r="EX22" s="435">
        <f t="shared" si="86"/>
        <v>130.97900237438213</v>
      </c>
      <c r="EY22" s="435">
        <f t="shared" si="86"/>
        <v>124.31106336957016</v>
      </c>
      <c r="EZ22" s="435">
        <f t="shared" si="86"/>
        <v>117.64756806023318</v>
      </c>
      <c r="FA22" s="435">
        <f t="shared" si="86"/>
        <v>110.98828490692094</v>
      </c>
      <c r="FB22" s="435">
        <f t="shared" si="86"/>
        <v>104.33298243835149</v>
      </c>
      <c r="FC22" s="435">
        <f t="shared" si="86"/>
        <v>97.681429247940244</v>
      </c>
      <c r="FD22" s="435">
        <f t="shared" si="86"/>
        <v>91.03339399032086</v>
      </c>
      <c r="FE22" s="435">
        <f t="shared" si="86"/>
        <v>84.388645377858495</v>
      </c>
      <c r="FF22" s="435">
        <f t="shared" si="86"/>
        <v>77.746952177156118</v>
      </c>
      <c r="FG22" s="435">
        <f t="shared" si="86"/>
        <v>71.108083205553783</v>
      </c>
      <c r="FH22" s="435">
        <f t="shared" si="86"/>
        <v>64.471807327621846</v>
      </c>
      <c r="FI22" s="435">
        <f t="shared" si="86"/>
        <v>57.837893451648526</v>
      </c>
      <c r="FJ22" s="435">
        <f t="shared" si="86"/>
        <v>51.206110526121826</v>
      </c>
      <c r="FK22" s="435">
        <f t="shared" si="86"/>
        <v>44.576227536207057</v>
      </c>
      <c r="FL22" s="435">
        <f t="shared" si="86"/>
        <v>37.948013500219631</v>
      </c>
      <c r="FM22" s="435">
        <f t="shared" si="86"/>
        <v>31.321237466094157</v>
      </c>
      <c r="FN22" s="435">
        <f t="shared" si="86"/>
        <v>24.695668507850062</v>
      </c>
      <c r="FO22" s="435">
        <f t="shared" si="86"/>
        <v>18.071075722054228</v>
      </c>
      <c r="FP22" s="435">
        <f t="shared" si="86"/>
        <v>11.447228224281146</v>
      </c>
      <c r="FQ22" s="435">
        <f t="shared" si="86"/>
        <v>0</v>
      </c>
      <c r="FR22" s="435">
        <f t="shared" si="86"/>
        <v>0</v>
      </c>
      <c r="FS22" s="435">
        <f t="shared" si="86"/>
        <v>0</v>
      </c>
      <c r="FT22" s="435">
        <f t="shared" si="86"/>
        <v>0</v>
      </c>
      <c r="FU22" s="435">
        <f t="shared" si="86"/>
        <v>0</v>
      </c>
      <c r="FV22" s="435">
        <f t="shared" si="86"/>
        <v>0</v>
      </c>
      <c r="FW22" s="435">
        <f t="shared" si="86"/>
        <v>0</v>
      </c>
      <c r="FX22" s="435">
        <f t="shared" si="86"/>
        <v>0</v>
      </c>
      <c r="FY22" s="435">
        <f t="shared" si="86"/>
        <v>0</v>
      </c>
      <c r="FZ22" s="435">
        <f t="shared" si="86"/>
        <v>0</v>
      </c>
      <c r="GA22" s="435">
        <f t="shared" si="86"/>
        <v>0</v>
      </c>
      <c r="GB22" s="435">
        <f t="shared" si="86"/>
        <v>0</v>
      </c>
      <c r="GC22" s="435">
        <f t="shared" si="86"/>
        <v>0</v>
      </c>
      <c r="GD22" s="435">
        <f t="shared" si="86"/>
        <v>0</v>
      </c>
      <c r="GE22" s="435">
        <f t="shared" si="86"/>
        <v>0</v>
      </c>
      <c r="GF22" s="435">
        <f t="shared" si="86"/>
        <v>0</v>
      </c>
      <c r="GG22" s="435">
        <f t="shared" si="86"/>
        <v>0</v>
      </c>
      <c r="GH22" s="435">
        <f t="shared" si="86"/>
        <v>0</v>
      </c>
      <c r="GI22" s="435">
        <f t="shared" si="86"/>
        <v>0</v>
      </c>
      <c r="GJ22" s="435">
        <f t="shared" si="86"/>
        <v>0</v>
      </c>
      <c r="GK22" s="435">
        <f t="shared" si="86"/>
        <v>0</v>
      </c>
      <c r="GL22" s="435">
        <f t="shared" si="86"/>
        <v>0</v>
      </c>
      <c r="GM22" s="435">
        <f t="shared" si="86"/>
        <v>0</v>
      </c>
      <c r="GN22" s="435">
        <f t="shared" ref="GN22:IR22" si="87">GN103</f>
        <v>0</v>
      </c>
      <c r="GO22" s="435">
        <f t="shared" si="87"/>
        <v>0</v>
      </c>
      <c r="GP22" s="435">
        <f t="shared" si="87"/>
        <v>0</v>
      </c>
      <c r="GQ22" s="435">
        <f t="shared" si="87"/>
        <v>0</v>
      </c>
      <c r="GR22" s="435">
        <f t="shared" si="87"/>
        <v>0</v>
      </c>
      <c r="GS22" s="435">
        <f t="shared" si="87"/>
        <v>0</v>
      </c>
      <c r="GT22" s="435">
        <f t="shared" si="87"/>
        <v>0</v>
      </c>
      <c r="GU22" s="435">
        <f t="shared" si="87"/>
        <v>0</v>
      </c>
      <c r="GV22" s="435">
        <f t="shared" si="87"/>
        <v>0</v>
      </c>
      <c r="GW22" s="435">
        <f t="shared" si="87"/>
        <v>0</v>
      </c>
      <c r="GX22" s="435">
        <f t="shared" si="87"/>
        <v>0</v>
      </c>
      <c r="GY22" s="435">
        <f t="shared" si="87"/>
        <v>0</v>
      </c>
      <c r="GZ22" s="435">
        <f t="shared" si="87"/>
        <v>0</v>
      </c>
      <c r="HA22" s="435">
        <f t="shared" si="87"/>
        <v>0</v>
      </c>
      <c r="HB22" s="435">
        <f t="shared" si="87"/>
        <v>0</v>
      </c>
      <c r="HC22" s="435">
        <f t="shared" si="87"/>
        <v>0</v>
      </c>
      <c r="HD22" s="435">
        <f t="shared" si="87"/>
        <v>0</v>
      </c>
      <c r="HE22" s="435">
        <f t="shared" si="87"/>
        <v>0</v>
      </c>
      <c r="HF22" s="435">
        <f t="shared" si="87"/>
        <v>0</v>
      </c>
      <c r="HG22" s="435">
        <f t="shared" si="87"/>
        <v>0</v>
      </c>
      <c r="HH22" s="435">
        <f t="shared" si="87"/>
        <v>0</v>
      </c>
      <c r="HI22" s="435">
        <f t="shared" si="87"/>
        <v>0</v>
      </c>
      <c r="HJ22" s="435">
        <f t="shared" si="87"/>
        <v>0</v>
      </c>
      <c r="HK22" s="435">
        <f t="shared" si="87"/>
        <v>0</v>
      </c>
      <c r="HL22" s="435">
        <f t="shared" si="87"/>
        <v>0</v>
      </c>
      <c r="HM22" s="435">
        <f t="shared" si="87"/>
        <v>0</v>
      </c>
      <c r="HN22" s="435">
        <f t="shared" si="87"/>
        <v>0</v>
      </c>
      <c r="HO22" s="435">
        <f t="shared" si="87"/>
        <v>0</v>
      </c>
      <c r="HP22" s="435">
        <f t="shared" si="87"/>
        <v>0</v>
      </c>
      <c r="HQ22" s="435">
        <f t="shared" si="87"/>
        <v>0</v>
      </c>
      <c r="HR22" s="435">
        <f t="shared" si="87"/>
        <v>0</v>
      </c>
      <c r="HS22" s="435">
        <f t="shared" si="87"/>
        <v>0</v>
      </c>
      <c r="HT22" s="435">
        <f t="shared" si="87"/>
        <v>0</v>
      </c>
      <c r="HU22" s="435">
        <f t="shared" si="87"/>
        <v>0</v>
      </c>
      <c r="HV22" s="435">
        <f t="shared" si="87"/>
        <v>0</v>
      </c>
      <c r="HW22" s="435">
        <f t="shared" si="87"/>
        <v>0</v>
      </c>
      <c r="HX22" s="435">
        <f t="shared" si="87"/>
        <v>0</v>
      </c>
      <c r="HY22" s="435">
        <f t="shared" si="87"/>
        <v>0</v>
      </c>
      <c r="HZ22" s="435">
        <f t="shared" si="87"/>
        <v>0</v>
      </c>
      <c r="IA22" s="435">
        <f t="shared" si="87"/>
        <v>0</v>
      </c>
      <c r="IB22" s="435">
        <f t="shared" si="87"/>
        <v>0</v>
      </c>
      <c r="IC22" s="435">
        <f t="shared" si="87"/>
        <v>0</v>
      </c>
      <c r="ID22" s="435">
        <f t="shared" si="87"/>
        <v>0</v>
      </c>
      <c r="IE22" s="435">
        <f t="shared" si="87"/>
        <v>0</v>
      </c>
      <c r="IF22" s="435">
        <f t="shared" si="87"/>
        <v>0</v>
      </c>
      <c r="IG22" s="435">
        <f t="shared" si="87"/>
        <v>0</v>
      </c>
      <c r="IH22" s="435">
        <f t="shared" si="87"/>
        <v>0</v>
      </c>
      <c r="II22" s="435">
        <f t="shared" si="87"/>
        <v>0</v>
      </c>
      <c r="IJ22" s="435">
        <f t="shared" si="87"/>
        <v>0</v>
      </c>
      <c r="IK22" s="435">
        <f t="shared" si="87"/>
        <v>0</v>
      </c>
      <c r="IL22" s="435">
        <f t="shared" si="87"/>
        <v>0</v>
      </c>
      <c r="IM22" s="435">
        <f t="shared" si="87"/>
        <v>0</v>
      </c>
      <c r="IN22" s="435">
        <f t="shared" si="87"/>
        <v>0</v>
      </c>
      <c r="IO22" s="435">
        <f t="shared" si="87"/>
        <v>0</v>
      </c>
      <c r="IP22" s="435">
        <f t="shared" si="87"/>
        <v>0</v>
      </c>
      <c r="IQ22" s="435">
        <f t="shared" si="87"/>
        <v>0</v>
      </c>
      <c r="IR22" s="436">
        <f t="shared" si="87"/>
        <v>0</v>
      </c>
    </row>
    <row r="23" spans="1:252" ht="12.75" customHeight="1" x14ac:dyDescent="0.25">
      <c r="A23" s="61" t="s">
        <v>207</v>
      </c>
      <c r="B23" s="431"/>
      <c r="C23" s="437">
        <f>C59</f>
        <v>0</v>
      </c>
      <c r="D23" s="437">
        <f t="shared" ref="D23:BO23" si="88">D59</f>
        <v>0</v>
      </c>
      <c r="E23" s="437">
        <f t="shared" si="88"/>
        <v>0</v>
      </c>
      <c r="F23" s="437">
        <f t="shared" si="88"/>
        <v>0</v>
      </c>
      <c r="G23" s="437">
        <f t="shared" si="88"/>
        <v>0</v>
      </c>
      <c r="H23" s="437">
        <f t="shared" si="88"/>
        <v>0</v>
      </c>
      <c r="I23" s="437">
        <f t="shared" si="88"/>
        <v>0</v>
      </c>
      <c r="J23" s="437">
        <f t="shared" si="88"/>
        <v>0</v>
      </c>
      <c r="K23" s="437">
        <f t="shared" si="88"/>
        <v>0</v>
      </c>
      <c r="L23" s="437">
        <f t="shared" si="88"/>
        <v>0</v>
      </c>
      <c r="M23" s="437">
        <f t="shared" si="88"/>
        <v>0</v>
      </c>
      <c r="N23" s="437">
        <f t="shared" si="88"/>
        <v>0</v>
      </c>
      <c r="O23" s="437">
        <f t="shared" si="88"/>
        <v>0</v>
      </c>
      <c r="P23" s="437">
        <f t="shared" si="88"/>
        <v>0</v>
      </c>
      <c r="Q23" s="437">
        <f t="shared" si="88"/>
        <v>0</v>
      </c>
      <c r="R23" s="437">
        <f t="shared" si="88"/>
        <v>0</v>
      </c>
      <c r="S23" s="437">
        <f t="shared" si="88"/>
        <v>0</v>
      </c>
      <c r="T23" s="437">
        <f t="shared" si="88"/>
        <v>0</v>
      </c>
      <c r="U23" s="437">
        <f t="shared" si="88"/>
        <v>0</v>
      </c>
      <c r="V23" s="437">
        <f t="shared" si="88"/>
        <v>0</v>
      </c>
      <c r="W23" s="437">
        <f t="shared" si="88"/>
        <v>0</v>
      </c>
      <c r="X23" s="437">
        <f t="shared" si="88"/>
        <v>0</v>
      </c>
      <c r="Y23" s="437">
        <f t="shared" si="88"/>
        <v>0</v>
      </c>
      <c r="Z23" s="437">
        <f t="shared" si="88"/>
        <v>0</v>
      </c>
      <c r="AA23" s="437">
        <f t="shared" si="88"/>
        <v>0</v>
      </c>
      <c r="AB23" s="437">
        <f t="shared" si="88"/>
        <v>0</v>
      </c>
      <c r="AC23" s="437">
        <f t="shared" si="88"/>
        <v>0</v>
      </c>
      <c r="AD23" s="437">
        <f t="shared" si="88"/>
        <v>0</v>
      </c>
      <c r="AE23" s="437">
        <f t="shared" si="88"/>
        <v>0</v>
      </c>
      <c r="AF23" s="437">
        <f t="shared" si="88"/>
        <v>0</v>
      </c>
      <c r="AG23" s="437">
        <f t="shared" si="88"/>
        <v>0</v>
      </c>
      <c r="AH23" s="437">
        <f t="shared" si="88"/>
        <v>0</v>
      </c>
      <c r="AI23" s="437">
        <f t="shared" si="88"/>
        <v>0</v>
      </c>
      <c r="AJ23" s="437">
        <f t="shared" si="88"/>
        <v>0</v>
      </c>
      <c r="AK23" s="437">
        <f t="shared" si="88"/>
        <v>0</v>
      </c>
      <c r="AL23" s="437">
        <f t="shared" si="88"/>
        <v>0</v>
      </c>
      <c r="AM23" s="437">
        <f t="shared" si="88"/>
        <v>0</v>
      </c>
      <c r="AN23" s="437">
        <f t="shared" si="88"/>
        <v>0</v>
      </c>
      <c r="AO23" s="437">
        <f t="shared" si="88"/>
        <v>0</v>
      </c>
      <c r="AP23" s="437">
        <f t="shared" si="88"/>
        <v>0</v>
      </c>
      <c r="AQ23" s="437">
        <f t="shared" si="88"/>
        <v>0</v>
      </c>
      <c r="AR23" s="437">
        <f t="shared" si="88"/>
        <v>0</v>
      </c>
      <c r="AS23" s="437">
        <f t="shared" si="88"/>
        <v>0</v>
      </c>
      <c r="AT23" s="437">
        <f t="shared" si="88"/>
        <v>0</v>
      </c>
      <c r="AU23" s="437">
        <f t="shared" si="88"/>
        <v>0</v>
      </c>
      <c r="AV23" s="437">
        <f t="shared" si="88"/>
        <v>0</v>
      </c>
      <c r="AW23" s="437">
        <f t="shared" si="88"/>
        <v>0</v>
      </c>
      <c r="AX23" s="437">
        <f t="shared" si="88"/>
        <v>0</v>
      </c>
      <c r="AY23" s="437">
        <f t="shared" si="88"/>
        <v>0</v>
      </c>
      <c r="AZ23" s="437">
        <f t="shared" si="88"/>
        <v>0</v>
      </c>
      <c r="BA23" s="437">
        <f t="shared" si="88"/>
        <v>0</v>
      </c>
      <c r="BB23" s="437">
        <f t="shared" si="88"/>
        <v>0</v>
      </c>
      <c r="BC23" s="437">
        <f t="shared" si="88"/>
        <v>0</v>
      </c>
      <c r="BD23" s="437">
        <f t="shared" si="88"/>
        <v>0</v>
      </c>
      <c r="BE23" s="437">
        <f t="shared" si="88"/>
        <v>0</v>
      </c>
      <c r="BF23" s="437">
        <f t="shared" si="88"/>
        <v>0</v>
      </c>
      <c r="BG23" s="437">
        <f t="shared" si="88"/>
        <v>0</v>
      </c>
      <c r="BH23" s="437">
        <f t="shared" si="88"/>
        <v>0</v>
      </c>
      <c r="BI23" s="437">
        <f t="shared" si="88"/>
        <v>0</v>
      </c>
      <c r="BJ23" s="437">
        <f t="shared" si="88"/>
        <v>0</v>
      </c>
      <c r="BK23" s="437">
        <f t="shared" si="88"/>
        <v>0</v>
      </c>
      <c r="BL23" s="437">
        <f t="shared" si="88"/>
        <v>0</v>
      </c>
      <c r="BM23" s="437">
        <f t="shared" si="88"/>
        <v>0</v>
      </c>
      <c r="BN23" s="437">
        <f t="shared" si="88"/>
        <v>0</v>
      </c>
      <c r="BO23" s="437">
        <f t="shared" si="88"/>
        <v>0</v>
      </c>
      <c r="BP23" s="437">
        <f t="shared" ref="BP23:EA23" si="89">BP59</f>
        <v>0</v>
      </c>
      <c r="BQ23" s="437">
        <f t="shared" si="89"/>
        <v>0</v>
      </c>
      <c r="BR23" s="437">
        <f t="shared" si="89"/>
        <v>0</v>
      </c>
      <c r="BS23" s="437">
        <f t="shared" si="89"/>
        <v>0</v>
      </c>
      <c r="BT23" s="437">
        <f t="shared" si="89"/>
        <v>0</v>
      </c>
      <c r="BU23" s="437">
        <f t="shared" si="89"/>
        <v>0</v>
      </c>
      <c r="BV23" s="437">
        <f t="shared" si="89"/>
        <v>0</v>
      </c>
      <c r="BW23" s="437">
        <f t="shared" si="89"/>
        <v>0</v>
      </c>
      <c r="BX23" s="437">
        <f t="shared" si="89"/>
        <v>0</v>
      </c>
      <c r="BY23" s="437">
        <f t="shared" si="89"/>
        <v>0</v>
      </c>
      <c r="BZ23" s="437">
        <f t="shared" si="89"/>
        <v>0</v>
      </c>
      <c r="CA23" s="437">
        <f t="shared" si="89"/>
        <v>0</v>
      </c>
      <c r="CB23" s="437">
        <f t="shared" si="89"/>
        <v>0</v>
      </c>
      <c r="CC23" s="437">
        <f t="shared" si="89"/>
        <v>0</v>
      </c>
      <c r="CD23" s="437">
        <f t="shared" si="89"/>
        <v>0</v>
      </c>
      <c r="CE23" s="437">
        <f t="shared" si="89"/>
        <v>0</v>
      </c>
      <c r="CF23" s="437">
        <f t="shared" si="89"/>
        <v>0</v>
      </c>
      <c r="CG23" s="437">
        <f t="shared" si="89"/>
        <v>0</v>
      </c>
      <c r="CH23" s="437">
        <f t="shared" si="89"/>
        <v>0</v>
      </c>
      <c r="CI23" s="437">
        <f t="shared" si="89"/>
        <v>0</v>
      </c>
      <c r="CJ23" s="437">
        <f t="shared" si="89"/>
        <v>0</v>
      </c>
      <c r="CK23" s="437">
        <f t="shared" si="89"/>
        <v>0</v>
      </c>
      <c r="CL23" s="437">
        <f t="shared" si="89"/>
        <v>0</v>
      </c>
      <c r="CM23" s="437">
        <f t="shared" si="89"/>
        <v>0</v>
      </c>
      <c r="CN23" s="437">
        <f t="shared" si="89"/>
        <v>0</v>
      </c>
      <c r="CO23" s="437">
        <f t="shared" si="89"/>
        <v>0</v>
      </c>
      <c r="CP23" s="437">
        <f t="shared" si="89"/>
        <v>0</v>
      </c>
      <c r="CQ23" s="437">
        <f t="shared" si="89"/>
        <v>0</v>
      </c>
      <c r="CR23" s="437">
        <f t="shared" si="89"/>
        <v>0</v>
      </c>
      <c r="CS23" s="437">
        <f t="shared" si="89"/>
        <v>0</v>
      </c>
      <c r="CT23" s="437">
        <f t="shared" si="89"/>
        <v>1950</v>
      </c>
      <c r="CU23" s="437">
        <f t="shared" si="89"/>
        <v>1950</v>
      </c>
      <c r="CV23" s="437">
        <f t="shared" si="89"/>
        <v>1950</v>
      </c>
      <c r="CW23" s="437">
        <f t="shared" si="89"/>
        <v>1950</v>
      </c>
      <c r="CX23" s="437">
        <f t="shared" si="89"/>
        <v>1950</v>
      </c>
      <c r="CY23" s="437">
        <f t="shared" si="89"/>
        <v>1950</v>
      </c>
      <c r="CZ23" s="437">
        <f t="shared" si="89"/>
        <v>1950</v>
      </c>
      <c r="DA23" s="437">
        <f t="shared" si="89"/>
        <v>1950</v>
      </c>
      <c r="DB23" s="437">
        <f t="shared" si="89"/>
        <v>1950</v>
      </c>
      <c r="DC23" s="437">
        <f t="shared" si="89"/>
        <v>1950</v>
      </c>
      <c r="DD23" s="437">
        <f t="shared" si="89"/>
        <v>1950</v>
      </c>
      <c r="DE23" s="437">
        <f t="shared" si="89"/>
        <v>1950</v>
      </c>
      <c r="DF23" s="437">
        <f t="shared" si="89"/>
        <v>1950</v>
      </c>
      <c r="DG23" s="437">
        <f t="shared" si="89"/>
        <v>1950</v>
      </c>
      <c r="DH23" s="437">
        <f t="shared" si="89"/>
        <v>1950</v>
      </c>
      <c r="DI23" s="437">
        <f t="shared" si="89"/>
        <v>1950</v>
      </c>
      <c r="DJ23" s="437">
        <f t="shared" si="89"/>
        <v>1200</v>
      </c>
      <c r="DK23" s="437">
        <f t="shared" si="89"/>
        <v>1200</v>
      </c>
      <c r="DL23" s="437">
        <f t="shared" si="89"/>
        <v>1200</v>
      </c>
      <c r="DM23" s="437">
        <f t="shared" si="89"/>
        <v>1200</v>
      </c>
      <c r="DN23" s="437">
        <f t="shared" si="89"/>
        <v>1200</v>
      </c>
      <c r="DO23" s="437">
        <f t="shared" si="89"/>
        <v>1200</v>
      </c>
      <c r="DP23" s="437">
        <f t="shared" si="89"/>
        <v>1200</v>
      </c>
      <c r="DQ23" s="437">
        <f t="shared" si="89"/>
        <v>1200</v>
      </c>
      <c r="DR23" s="437">
        <f t="shared" si="89"/>
        <v>480</v>
      </c>
      <c r="DS23" s="437">
        <f t="shared" si="89"/>
        <v>480</v>
      </c>
      <c r="DT23" s="437">
        <f t="shared" si="89"/>
        <v>480</v>
      </c>
      <c r="DU23" s="437">
        <f t="shared" si="89"/>
        <v>480</v>
      </c>
      <c r="DV23" s="437">
        <f t="shared" si="89"/>
        <v>480</v>
      </c>
      <c r="DW23" s="437">
        <f t="shared" si="89"/>
        <v>480</v>
      </c>
      <c r="DX23" s="437">
        <f t="shared" si="89"/>
        <v>480</v>
      </c>
      <c r="DY23" s="437">
        <f t="shared" si="89"/>
        <v>480</v>
      </c>
      <c r="DZ23" s="437">
        <f t="shared" si="89"/>
        <v>480</v>
      </c>
      <c r="EA23" s="437">
        <f t="shared" si="89"/>
        <v>480</v>
      </c>
      <c r="EB23" s="437">
        <f t="shared" ref="EB23:GM23" si="90">EB59</f>
        <v>480</v>
      </c>
      <c r="EC23" s="437">
        <f t="shared" si="90"/>
        <v>0</v>
      </c>
      <c r="ED23" s="437">
        <f t="shared" si="90"/>
        <v>0</v>
      </c>
      <c r="EE23" s="437">
        <f t="shared" si="90"/>
        <v>0</v>
      </c>
      <c r="EF23" s="437">
        <f t="shared" si="90"/>
        <v>0</v>
      </c>
      <c r="EG23" s="437">
        <f t="shared" si="90"/>
        <v>0</v>
      </c>
      <c r="EH23" s="437">
        <f t="shared" si="90"/>
        <v>0</v>
      </c>
      <c r="EI23" s="437">
        <f t="shared" si="90"/>
        <v>0</v>
      </c>
      <c r="EJ23" s="437">
        <f t="shared" si="90"/>
        <v>0</v>
      </c>
      <c r="EK23" s="437">
        <f t="shared" si="90"/>
        <v>0</v>
      </c>
      <c r="EL23" s="437">
        <f t="shared" si="90"/>
        <v>0</v>
      </c>
      <c r="EM23" s="437">
        <f t="shared" si="90"/>
        <v>0</v>
      </c>
      <c r="EN23" s="437">
        <f t="shared" si="90"/>
        <v>0</v>
      </c>
      <c r="EO23" s="437">
        <f t="shared" si="90"/>
        <v>0</v>
      </c>
      <c r="EP23" s="437">
        <f t="shared" si="90"/>
        <v>0</v>
      </c>
      <c r="EQ23" s="437">
        <f t="shared" si="90"/>
        <v>0</v>
      </c>
      <c r="ER23" s="437">
        <f t="shared" si="90"/>
        <v>0</v>
      </c>
      <c r="ES23" s="437">
        <f t="shared" si="90"/>
        <v>0</v>
      </c>
      <c r="ET23" s="437">
        <f t="shared" si="90"/>
        <v>0</v>
      </c>
      <c r="EU23" s="437">
        <f t="shared" si="90"/>
        <v>0</v>
      </c>
      <c r="EV23" s="437">
        <f t="shared" si="90"/>
        <v>0</v>
      </c>
      <c r="EW23" s="437">
        <f t="shared" si="90"/>
        <v>0</v>
      </c>
      <c r="EX23" s="437">
        <f t="shared" si="90"/>
        <v>0</v>
      </c>
      <c r="EY23" s="437">
        <f t="shared" si="90"/>
        <v>0</v>
      </c>
      <c r="EZ23" s="437">
        <f t="shared" si="90"/>
        <v>0</v>
      </c>
      <c r="FA23" s="437">
        <f t="shared" si="90"/>
        <v>0</v>
      </c>
      <c r="FB23" s="437">
        <f t="shared" si="90"/>
        <v>0</v>
      </c>
      <c r="FC23" s="437">
        <f t="shared" si="90"/>
        <v>0</v>
      </c>
      <c r="FD23" s="437">
        <f t="shared" si="90"/>
        <v>0</v>
      </c>
      <c r="FE23" s="437">
        <f t="shared" si="90"/>
        <v>0</v>
      </c>
      <c r="FF23" s="437">
        <f t="shared" si="90"/>
        <v>0</v>
      </c>
      <c r="FG23" s="437">
        <f t="shared" si="90"/>
        <v>0</v>
      </c>
      <c r="FH23" s="437">
        <f t="shared" si="90"/>
        <v>0</v>
      </c>
      <c r="FI23" s="437">
        <f t="shared" si="90"/>
        <v>0</v>
      </c>
      <c r="FJ23" s="437">
        <f t="shared" si="90"/>
        <v>0</v>
      </c>
      <c r="FK23" s="437">
        <f t="shared" si="90"/>
        <v>0</v>
      </c>
      <c r="FL23" s="437">
        <f t="shared" si="90"/>
        <v>0</v>
      </c>
      <c r="FM23" s="437">
        <f t="shared" si="90"/>
        <v>0</v>
      </c>
      <c r="FN23" s="437">
        <f t="shared" si="90"/>
        <v>0</v>
      </c>
      <c r="FO23" s="437">
        <f t="shared" si="90"/>
        <v>0</v>
      </c>
      <c r="FP23" s="437">
        <f t="shared" si="90"/>
        <v>0</v>
      </c>
      <c r="FQ23" s="437">
        <f t="shared" si="90"/>
        <v>0</v>
      </c>
      <c r="FR23" s="437">
        <f t="shared" si="90"/>
        <v>0</v>
      </c>
      <c r="FS23" s="437">
        <f t="shared" si="90"/>
        <v>0</v>
      </c>
      <c r="FT23" s="437">
        <f t="shared" si="90"/>
        <v>0</v>
      </c>
      <c r="FU23" s="437">
        <f t="shared" si="90"/>
        <v>0</v>
      </c>
      <c r="FV23" s="437">
        <f t="shared" si="90"/>
        <v>0</v>
      </c>
      <c r="FW23" s="437">
        <f t="shared" si="90"/>
        <v>0</v>
      </c>
      <c r="FX23" s="437">
        <f t="shared" si="90"/>
        <v>0</v>
      </c>
      <c r="FY23" s="437">
        <f t="shared" si="90"/>
        <v>0</v>
      </c>
      <c r="FZ23" s="437">
        <f t="shared" si="90"/>
        <v>0</v>
      </c>
      <c r="GA23" s="437">
        <f t="shared" si="90"/>
        <v>0</v>
      </c>
      <c r="GB23" s="437">
        <f t="shared" si="90"/>
        <v>0</v>
      </c>
      <c r="GC23" s="437">
        <f t="shared" si="90"/>
        <v>0</v>
      </c>
      <c r="GD23" s="437">
        <f t="shared" si="90"/>
        <v>0</v>
      </c>
      <c r="GE23" s="437">
        <f t="shared" si="90"/>
        <v>0</v>
      </c>
      <c r="GF23" s="437">
        <f t="shared" si="90"/>
        <v>0</v>
      </c>
      <c r="GG23" s="437">
        <f t="shared" si="90"/>
        <v>0</v>
      </c>
      <c r="GH23" s="437">
        <f t="shared" si="90"/>
        <v>0</v>
      </c>
      <c r="GI23" s="437">
        <f t="shared" si="90"/>
        <v>0</v>
      </c>
      <c r="GJ23" s="437">
        <f t="shared" si="90"/>
        <v>0</v>
      </c>
      <c r="GK23" s="437">
        <f t="shared" si="90"/>
        <v>0</v>
      </c>
      <c r="GL23" s="437">
        <f t="shared" si="90"/>
        <v>0</v>
      </c>
      <c r="GM23" s="437">
        <f t="shared" si="90"/>
        <v>0</v>
      </c>
      <c r="GN23" s="437">
        <f t="shared" ref="GN23:IR23" si="91">GN59</f>
        <v>0</v>
      </c>
      <c r="GO23" s="437">
        <f t="shared" si="91"/>
        <v>0</v>
      </c>
      <c r="GP23" s="437">
        <f t="shared" si="91"/>
        <v>0</v>
      </c>
      <c r="GQ23" s="437">
        <f t="shared" si="91"/>
        <v>0</v>
      </c>
      <c r="GR23" s="437">
        <f t="shared" si="91"/>
        <v>0</v>
      </c>
      <c r="GS23" s="437">
        <f t="shared" si="91"/>
        <v>0</v>
      </c>
      <c r="GT23" s="437">
        <f t="shared" si="91"/>
        <v>0</v>
      </c>
      <c r="GU23" s="437">
        <f t="shared" si="91"/>
        <v>0</v>
      </c>
      <c r="GV23" s="437">
        <f t="shared" si="91"/>
        <v>0</v>
      </c>
      <c r="GW23" s="437">
        <f t="shared" si="91"/>
        <v>0</v>
      </c>
      <c r="GX23" s="437">
        <f t="shared" si="91"/>
        <v>0</v>
      </c>
      <c r="GY23" s="437">
        <f t="shared" si="91"/>
        <v>0</v>
      </c>
      <c r="GZ23" s="437">
        <f t="shared" si="91"/>
        <v>0</v>
      </c>
      <c r="HA23" s="437">
        <f t="shared" si="91"/>
        <v>0</v>
      </c>
      <c r="HB23" s="437">
        <f t="shared" si="91"/>
        <v>0</v>
      </c>
      <c r="HC23" s="437">
        <f t="shared" si="91"/>
        <v>0</v>
      </c>
      <c r="HD23" s="437">
        <f t="shared" si="91"/>
        <v>0</v>
      </c>
      <c r="HE23" s="437">
        <f t="shared" si="91"/>
        <v>0</v>
      </c>
      <c r="HF23" s="437">
        <f t="shared" si="91"/>
        <v>0</v>
      </c>
      <c r="HG23" s="437">
        <f t="shared" si="91"/>
        <v>0</v>
      </c>
      <c r="HH23" s="437">
        <f t="shared" si="91"/>
        <v>0</v>
      </c>
      <c r="HI23" s="437">
        <f t="shared" si="91"/>
        <v>0</v>
      </c>
      <c r="HJ23" s="437">
        <f t="shared" si="91"/>
        <v>0</v>
      </c>
      <c r="HK23" s="437">
        <f t="shared" si="91"/>
        <v>0</v>
      </c>
      <c r="HL23" s="437">
        <f t="shared" si="91"/>
        <v>0</v>
      </c>
      <c r="HM23" s="437">
        <f t="shared" si="91"/>
        <v>0</v>
      </c>
      <c r="HN23" s="437">
        <f t="shared" si="91"/>
        <v>0</v>
      </c>
      <c r="HO23" s="437">
        <f t="shared" si="91"/>
        <v>0</v>
      </c>
      <c r="HP23" s="437">
        <f t="shared" si="91"/>
        <v>0</v>
      </c>
      <c r="HQ23" s="437">
        <f t="shared" si="91"/>
        <v>0</v>
      </c>
      <c r="HR23" s="437">
        <f t="shared" si="91"/>
        <v>0</v>
      </c>
      <c r="HS23" s="437">
        <f t="shared" si="91"/>
        <v>0</v>
      </c>
      <c r="HT23" s="437">
        <f t="shared" si="91"/>
        <v>0</v>
      </c>
      <c r="HU23" s="437">
        <f t="shared" si="91"/>
        <v>0</v>
      </c>
      <c r="HV23" s="437">
        <f t="shared" si="91"/>
        <v>0</v>
      </c>
      <c r="HW23" s="437">
        <f t="shared" si="91"/>
        <v>0</v>
      </c>
      <c r="HX23" s="437">
        <f t="shared" si="91"/>
        <v>0</v>
      </c>
      <c r="HY23" s="437">
        <f t="shared" si="91"/>
        <v>0</v>
      </c>
      <c r="HZ23" s="437">
        <f t="shared" si="91"/>
        <v>0</v>
      </c>
      <c r="IA23" s="437">
        <f t="shared" si="91"/>
        <v>0</v>
      </c>
      <c r="IB23" s="437">
        <f t="shared" si="91"/>
        <v>0</v>
      </c>
      <c r="IC23" s="437">
        <f t="shared" si="91"/>
        <v>0</v>
      </c>
      <c r="ID23" s="437">
        <f t="shared" si="91"/>
        <v>0</v>
      </c>
      <c r="IE23" s="437">
        <f t="shared" si="91"/>
        <v>0</v>
      </c>
      <c r="IF23" s="437">
        <f t="shared" si="91"/>
        <v>0</v>
      </c>
      <c r="IG23" s="437">
        <f t="shared" si="91"/>
        <v>0</v>
      </c>
      <c r="IH23" s="437">
        <f t="shared" si="91"/>
        <v>0</v>
      </c>
      <c r="II23" s="437">
        <f t="shared" si="91"/>
        <v>0</v>
      </c>
      <c r="IJ23" s="437">
        <f t="shared" si="91"/>
        <v>0</v>
      </c>
      <c r="IK23" s="437">
        <f t="shared" si="91"/>
        <v>0</v>
      </c>
      <c r="IL23" s="437">
        <f t="shared" si="91"/>
        <v>0</v>
      </c>
      <c r="IM23" s="437">
        <f t="shared" si="91"/>
        <v>0</v>
      </c>
      <c r="IN23" s="437">
        <f t="shared" si="91"/>
        <v>0</v>
      </c>
      <c r="IO23" s="437">
        <f t="shared" si="91"/>
        <v>0</v>
      </c>
      <c r="IP23" s="437">
        <f t="shared" si="91"/>
        <v>0</v>
      </c>
      <c r="IQ23" s="437">
        <f t="shared" si="91"/>
        <v>0</v>
      </c>
      <c r="IR23" s="438">
        <f t="shared" si="91"/>
        <v>0</v>
      </c>
    </row>
    <row r="24" spans="1:252" ht="12.75" customHeight="1" x14ac:dyDescent="0.25">
      <c r="A24" s="439" t="s">
        <v>199</v>
      </c>
      <c r="B24" s="440">
        <f>B106</f>
        <v>400</v>
      </c>
      <c r="C24" s="441">
        <f t="shared" ref="C24:BM24" si="92">C106</f>
        <v>399.9778734079506</v>
      </c>
      <c r="D24" s="442">
        <f t="shared" si="92"/>
        <v>399.91118440874095</v>
      </c>
      <c r="E24" s="442">
        <f t="shared" si="92"/>
        <v>399.79931669268655</v>
      </c>
      <c r="F24" s="442">
        <f t="shared" si="92"/>
        <v>399.64165447562425</v>
      </c>
      <c r="G24" s="442">
        <f t="shared" si="92"/>
        <v>399.43758270045987</v>
      </c>
      <c r="H24" s="442">
        <f t="shared" si="92"/>
        <v>399.18648722271132</v>
      </c>
      <c r="I24" s="442">
        <f t="shared" si="92"/>
        <v>398.88775116784609</v>
      </c>
      <c r="J24" s="442">
        <f t="shared" si="92"/>
        <v>398.54076270855654</v>
      </c>
      <c r="K24" s="442">
        <f t="shared" si="92"/>
        <v>398.14491148186227</v>
      </c>
      <c r="L24" s="442">
        <f t="shared" si="92"/>
        <v>397.69958499082742</v>
      </c>
      <c r="M24" s="442">
        <f t="shared" si="92"/>
        <v>397.20417631212348</v>
      </c>
      <c r="N24" s="442">
        <f t="shared" si="92"/>
        <v>396.65808056027117</v>
      </c>
      <c r="O24" s="442">
        <f t="shared" si="92"/>
        <v>396.06069143126814</v>
      </c>
      <c r="P24" s="442">
        <f t="shared" si="92"/>
        <v>395.41140512422203</v>
      </c>
      <c r="Q24" s="442">
        <f t="shared" si="92"/>
        <v>394.70962420177716</v>
      </c>
      <c r="R24" s="442">
        <f t="shared" si="92"/>
        <v>393.95475061057323</v>
      </c>
      <c r="S24" s="442">
        <f t="shared" si="92"/>
        <v>393.14618596284322</v>
      </c>
      <c r="T24" s="442">
        <f t="shared" si="92"/>
        <v>392.28333898333034</v>
      </c>
      <c r="U24" s="442">
        <f t="shared" si="92"/>
        <v>391.3656222146231</v>
      </c>
      <c r="V24" s="442">
        <f t="shared" si="92"/>
        <v>390.39244880938838</v>
      </c>
      <c r="W24" s="442">
        <f t="shared" si="92"/>
        <v>389.36323291451765</v>
      </c>
      <c r="X24" s="442">
        <f t="shared" si="92"/>
        <v>388.27739349950417</v>
      </c>
      <c r="Y24" s="442">
        <f t="shared" si="92"/>
        <v>387.13435472286687</v>
      </c>
      <c r="Z24" s="442">
        <f t="shared" si="92"/>
        <v>385.9335462651747</v>
      </c>
      <c r="AA24" s="442">
        <f t="shared" si="92"/>
        <v>384.67440037944897</v>
      </c>
      <c r="AB24" s="442">
        <f t="shared" si="92"/>
        <v>383.35635231296754</v>
      </c>
      <c r="AC24" s="442">
        <f t="shared" si="92"/>
        <v>381.97884415308761</v>
      </c>
      <c r="AD24" s="442">
        <f t="shared" si="92"/>
        <v>380.54132523990756</v>
      </c>
      <c r="AE24" s="442">
        <f t="shared" si="92"/>
        <v>379.0432494085307</v>
      </c>
      <c r="AF24" s="442">
        <f t="shared" si="92"/>
        <v>377.48407550297281</v>
      </c>
      <c r="AG24" s="442">
        <f t="shared" si="92"/>
        <v>375.86327121643563</v>
      </c>
      <c r="AH24" s="442">
        <f t="shared" si="92"/>
        <v>374.18031044210096</v>
      </c>
      <c r="AI24" s="442">
        <f t="shared" si="92"/>
        <v>372.43467392810538</v>
      </c>
      <c r="AJ24" s="442">
        <f t="shared" si="92"/>
        <v>370.62585307507993</v>
      </c>
      <c r="AK24" s="442">
        <f t="shared" si="92"/>
        <v>368.75334752326529</v>
      </c>
      <c r="AL24" s="442">
        <f t="shared" si="92"/>
        <v>366.81666280597426</v>
      </c>
      <c r="AM24" s="442">
        <f t="shared" si="92"/>
        <v>364.81531731365016</v>
      </c>
      <c r="AN24" s="442">
        <f t="shared" si="92"/>
        <v>362.74884008857663</v>
      </c>
      <c r="AO24" s="442">
        <f t="shared" si="92"/>
        <v>360.61677166038828</v>
      </c>
      <c r="AP24" s="442">
        <f t="shared" si="92"/>
        <v>358.4186650480828</v>
      </c>
      <c r="AQ24" s="442">
        <f t="shared" si="92"/>
        <v>356.15408669831226</v>
      </c>
      <c r="AR24" s="442">
        <f t="shared" si="92"/>
        <v>353.82261760021385</v>
      </c>
      <c r="AS24" s="442">
        <f t="shared" si="92"/>
        <v>351.42385149794165</v>
      </c>
      <c r="AT24" s="442">
        <f t="shared" si="92"/>
        <v>348.95739901086802</v>
      </c>
      <c r="AU24" s="442">
        <f t="shared" si="92"/>
        <v>346.4228888900717</v>
      </c>
      <c r="AV24" s="442">
        <f t="shared" si="92"/>
        <v>343.81996935212425</v>
      </c>
      <c r="AW24" s="442">
        <f t="shared" si="92"/>
        <v>341.14830677860806</v>
      </c>
      <c r="AX24" s="442">
        <f t="shared" si="92"/>
        <v>338.40758728824255</v>
      </c>
      <c r="AY24" s="442">
        <f t="shared" si="92"/>
        <v>335.59752112462036</v>
      </c>
      <c r="AZ24" s="442">
        <f t="shared" si="92"/>
        <v>332.71784436716183</v>
      </c>
      <c r="BA24" s="442">
        <f t="shared" si="92"/>
        <v>329.76831817140857</v>
      </c>
      <c r="BB24" s="442">
        <f t="shared" si="92"/>
        <v>326.74873078526161</v>
      </c>
      <c r="BC24" s="442">
        <f t="shared" si="92"/>
        <v>323.65889976923239</v>
      </c>
      <c r="BD24" s="442">
        <f t="shared" si="92"/>
        <v>320.49867429532134</v>
      </c>
      <c r="BE24" s="442">
        <f t="shared" si="92"/>
        <v>317.26793767616141</v>
      </c>
      <c r="BF24" s="442">
        <f t="shared" si="92"/>
        <v>313.96660999751145</v>
      </c>
      <c r="BG24" s="442">
        <f t="shared" si="92"/>
        <v>310.59465101260815</v>
      </c>
      <c r="BH24" s="442">
        <f t="shared" si="92"/>
        <v>307.15206317053639</v>
      </c>
      <c r="BI24" s="442">
        <f t="shared" si="92"/>
        <v>303.63889265091018</v>
      </c>
      <c r="BJ24" s="442">
        <f t="shared" si="92"/>
        <v>300.05523294201197</v>
      </c>
      <c r="BK24" s="442">
        <f t="shared" si="92"/>
        <v>296.40123327743464</v>
      </c>
      <c r="BL24" s="442">
        <f t="shared" si="92"/>
        <v>292.67709827593075</v>
      </c>
      <c r="BM24" s="442">
        <f t="shared" si="92"/>
        <v>288.88309241803182</v>
      </c>
      <c r="BN24" s="442">
        <f t="shared" ref="BN24:CX24" si="93">BN106</f>
        <v>285.01954713985941</v>
      </c>
      <c r="BO24" s="442">
        <f t="shared" si="93"/>
        <v>281.08686188480431</v>
      </c>
      <c r="BP24" s="442">
        <f t="shared" si="93"/>
        <v>277.08551195841466</v>
      </c>
      <c r="BQ24" s="442">
        <f t="shared" si="93"/>
        <v>273.01605683102946</v>
      </c>
      <c r="BR24" s="442">
        <f t="shared" si="93"/>
        <v>268.87914291836427</v>
      </c>
      <c r="BS24" s="442">
        <f t="shared" si="93"/>
        <v>264.67551294497423</v>
      </c>
      <c r="BT24" s="442">
        <f t="shared" si="93"/>
        <v>260.40601410737077</v>
      </c>
      <c r="BU24" s="442">
        <f t="shared" si="93"/>
        <v>256.07160324415639</v>
      </c>
      <c r="BV24" s="442">
        <f t="shared" si="93"/>
        <v>251.67336025660964</v>
      </c>
      <c r="BW24" s="442">
        <f t="shared" si="93"/>
        <v>247.21249882305995</v>
      </c>
      <c r="BX24" s="442">
        <f t="shared" si="93"/>
        <v>242.69037471690621</v>
      </c>
      <c r="BY24" s="442">
        <f t="shared" si="93"/>
        <v>238.10850058516706</v>
      </c>
      <c r="BZ24" s="442">
        <f t="shared" si="93"/>
        <v>233.46856041855855</v>
      </c>
      <c r="CA24" s="442">
        <f t="shared" si="93"/>
        <v>228.77242548499004</v>
      </c>
      <c r="CB24" s="442">
        <f t="shared" si="93"/>
        <v>224.02217215500187</v>
      </c>
      <c r="CC24" s="442">
        <f t="shared" si="93"/>
        <v>219.22010030308905</v>
      </c>
      <c r="CD24" s="442">
        <f t="shared" si="93"/>
        <v>214.36875567083402</v>
      </c>
      <c r="CE24" s="442">
        <f t="shared" si="93"/>
        <v>209.47095624629665</v>
      </c>
      <c r="CF24" s="442">
        <f t="shared" si="93"/>
        <v>204.52981927960042</v>
      </c>
      <c r="CG24" s="442">
        <f t="shared" si="93"/>
        <v>199.54879327311406</v>
      </c>
      <c r="CH24" s="442">
        <f t="shared" si="93"/>
        <v>194.53169466735457</v>
      </c>
      <c r="CI24" s="442">
        <f t="shared" si="93"/>
        <v>189.48274961146714</v>
      </c>
      <c r="CJ24" s="442">
        <f t="shared" si="93"/>
        <v>184.4066423772959</v>
      </c>
      <c r="CK24" s="442">
        <f t="shared" si="93"/>
        <v>179.30857130978393</v>
      </c>
      <c r="CL24" s="442">
        <f t="shared" si="93"/>
        <v>174.19431460281791</v>
      </c>
      <c r="CM24" s="442">
        <f t="shared" si="93"/>
        <v>169.0703077622955</v>
      </c>
      <c r="CN24" s="442">
        <f t="shared" si="93"/>
        <v>163.94373716794505</v>
      </c>
      <c r="CO24" s="442">
        <f t="shared" si="93"/>
        <v>158.8226521135185</v>
      </c>
      <c r="CP24" s="442">
        <f t="shared" si="93"/>
        <v>153.71610288618686</v>
      </c>
      <c r="CQ24" s="442">
        <f t="shared" si="93"/>
        <v>148.63431449845493</v>
      </c>
      <c r="CR24" s="442">
        <f t="shared" si="93"/>
        <v>143.58891025602642</v>
      </c>
      <c r="CS24" s="442">
        <f t="shared" si="93"/>
        <v>138.58155670858804</v>
      </c>
      <c r="CT24" s="442">
        <f t="shared" si="93"/>
        <v>133.5637598221341</v>
      </c>
      <c r="CU24" s="442">
        <f t="shared" si="93"/>
        <v>128.49147465989407</v>
      </c>
      <c r="CV24" s="442">
        <f t="shared" si="93"/>
        <v>123.3645457995992</v>
      </c>
      <c r="CW24" s="442">
        <f t="shared" si="93"/>
        <v>118.22121448582988</v>
      </c>
      <c r="CX24" s="442">
        <f t="shared" si="93"/>
        <v>113.10314300337987</v>
      </c>
      <c r="CY24" s="442">
        <f t="shared" ref="CY24:EM24" si="94">CY106</f>
        <v>108.01739885915745</v>
      </c>
      <c r="CZ24" s="442">
        <f t="shared" si="94"/>
        <v>102.97190536351299</v>
      </c>
      <c r="DA24" s="442">
        <f t="shared" si="94"/>
        <v>97.975672324493758</v>
      </c>
      <c r="DB24" s="442">
        <f t="shared" si="94"/>
        <v>93.03917825144454</v>
      </c>
      <c r="DC24" s="442">
        <f t="shared" si="94"/>
        <v>88.17513802702166</v>
      </c>
      <c r="DD24" s="442">
        <f t="shared" si="94"/>
        <v>83.393810788853088</v>
      </c>
      <c r="DE24" s="442">
        <f t="shared" si="94"/>
        <v>78.715020269638799</v>
      </c>
      <c r="DF24" s="442">
        <f t="shared" si="94"/>
        <v>74.156322448355027</v>
      </c>
      <c r="DG24" s="442">
        <f t="shared" si="94"/>
        <v>69.719630147422137</v>
      </c>
      <c r="DH24" s="442">
        <f t="shared" si="94"/>
        <v>65.406908335794867</v>
      </c>
      <c r="DI24" s="442">
        <f t="shared" si="94"/>
        <v>61.220175986961578</v>
      </c>
      <c r="DJ24" s="442">
        <f t="shared" si="94"/>
        <v>57.161508023667267</v>
      </c>
      <c r="DK24" s="442">
        <f t="shared" si="94"/>
        <v>53.233037354569937</v>
      </c>
      <c r="DL24" s="442">
        <f t="shared" si="94"/>
        <v>49.436957008426134</v>
      </c>
      <c r="DM24" s="442">
        <f t="shared" si="94"/>
        <v>45.775522371822738</v>
      </c>
      <c r="DN24" s="442">
        <f t="shared" si="94"/>
        <v>42.251053536929014</v>
      </c>
      <c r="DO24" s="442">
        <f t="shared" si="94"/>
        <v>38.865937766243526</v>
      </c>
      <c r="DP24" s="442">
        <f t="shared" si="94"/>
        <v>35.622632081854157</v>
      </c>
      <c r="DQ24" s="442">
        <f t="shared" si="94"/>
        <v>32.523665987326645</v>
      </c>
      <c r="DR24" s="442">
        <f t="shared" si="94"/>
        <v>29.571644330987592</v>
      </c>
      <c r="DS24" s="442">
        <f t="shared" si="94"/>
        <v>26.769250320082239</v>
      </c>
      <c r="DT24" s="442">
        <f t="shared" si="94"/>
        <v>24.119248696069988</v>
      </c>
      <c r="DU24" s="442">
        <f t="shared" si="94"/>
        <v>21.624489082179846</v>
      </c>
      <c r="DV24" s="442">
        <f t="shared" si="94"/>
        <v>19.287909515292732</v>
      </c>
      <c r="DW24" s="442">
        <f t="shared" si="94"/>
        <v>17.1125401752583</v>
      </c>
      <c r="DX24" s="442">
        <f t="shared" si="94"/>
        <v>15.101507325898565</v>
      </c>
      <c r="DY24" s="442">
        <f t="shared" si="94"/>
        <v>13.258037483217951</v>
      </c>
      <c r="DZ24" s="442">
        <f t="shared" si="94"/>
        <v>11.585461827735823</v>
      </c>
      <c r="EA24" s="442">
        <f t="shared" si="94"/>
        <v>10.087220879406669</v>
      </c>
      <c r="EB24" s="442">
        <f t="shared" si="94"/>
        <v>8.766869455308246</v>
      </c>
      <c r="EC24" s="442">
        <f t="shared" si="94"/>
        <v>7.628081932183763</v>
      </c>
      <c r="ED24" s="442">
        <f t="shared" si="94"/>
        <v>6.6746578380414867</v>
      </c>
      <c r="EE24" s="442">
        <f t="shared" si="94"/>
        <v>5.9105277993755303</v>
      </c>
      <c r="EF24" s="442">
        <f t="shared" si="94"/>
        <v>5.3397598732034677</v>
      </c>
      <c r="EG24" s="442">
        <f t="shared" si="94"/>
        <v>4.9665662960582999</v>
      </c>
      <c r="EH24" s="442">
        <f t="shared" si="94"/>
        <v>4.6974194359803807</v>
      </c>
      <c r="EI24" s="442">
        <f t="shared" si="94"/>
        <v>4.4362238849492277</v>
      </c>
      <c r="EJ24" s="442">
        <f t="shared" si="94"/>
        <v>4.182548534292204</v>
      </c>
      <c r="EK24" s="442">
        <f t="shared" si="94"/>
        <v>3.9363826054641393</v>
      </c>
      <c r="EL24" s="442">
        <f t="shared" si="94"/>
        <v>3.6977174117530813</v>
      </c>
      <c r="EM24" s="442">
        <f t="shared" si="94"/>
        <v>3.4665445332356031</v>
      </c>
      <c r="EN24" s="442">
        <f t="shared" ref="EN24:EY24" si="95">EN106</f>
        <v>3.2428558086840202</v>
      </c>
      <c r="EO24" s="442">
        <f t="shared" si="95"/>
        <v>3.0266433354050388</v>
      </c>
      <c r="EP24" s="442">
        <f t="shared" si="95"/>
        <v>2.817899469116528</v>
      </c>
      <c r="EQ24" s="442">
        <f t="shared" si="95"/>
        <v>2.6166168238283136</v>
      </c>
      <c r="ER24" s="442">
        <f t="shared" si="95"/>
        <v>2.4227882717266329</v>
      </c>
      <c r="ES24" s="442">
        <f t="shared" si="95"/>
        <v>2.2364069430623204</v>
      </c>
      <c r="ET24" s="442">
        <f t="shared" si="95"/>
        <v>2.0574662260425978</v>
      </c>
      <c r="EU24" s="442">
        <f t="shared" si="95"/>
        <v>1.8859597667268826</v>
      </c>
      <c r="EV24" s="442">
        <f t="shared" si="95"/>
        <v>1.7218814689262072</v>
      </c>
      <c r="EW24" s="442">
        <f t="shared" si="95"/>
        <v>1.5652254941064165</v>
      </c>
      <c r="EX24" s="442">
        <f t="shared" si="95"/>
        <v>1.415986261295213</v>
      </c>
      <c r="EY24" s="442">
        <f t="shared" si="95"/>
        <v>1.2741584469930385</v>
      </c>
      <c r="EZ24" s="442">
        <f t="shared" ref="EZ24:HK24" si="96">EZ106</f>
        <v>1.1397369850875694</v>
      </c>
      <c r="FA24" s="442">
        <f t="shared" si="96"/>
        <v>1.0127170667724568</v>
      </c>
      <c r="FB24" s="442">
        <f t="shared" si="96"/>
        <v>0.89309414046950408</v>
      </c>
      <c r="FC24" s="442">
        <f t="shared" si="96"/>
        <v>0.78086391175491732</v>
      </c>
      <c r="FD24" s="442">
        <f t="shared" si="96"/>
        <v>0.6760223432892235</v>
      </c>
      <c r="FE24" s="442">
        <f t="shared" si="96"/>
        <v>0.57856565475132082</v>
      </c>
      <c r="FF24" s="442">
        <f t="shared" si="96"/>
        <v>0.48849032277631338</v>
      </c>
      <c r="FG24" s="442">
        <f t="shared" si="96"/>
        <v>0.40579308089701227</v>
      </c>
      <c r="FH24" s="442">
        <f t="shared" si="96"/>
        <v>0.33047091948968593</v>
      </c>
      <c r="FI24" s="442">
        <f t="shared" si="96"/>
        <v>0.2625210857234197</v>
      </c>
      <c r="FJ24" s="442">
        <f t="shared" si="96"/>
        <v>0.20194108351354953</v>
      </c>
      <c r="FK24" s="442">
        <f t="shared" si="96"/>
        <v>0.1487286734789377</v>
      </c>
      <c r="FL24" s="442">
        <f t="shared" si="96"/>
        <v>0.10288187290314818</v>
      </c>
      <c r="FM24" s="442">
        <f t="shared" si="96"/>
        <v>6.4398955699638466E-2</v>
      </c>
      <c r="FN24" s="442">
        <f t="shared" si="96"/>
        <v>3.3278452380793168E-2</v>
      </c>
      <c r="FO24" s="442">
        <f t="shared" si="96"/>
        <v>9.5191500308574178E-3</v>
      </c>
      <c r="FP24" s="442">
        <f t="shared" si="96"/>
        <v>0</v>
      </c>
      <c r="FQ24" s="442">
        <f t="shared" si="96"/>
        <v>0</v>
      </c>
      <c r="FR24" s="442">
        <f t="shared" si="96"/>
        <v>0</v>
      </c>
      <c r="FS24" s="442">
        <f t="shared" si="96"/>
        <v>0</v>
      </c>
      <c r="FT24" s="442">
        <f t="shared" si="96"/>
        <v>0</v>
      </c>
      <c r="FU24" s="442">
        <f t="shared" si="96"/>
        <v>0</v>
      </c>
      <c r="FV24" s="442">
        <f t="shared" si="96"/>
        <v>0</v>
      </c>
      <c r="FW24" s="442">
        <f t="shared" si="96"/>
        <v>0</v>
      </c>
      <c r="FX24" s="442">
        <f t="shared" si="96"/>
        <v>0</v>
      </c>
      <c r="FY24" s="442">
        <f t="shared" si="96"/>
        <v>0</v>
      </c>
      <c r="FZ24" s="442">
        <f t="shared" si="96"/>
        <v>0</v>
      </c>
      <c r="GA24" s="442">
        <f t="shared" si="96"/>
        <v>0</v>
      </c>
      <c r="GB24" s="442">
        <f t="shared" si="96"/>
        <v>0</v>
      </c>
      <c r="GC24" s="442">
        <f t="shared" si="96"/>
        <v>0</v>
      </c>
      <c r="GD24" s="442">
        <f t="shared" si="96"/>
        <v>0</v>
      </c>
      <c r="GE24" s="442">
        <f t="shared" si="96"/>
        <v>0</v>
      </c>
      <c r="GF24" s="442">
        <f t="shared" si="96"/>
        <v>0</v>
      </c>
      <c r="GG24" s="442">
        <f t="shared" si="96"/>
        <v>0</v>
      </c>
      <c r="GH24" s="442">
        <f t="shared" si="96"/>
        <v>0</v>
      </c>
      <c r="GI24" s="442">
        <f t="shared" si="96"/>
        <v>0</v>
      </c>
      <c r="GJ24" s="442">
        <f t="shared" si="96"/>
        <v>0</v>
      </c>
      <c r="GK24" s="442">
        <f t="shared" si="96"/>
        <v>0</v>
      </c>
      <c r="GL24" s="442">
        <f t="shared" si="96"/>
        <v>0</v>
      </c>
      <c r="GM24" s="442">
        <f t="shared" si="96"/>
        <v>0</v>
      </c>
      <c r="GN24" s="442">
        <f t="shared" si="96"/>
        <v>0</v>
      </c>
      <c r="GO24" s="442">
        <f t="shared" si="96"/>
        <v>0</v>
      </c>
      <c r="GP24" s="442">
        <f t="shared" si="96"/>
        <v>0</v>
      </c>
      <c r="GQ24" s="442">
        <f t="shared" si="96"/>
        <v>0</v>
      </c>
      <c r="GR24" s="442">
        <f t="shared" si="96"/>
        <v>0</v>
      </c>
      <c r="GS24" s="442">
        <f t="shared" si="96"/>
        <v>0</v>
      </c>
      <c r="GT24" s="442">
        <f t="shared" si="96"/>
        <v>0</v>
      </c>
      <c r="GU24" s="442">
        <f t="shared" si="96"/>
        <v>0</v>
      </c>
      <c r="GV24" s="442">
        <f t="shared" si="96"/>
        <v>0</v>
      </c>
      <c r="GW24" s="442">
        <f t="shared" si="96"/>
        <v>0</v>
      </c>
      <c r="GX24" s="442">
        <f t="shared" si="96"/>
        <v>0</v>
      </c>
      <c r="GY24" s="442">
        <f t="shared" si="96"/>
        <v>0</v>
      </c>
      <c r="GZ24" s="442">
        <f t="shared" si="96"/>
        <v>0</v>
      </c>
      <c r="HA24" s="442">
        <f t="shared" si="96"/>
        <v>0</v>
      </c>
      <c r="HB24" s="442">
        <f t="shared" si="96"/>
        <v>0</v>
      </c>
      <c r="HC24" s="442">
        <f t="shared" si="96"/>
        <v>0</v>
      </c>
      <c r="HD24" s="442">
        <f t="shared" si="96"/>
        <v>0</v>
      </c>
      <c r="HE24" s="442">
        <f t="shared" si="96"/>
        <v>0</v>
      </c>
      <c r="HF24" s="442">
        <f t="shared" si="96"/>
        <v>0</v>
      </c>
      <c r="HG24" s="442">
        <f t="shared" si="96"/>
        <v>0</v>
      </c>
      <c r="HH24" s="442">
        <f t="shared" si="96"/>
        <v>0</v>
      </c>
      <c r="HI24" s="442">
        <f t="shared" si="96"/>
        <v>0</v>
      </c>
      <c r="HJ24" s="442">
        <f t="shared" si="96"/>
        <v>0</v>
      </c>
      <c r="HK24" s="442">
        <f t="shared" si="96"/>
        <v>0</v>
      </c>
      <c r="HL24" s="442">
        <f t="shared" ref="HL24:IR24" si="97">HL106</f>
        <v>0</v>
      </c>
      <c r="HM24" s="442">
        <f t="shared" si="97"/>
        <v>0</v>
      </c>
      <c r="HN24" s="442">
        <f t="shared" si="97"/>
        <v>0</v>
      </c>
      <c r="HO24" s="442">
        <f t="shared" si="97"/>
        <v>0</v>
      </c>
      <c r="HP24" s="442">
        <f t="shared" si="97"/>
        <v>0</v>
      </c>
      <c r="HQ24" s="442">
        <f t="shared" si="97"/>
        <v>0</v>
      </c>
      <c r="HR24" s="442">
        <f t="shared" si="97"/>
        <v>0</v>
      </c>
      <c r="HS24" s="442">
        <f t="shared" si="97"/>
        <v>0</v>
      </c>
      <c r="HT24" s="442">
        <f t="shared" si="97"/>
        <v>0</v>
      </c>
      <c r="HU24" s="442">
        <f t="shared" si="97"/>
        <v>0</v>
      </c>
      <c r="HV24" s="442">
        <f t="shared" si="97"/>
        <v>0</v>
      </c>
      <c r="HW24" s="442">
        <f t="shared" si="97"/>
        <v>0</v>
      </c>
      <c r="HX24" s="442">
        <f t="shared" si="97"/>
        <v>0</v>
      </c>
      <c r="HY24" s="442">
        <f t="shared" si="97"/>
        <v>0</v>
      </c>
      <c r="HZ24" s="442">
        <f t="shared" si="97"/>
        <v>0</v>
      </c>
      <c r="IA24" s="442">
        <f t="shared" si="97"/>
        <v>0</v>
      </c>
      <c r="IB24" s="442">
        <f t="shared" si="97"/>
        <v>0</v>
      </c>
      <c r="IC24" s="442">
        <f t="shared" si="97"/>
        <v>0</v>
      </c>
      <c r="ID24" s="442">
        <f t="shared" si="97"/>
        <v>0</v>
      </c>
      <c r="IE24" s="442">
        <f t="shared" si="97"/>
        <v>0</v>
      </c>
      <c r="IF24" s="442">
        <f t="shared" si="97"/>
        <v>0</v>
      </c>
      <c r="IG24" s="442">
        <f t="shared" si="97"/>
        <v>0</v>
      </c>
      <c r="IH24" s="442">
        <f t="shared" si="97"/>
        <v>0</v>
      </c>
      <c r="II24" s="442">
        <f t="shared" si="97"/>
        <v>0</v>
      </c>
      <c r="IJ24" s="442">
        <f t="shared" si="97"/>
        <v>0</v>
      </c>
      <c r="IK24" s="442">
        <f t="shared" si="97"/>
        <v>0</v>
      </c>
      <c r="IL24" s="442">
        <f t="shared" si="97"/>
        <v>0</v>
      </c>
      <c r="IM24" s="442">
        <f t="shared" si="97"/>
        <v>0</v>
      </c>
      <c r="IN24" s="442">
        <f t="shared" si="97"/>
        <v>0</v>
      </c>
      <c r="IO24" s="442">
        <f t="shared" si="97"/>
        <v>0</v>
      </c>
      <c r="IP24" s="442">
        <f t="shared" si="97"/>
        <v>0</v>
      </c>
      <c r="IQ24" s="442">
        <f t="shared" si="97"/>
        <v>0</v>
      </c>
      <c r="IR24" s="443">
        <f t="shared" si="97"/>
        <v>0</v>
      </c>
    </row>
    <row r="25" spans="1:252" ht="12" customHeight="1" x14ac:dyDescent="0.25">
      <c r="A25" s="56" t="s">
        <v>16</v>
      </c>
      <c r="B25" s="132"/>
      <c r="C25" s="127"/>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2"/>
    </row>
    <row r="26" spans="1:252" ht="12" customHeight="1" x14ac:dyDescent="0.25">
      <c r="A26" s="57" t="s">
        <v>200</v>
      </c>
      <c r="B26" s="133"/>
      <c r="C26" s="445">
        <f t="shared" ref="C26:BM26" si="98">C109</f>
        <v>97427.857925749355</v>
      </c>
      <c r="D26" s="446">
        <f t="shared" si="98"/>
        <v>97595.913178169576</v>
      </c>
      <c r="E26" s="446">
        <f t="shared" si="98"/>
        <v>97764.939197037704</v>
      </c>
      <c r="F26" s="446">
        <f t="shared" si="98"/>
        <v>97934.948616643393</v>
      </c>
      <c r="G26" s="446">
        <f t="shared" si="98"/>
        <v>98105.954212062337</v>
      </c>
      <c r="H26" s="446">
        <f t="shared" si="98"/>
        <v>98277.968888296964</v>
      </c>
      <c r="I26" s="446">
        <f t="shared" si="98"/>
        <v>98451.005667849968</v>
      </c>
      <c r="J26" s="446">
        <f t="shared" si="98"/>
        <v>98625.077648436505</v>
      </c>
      <c r="K26" s="446">
        <f t="shared" si="98"/>
        <v>98800.198043749479</v>
      </c>
      <c r="L26" s="446">
        <f t="shared" si="98"/>
        <v>98976.380137628643</v>
      </c>
      <c r="M26" s="446">
        <f t="shared" si="98"/>
        <v>99153.637237069022</v>
      </c>
      <c r="N26" s="446">
        <f t="shared" si="98"/>
        <v>99331.982705053946</v>
      </c>
      <c r="O26" s="446">
        <f t="shared" si="98"/>
        <v>99511.429908915583</v>
      </c>
      <c r="P26" s="446">
        <f t="shared" si="98"/>
        <v>99691.992167591787</v>
      </c>
      <c r="Q26" s="446">
        <f t="shared" si="98"/>
        <v>99873.682748588224</v>
      </c>
      <c r="R26" s="446">
        <f t="shared" si="98"/>
        <v>100056.51486024255</v>
      </c>
      <c r="S26" s="446">
        <f t="shared" si="98"/>
        <v>100240.50156483799</v>
      </c>
      <c r="T26" s="446">
        <f t="shared" si="98"/>
        <v>100425.65573944138</v>
      </c>
      <c r="U26" s="446">
        <f t="shared" si="98"/>
        <v>100611.99008091407</v>
      </c>
      <c r="V26" s="446">
        <f t="shared" si="98"/>
        <v>100799.51703217726</v>
      </c>
      <c r="W26" s="446">
        <f t="shared" si="98"/>
        <v>100988.24870498492</v>
      </c>
      <c r="X26" s="446">
        <f t="shared" si="98"/>
        <v>101178.19682174403</v>
      </c>
      <c r="Y26" s="446">
        <f t="shared" si="98"/>
        <v>101369.3726735512</v>
      </c>
      <c r="Z26" s="446">
        <f t="shared" si="98"/>
        <v>101561.78704801136</v>
      </c>
      <c r="AA26" s="446">
        <f t="shared" si="98"/>
        <v>101755.45014932296</v>
      </c>
      <c r="AB26" s="446">
        <f t="shared" si="98"/>
        <v>101950.37148937779</v>
      </c>
      <c r="AC26" s="446">
        <f t="shared" si="98"/>
        <v>102146.55979190761</v>
      </c>
      <c r="AD26" s="446">
        <f t="shared" si="98"/>
        <v>102344.02290775295</v>
      </c>
      <c r="AE26" s="446">
        <f t="shared" si="98"/>
        <v>102542.7676969171</v>
      </c>
      <c r="AF26" s="446">
        <f t="shared" si="98"/>
        <v>102742.79987922119</v>
      </c>
      <c r="AG26" s="446">
        <f t="shared" si="98"/>
        <v>102944.12389207326</v>
      </c>
      <c r="AH26" s="446">
        <f t="shared" si="98"/>
        <v>103146.74275288585</v>
      </c>
      <c r="AI26" s="446">
        <f t="shared" si="98"/>
        <v>103350.65786591121</v>
      </c>
      <c r="AJ26" s="446">
        <f t="shared" si="98"/>
        <v>103555.86883085693</v>
      </c>
      <c r="AK26" s="446">
        <f t="shared" si="98"/>
        <v>103762.37324892453</v>
      </c>
      <c r="AL26" s="446">
        <f t="shared" si="98"/>
        <v>103970.16647020332</v>
      </c>
      <c r="AM26" s="446">
        <f t="shared" si="98"/>
        <v>104179.24131741123</v>
      </c>
      <c r="AN26" s="446">
        <f t="shared" si="98"/>
        <v>104389.58783350862</v>
      </c>
      <c r="AO26" s="446">
        <f t="shared" si="98"/>
        <v>104601.19294641714</v>
      </c>
      <c r="AP26" s="446">
        <f t="shared" si="98"/>
        <v>104814.04011615021</v>
      </c>
      <c r="AQ26" s="446">
        <f t="shared" si="98"/>
        <v>105028.10894389365</v>
      </c>
      <c r="AR26" s="446">
        <f t="shared" si="98"/>
        <v>105243.37473719158</v>
      </c>
      <c r="AS26" s="446">
        <f t="shared" si="98"/>
        <v>105459.80802729004</v>
      </c>
      <c r="AT26" s="446">
        <f t="shared" si="98"/>
        <v>105677.37401744304</v>
      </c>
      <c r="AU26" s="446">
        <f t="shared" si="98"/>
        <v>105896.03199985219</v>
      </c>
      <c r="AV26" s="446">
        <f t="shared" si="98"/>
        <v>106115.73468863904</v>
      </c>
      <c r="AW26" s="446">
        <f t="shared" si="98"/>
        <v>106336.42747546018</v>
      </c>
      <c r="AX26" s="446">
        <f t="shared" si="98"/>
        <v>106558.0475854018</v>
      </c>
      <c r="AY26" s="446">
        <f t="shared" si="98"/>
        <v>106780.52314807432</v>
      </c>
      <c r="AZ26" s="446">
        <f t="shared" si="98"/>
        <v>107003.77216901263</v>
      </c>
      <c r="BA26" s="446">
        <f t="shared" si="98"/>
        <v>107227.70136115553</v>
      </c>
      <c r="BB26" s="446">
        <f t="shared" si="98"/>
        <v>107452.2048216546</v>
      </c>
      <c r="BC26" s="446">
        <f t="shared" si="98"/>
        <v>107677.16255716443</v>
      </c>
      <c r="BD26" s="446">
        <f t="shared" si="98"/>
        <v>107902.43882266813</v>
      </c>
      <c r="BE26" s="446">
        <f t="shared" si="98"/>
        <v>108127.88024654482</v>
      </c>
      <c r="BF26" s="446">
        <f t="shared" si="98"/>
        <v>108353.31371136809</v>
      </c>
      <c r="BG26" s="446">
        <f t="shared" si="98"/>
        <v>108578.54395362121</v>
      </c>
      <c r="BH26" s="446">
        <f t="shared" si="98"/>
        <v>108803.35084047802</v>
      </c>
      <c r="BI26" s="446">
        <f t="shared" si="98"/>
        <v>109027.4862733496</v>
      </c>
      <c r="BJ26" s="446">
        <f t="shared" si="98"/>
        <v>109250.67065264149</v>
      </c>
      <c r="BK26" s="446">
        <f t="shared" si="98"/>
        <v>109472.58885063206</v>
      </c>
      <c r="BL26" s="446">
        <f t="shared" si="98"/>
        <v>109692.88561576407</v>
      </c>
      <c r="BM26" s="446">
        <f t="shared" si="98"/>
        <v>109911.16026733127</v>
      </c>
      <c r="BN26" s="446">
        <f t="shared" ref="BN26:CX26" si="99">BN109</f>
        <v>110126.96060950228</v>
      </c>
      <c r="BO26" s="446">
        <f t="shared" si="99"/>
        <v>110339.77591566584</v>
      </c>
      <c r="BP26" s="446">
        <f t="shared" si="99"/>
        <v>110549.0287915824</v>
      </c>
      <c r="BQ26" s="446">
        <f t="shared" si="99"/>
        <v>110754.06575046857</v>
      </c>
      <c r="BR26" s="446">
        <f t="shared" si="99"/>
        <v>110954.14623368959</v>
      </c>
      <c r="BS26" s="446">
        <f t="shared" si="99"/>
        <v>111148.42976375448</v>
      </c>
      <c r="BT26" s="446">
        <f t="shared" si="99"/>
        <v>111335.96088923648</v>
      </c>
      <c r="BU26" s="446">
        <f t="shared" si="99"/>
        <v>111515.65144628572</v>
      </c>
      <c r="BV26" s="446">
        <f t="shared" si="99"/>
        <v>111686.25956972202</v>
      </c>
      <c r="BW26" s="446">
        <f t="shared" si="99"/>
        <v>111846.36476619547</v>
      </c>
      <c r="BX26" s="446">
        <f t="shared" si="99"/>
        <v>111994.33813754308</v>
      </c>
      <c r="BY26" s="446">
        <f t="shared" si="99"/>
        <v>112128.30663015573</v>
      </c>
      <c r="BZ26" s="446">
        <f t="shared" si="99"/>
        <v>112246.10988032829</v>
      </c>
      <c r="CA26" s="446">
        <f t="shared" si="99"/>
        <v>112345.24778656235</v>
      </c>
      <c r="CB26" s="446">
        <f t="shared" si="99"/>
        <v>112422.81639494695</v>
      </c>
      <c r="CC26" s="446">
        <f t="shared" si="99"/>
        <v>112475.42892321399</v>
      </c>
      <c r="CD26" s="446">
        <f t="shared" si="99"/>
        <v>112499.1177075732</v>
      </c>
      <c r="CE26" s="446">
        <f t="shared" si="99"/>
        <v>112489.21140934451</v>
      </c>
      <c r="CF26" s="446">
        <f t="shared" si="99"/>
        <v>112440.17976840893</v>
      </c>
      <c r="CG26" s="446">
        <f t="shared" si="99"/>
        <v>112345.43525720591</v>
      </c>
      <c r="CH26" s="446">
        <f t="shared" si="99"/>
        <v>112197.0767033634</v>
      </c>
      <c r="CI26" s="446">
        <f t="shared" si="99"/>
        <v>111985.55356701875</v>
      </c>
      <c r="CJ26" s="446">
        <f t="shared" si="99"/>
        <v>111699.21985451365</v>
      </c>
      <c r="CK26" s="446">
        <f t="shared" si="99"/>
        <v>111323.73152447618</v>
      </c>
      <c r="CL26" s="446">
        <f t="shared" si="99"/>
        <v>110841.21701784343</v>
      </c>
      <c r="CM26" s="446">
        <f t="shared" si="99"/>
        <v>110229.11051322866</v>
      </c>
      <c r="CN26" s="446">
        <f t="shared" si="99"/>
        <v>109458.46895448567</v>
      </c>
      <c r="CO26" s="446">
        <f t="shared" si="99"/>
        <v>108491.47148679155</v>
      </c>
      <c r="CP26" s="446">
        <f t="shared" si="99"/>
        <v>107277.57039133221</v>
      </c>
      <c r="CQ26" s="446">
        <f t="shared" si="99"/>
        <v>105747.30606322082</v>
      </c>
      <c r="CR26" s="446">
        <f t="shared" si="99"/>
        <v>103801.82303872934</v>
      </c>
      <c r="CS26" s="446">
        <f t="shared" si="99"/>
        <v>80190.959299854192</v>
      </c>
      <c r="CT26" s="446">
        <f t="shared" si="99"/>
        <v>0</v>
      </c>
      <c r="CU26" s="446">
        <f t="shared" si="99"/>
        <v>0</v>
      </c>
      <c r="CV26" s="446">
        <f t="shared" si="99"/>
        <v>0</v>
      </c>
      <c r="CW26" s="446">
        <f t="shared" si="99"/>
        <v>44805.452690214755</v>
      </c>
      <c r="CX26" s="446">
        <f t="shared" si="99"/>
        <v>43710.528237388506</v>
      </c>
      <c r="CY26" s="446">
        <f t="shared" ref="CY26:EM26" si="100">CY109</f>
        <v>42376.226053136765</v>
      </c>
      <c r="CZ26" s="446">
        <f t="shared" si="100"/>
        <v>40713.639418902763</v>
      </c>
      <c r="DA26" s="446">
        <f t="shared" si="100"/>
        <v>38572.397788431241</v>
      </c>
      <c r="DB26" s="446">
        <f t="shared" si="100"/>
        <v>35661.586656439875</v>
      </c>
      <c r="DC26" s="446">
        <f t="shared" si="100"/>
        <v>31262.987615774982</v>
      </c>
      <c r="DD26" s="446">
        <f t="shared" si="100"/>
        <v>29252.39825390335</v>
      </c>
      <c r="DE26" s="446">
        <f t="shared" si="100"/>
        <v>0</v>
      </c>
      <c r="DF26" s="446">
        <f t="shared" si="100"/>
        <v>0</v>
      </c>
      <c r="DG26" s="446">
        <f t="shared" si="100"/>
        <v>0</v>
      </c>
      <c r="DH26" s="446">
        <f t="shared" si="100"/>
        <v>0</v>
      </c>
      <c r="DI26" s="446">
        <f t="shared" si="100"/>
        <v>0</v>
      </c>
      <c r="DJ26" s="446">
        <f t="shared" si="100"/>
        <v>0</v>
      </c>
      <c r="DK26" s="446">
        <f t="shared" si="100"/>
        <v>0</v>
      </c>
      <c r="DL26" s="446">
        <f t="shared" si="100"/>
        <v>0</v>
      </c>
      <c r="DM26" s="446">
        <f t="shared" si="100"/>
        <v>0</v>
      </c>
      <c r="DN26" s="446">
        <f t="shared" si="100"/>
        <v>0</v>
      </c>
      <c r="DO26" s="446">
        <f t="shared" si="100"/>
        <v>0</v>
      </c>
      <c r="DP26" s="446">
        <f t="shared" si="100"/>
        <v>0</v>
      </c>
      <c r="DQ26" s="446">
        <f t="shared" si="100"/>
        <v>0</v>
      </c>
      <c r="DR26" s="446">
        <f t="shared" si="100"/>
        <v>0</v>
      </c>
      <c r="DS26" s="446">
        <f t="shared" si="100"/>
        <v>0</v>
      </c>
      <c r="DT26" s="446">
        <f t="shared" si="100"/>
        <v>0</v>
      </c>
      <c r="DU26" s="446">
        <f t="shared" si="100"/>
        <v>0</v>
      </c>
      <c r="DV26" s="446">
        <f t="shared" si="100"/>
        <v>0</v>
      </c>
      <c r="DW26" s="446">
        <f t="shared" si="100"/>
        <v>0</v>
      </c>
      <c r="DX26" s="446">
        <f t="shared" si="100"/>
        <v>0</v>
      </c>
      <c r="DY26" s="446">
        <f t="shared" si="100"/>
        <v>0</v>
      </c>
      <c r="DZ26" s="446">
        <f t="shared" si="100"/>
        <v>0</v>
      </c>
      <c r="EA26" s="446">
        <f t="shared" si="100"/>
        <v>0</v>
      </c>
      <c r="EB26" s="446">
        <f t="shared" si="100"/>
        <v>0</v>
      </c>
      <c r="EC26" s="446">
        <f t="shared" si="100"/>
        <v>0</v>
      </c>
      <c r="ED26" s="446">
        <f t="shared" si="100"/>
        <v>0</v>
      </c>
      <c r="EE26" s="446">
        <f t="shared" si="100"/>
        <v>0</v>
      </c>
      <c r="EF26" s="446">
        <f t="shared" si="100"/>
        <v>0</v>
      </c>
      <c r="EG26" s="446">
        <f t="shared" si="100"/>
        <v>0</v>
      </c>
      <c r="EH26" s="446">
        <f t="shared" si="100"/>
        <v>0</v>
      </c>
      <c r="EI26" s="446">
        <f t="shared" si="100"/>
        <v>0</v>
      </c>
      <c r="EJ26" s="446">
        <f t="shared" si="100"/>
        <v>0</v>
      </c>
      <c r="EK26" s="446">
        <f t="shared" si="100"/>
        <v>0</v>
      </c>
      <c r="EL26" s="446">
        <f t="shared" si="100"/>
        <v>0</v>
      </c>
      <c r="EM26" s="446">
        <f t="shared" si="100"/>
        <v>0</v>
      </c>
      <c r="EN26" s="446">
        <f t="shared" ref="EN26:EY26" si="101">EN109</f>
        <v>0</v>
      </c>
      <c r="EO26" s="446">
        <f t="shared" si="101"/>
        <v>0</v>
      </c>
      <c r="EP26" s="446">
        <f t="shared" si="101"/>
        <v>0</v>
      </c>
      <c r="EQ26" s="446">
        <f t="shared" si="101"/>
        <v>0</v>
      </c>
      <c r="ER26" s="446">
        <f t="shared" si="101"/>
        <v>0</v>
      </c>
      <c r="ES26" s="446">
        <f t="shared" si="101"/>
        <v>0</v>
      </c>
      <c r="ET26" s="446">
        <f t="shared" si="101"/>
        <v>0</v>
      </c>
      <c r="EU26" s="446">
        <f t="shared" si="101"/>
        <v>0</v>
      </c>
      <c r="EV26" s="446">
        <f t="shared" si="101"/>
        <v>0</v>
      </c>
      <c r="EW26" s="446">
        <f t="shared" si="101"/>
        <v>0</v>
      </c>
      <c r="EX26" s="446">
        <f t="shared" si="101"/>
        <v>0</v>
      </c>
      <c r="EY26" s="446">
        <f t="shared" si="101"/>
        <v>0</v>
      </c>
      <c r="EZ26" s="446">
        <f t="shared" ref="EZ26:HK26" si="102">EZ109</f>
        <v>0</v>
      </c>
      <c r="FA26" s="446">
        <f t="shared" si="102"/>
        <v>0</v>
      </c>
      <c r="FB26" s="446">
        <f t="shared" si="102"/>
        <v>0</v>
      </c>
      <c r="FC26" s="446">
        <f t="shared" si="102"/>
        <v>0</v>
      </c>
      <c r="FD26" s="446">
        <f t="shared" si="102"/>
        <v>0</v>
      </c>
      <c r="FE26" s="446">
        <f t="shared" si="102"/>
        <v>0</v>
      </c>
      <c r="FF26" s="446">
        <f t="shared" si="102"/>
        <v>0</v>
      </c>
      <c r="FG26" s="446">
        <f t="shared" si="102"/>
        <v>0</v>
      </c>
      <c r="FH26" s="446">
        <f t="shared" si="102"/>
        <v>0</v>
      </c>
      <c r="FI26" s="446">
        <f t="shared" si="102"/>
        <v>0</v>
      </c>
      <c r="FJ26" s="446">
        <f t="shared" si="102"/>
        <v>0</v>
      </c>
      <c r="FK26" s="446">
        <f t="shared" si="102"/>
        <v>0</v>
      </c>
      <c r="FL26" s="446">
        <f t="shared" si="102"/>
        <v>0</v>
      </c>
      <c r="FM26" s="446">
        <f t="shared" si="102"/>
        <v>0</v>
      </c>
      <c r="FN26" s="446">
        <f t="shared" si="102"/>
        <v>0</v>
      </c>
      <c r="FO26" s="446">
        <f t="shared" si="102"/>
        <v>0</v>
      </c>
      <c r="FP26" s="446">
        <f t="shared" si="102"/>
        <v>0</v>
      </c>
      <c r="FQ26" s="446">
        <f t="shared" si="102"/>
        <v>0</v>
      </c>
      <c r="FR26" s="446">
        <f t="shared" si="102"/>
        <v>0</v>
      </c>
      <c r="FS26" s="446">
        <f t="shared" si="102"/>
        <v>0</v>
      </c>
      <c r="FT26" s="446">
        <f t="shared" si="102"/>
        <v>0</v>
      </c>
      <c r="FU26" s="446">
        <f t="shared" si="102"/>
        <v>0</v>
      </c>
      <c r="FV26" s="446">
        <f t="shared" si="102"/>
        <v>0</v>
      </c>
      <c r="FW26" s="446">
        <f t="shared" si="102"/>
        <v>0</v>
      </c>
      <c r="FX26" s="446">
        <f t="shared" si="102"/>
        <v>0</v>
      </c>
      <c r="FY26" s="446">
        <f t="shared" si="102"/>
        <v>0</v>
      </c>
      <c r="FZ26" s="446">
        <f t="shared" si="102"/>
        <v>0</v>
      </c>
      <c r="GA26" s="446">
        <f t="shared" si="102"/>
        <v>0</v>
      </c>
      <c r="GB26" s="446">
        <f t="shared" si="102"/>
        <v>0</v>
      </c>
      <c r="GC26" s="446">
        <f t="shared" si="102"/>
        <v>0</v>
      </c>
      <c r="GD26" s="446">
        <f t="shared" si="102"/>
        <v>0</v>
      </c>
      <c r="GE26" s="446">
        <f t="shared" si="102"/>
        <v>0</v>
      </c>
      <c r="GF26" s="446">
        <f t="shared" si="102"/>
        <v>0</v>
      </c>
      <c r="GG26" s="446">
        <f t="shared" si="102"/>
        <v>0</v>
      </c>
      <c r="GH26" s="446">
        <f t="shared" si="102"/>
        <v>0</v>
      </c>
      <c r="GI26" s="446">
        <f t="shared" si="102"/>
        <v>0</v>
      </c>
      <c r="GJ26" s="446">
        <f t="shared" si="102"/>
        <v>0</v>
      </c>
      <c r="GK26" s="446">
        <f t="shared" si="102"/>
        <v>0</v>
      </c>
      <c r="GL26" s="446">
        <f t="shared" si="102"/>
        <v>0</v>
      </c>
      <c r="GM26" s="446">
        <f t="shared" si="102"/>
        <v>0</v>
      </c>
      <c r="GN26" s="446">
        <f t="shared" si="102"/>
        <v>0</v>
      </c>
      <c r="GO26" s="446">
        <f t="shared" si="102"/>
        <v>0</v>
      </c>
      <c r="GP26" s="446">
        <f t="shared" si="102"/>
        <v>0</v>
      </c>
      <c r="GQ26" s="446">
        <f t="shared" si="102"/>
        <v>0</v>
      </c>
      <c r="GR26" s="446">
        <f t="shared" si="102"/>
        <v>0</v>
      </c>
      <c r="GS26" s="446">
        <f t="shared" si="102"/>
        <v>0</v>
      </c>
      <c r="GT26" s="446">
        <f t="shared" si="102"/>
        <v>0</v>
      </c>
      <c r="GU26" s="446">
        <f t="shared" si="102"/>
        <v>0</v>
      </c>
      <c r="GV26" s="446">
        <f t="shared" si="102"/>
        <v>0</v>
      </c>
      <c r="GW26" s="446">
        <f t="shared" si="102"/>
        <v>0</v>
      </c>
      <c r="GX26" s="446">
        <f t="shared" si="102"/>
        <v>0</v>
      </c>
      <c r="GY26" s="446">
        <f t="shared" si="102"/>
        <v>0</v>
      </c>
      <c r="GZ26" s="446">
        <f t="shared" si="102"/>
        <v>0</v>
      </c>
      <c r="HA26" s="446">
        <f t="shared" si="102"/>
        <v>0</v>
      </c>
      <c r="HB26" s="446">
        <f t="shared" si="102"/>
        <v>0</v>
      </c>
      <c r="HC26" s="446">
        <f t="shared" si="102"/>
        <v>0</v>
      </c>
      <c r="HD26" s="446">
        <f t="shared" si="102"/>
        <v>0</v>
      </c>
      <c r="HE26" s="446">
        <f t="shared" si="102"/>
        <v>0</v>
      </c>
      <c r="HF26" s="446">
        <f t="shared" si="102"/>
        <v>0</v>
      </c>
      <c r="HG26" s="446">
        <f t="shared" si="102"/>
        <v>0</v>
      </c>
      <c r="HH26" s="446">
        <f t="shared" si="102"/>
        <v>0</v>
      </c>
      <c r="HI26" s="446">
        <f t="shared" si="102"/>
        <v>0</v>
      </c>
      <c r="HJ26" s="446">
        <f t="shared" si="102"/>
        <v>0</v>
      </c>
      <c r="HK26" s="446">
        <f t="shared" si="102"/>
        <v>0</v>
      </c>
      <c r="HL26" s="446">
        <f t="shared" ref="HL26:IR26" si="103">HL109</f>
        <v>0</v>
      </c>
      <c r="HM26" s="446">
        <f t="shared" si="103"/>
        <v>0</v>
      </c>
      <c r="HN26" s="446">
        <f t="shared" si="103"/>
        <v>0</v>
      </c>
      <c r="HO26" s="446">
        <f t="shared" si="103"/>
        <v>0</v>
      </c>
      <c r="HP26" s="446">
        <f t="shared" si="103"/>
        <v>0</v>
      </c>
      <c r="HQ26" s="446">
        <f t="shared" si="103"/>
        <v>0</v>
      </c>
      <c r="HR26" s="446">
        <f t="shared" si="103"/>
        <v>0</v>
      </c>
      <c r="HS26" s="446">
        <f t="shared" si="103"/>
        <v>0</v>
      </c>
      <c r="HT26" s="446">
        <f t="shared" si="103"/>
        <v>0</v>
      </c>
      <c r="HU26" s="446">
        <f t="shared" si="103"/>
        <v>0</v>
      </c>
      <c r="HV26" s="446">
        <f t="shared" si="103"/>
        <v>0</v>
      </c>
      <c r="HW26" s="446">
        <f t="shared" si="103"/>
        <v>0</v>
      </c>
      <c r="HX26" s="446">
        <f t="shared" si="103"/>
        <v>0</v>
      </c>
      <c r="HY26" s="446">
        <f t="shared" si="103"/>
        <v>0</v>
      </c>
      <c r="HZ26" s="446">
        <f t="shared" si="103"/>
        <v>0</v>
      </c>
      <c r="IA26" s="446">
        <f t="shared" si="103"/>
        <v>0</v>
      </c>
      <c r="IB26" s="446">
        <f t="shared" si="103"/>
        <v>0</v>
      </c>
      <c r="IC26" s="446">
        <f t="shared" si="103"/>
        <v>0</v>
      </c>
      <c r="ID26" s="446">
        <f t="shared" si="103"/>
        <v>0</v>
      </c>
      <c r="IE26" s="446">
        <f t="shared" si="103"/>
        <v>0</v>
      </c>
      <c r="IF26" s="446">
        <f t="shared" si="103"/>
        <v>0</v>
      </c>
      <c r="IG26" s="446">
        <f t="shared" si="103"/>
        <v>0</v>
      </c>
      <c r="IH26" s="446">
        <f t="shared" si="103"/>
        <v>0</v>
      </c>
      <c r="II26" s="446">
        <f t="shared" si="103"/>
        <v>0</v>
      </c>
      <c r="IJ26" s="446">
        <f t="shared" si="103"/>
        <v>0</v>
      </c>
      <c r="IK26" s="446">
        <f t="shared" si="103"/>
        <v>0</v>
      </c>
      <c r="IL26" s="446">
        <f t="shared" si="103"/>
        <v>0</v>
      </c>
      <c r="IM26" s="446">
        <f t="shared" si="103"/>
        <v>0</v>
      </c>
      <c r="IN26" s="446">
        <f t="shared" si="103"/>
        <v>0</v>
      </c>
      <c r="IO26" s="446">
        <f t="shared" si="103"/>
        <v>0</v>
      </c>
      <c r="IP26" s="446">
        <f t="shared" si="103"/>
        <v>0</v>
      </c>
      <c r="IQ26" s="446">
        <f t="shared" si="103"/>
        <v>0</v>
      </c>
      <c r="IR26" s="447">
        <f t="shared" si="103"/>
        <v>0</v>
      </c>
    </row>
    <row r="27" spans="1:252" ht="12" customHeight="1" x14ac:dyDescent="0.25">
      <c r="A27" s="57" t="s">
        <v>201</v>
      </c>
      <c r="B27" s="425"/>
      <c r="C27" s="448">
        <f t="shared" ref="C27:BM27" si="104">C110</f>
        <v>-19.162190813956727</v>
      </c>
      <c r="D27" s="426">
        <f t="shared" si="104"/>
        <v>-19.329528704078982</v>
      </c>
      <c r="E27" s="426">
        <f t="shared" si="104"/>
        <v>-19.499418009710539</v>
      </c>
      <c r="F27" s="426">
        <f t="shared" si="104"/>
        <v>-19.671915575499206</v>
      </c>
      <c r="G27" s="426">
        <f t="shared" si="104"/>
        <v>-19.847079899351716</v>
      </c>
      <c r="H27" s="426">
        <f t="shared" si="104"/>
        <v>-20.02497118971457</v>
      </c>
      <c r="I27" s="426">
        <f t="shared" si="104"/>
        <v>-20.205651425024712</v>
      </c>
      <c r="J27" s="426">
        <f t="shared" si="104"/>
        <v>-20.389184409591589</v>
      </c>
      <c r="K27" s="426">
        <f t="shared" si="104"/>
        <v>-20.575635849241827</v>
      </c>
      <c r="L27" s="426">
        <f t="shared" si="104"/>
        <v>-20.765073412159563</v>
      </c>
      <c r="M27" s="426">
        <f t="shared" si="104"/>
        <v>-20.95756679220672</v>
      </c>
      <c r="N27" s="426">
        <f t="shared" si="104"/>
        <v>-21.153187792100091</v>
      </c>
      <c r="O27" s="426">
        <f t="shared" si="104"/>
        <v>-21.352010392245642</v>
      </c>
      <c r="P27" s="426">
        <f t="shared" si="104"/>
        <v>-21.554110822488248</v>
      </c>
      <c r="Q27" s="426">
        <f t="shared" si="104"/>
        <v>-21.759567648003674</v>
      </c>
      <c r="R27" s="426">
        <f t="shared" si="104"/>
        <v>-21.968461858155809</v>
      </c>
      <c r="S27" s="426">
        <f t="shared" si="104"/>
        <v>-22.180876942006719</v>
      </c>
      <c r="T27" s="426">
        <f t="shared" si="104"/>
        <v>-22.396898978039111</v>
      </c>
      <c r="U27" s="426">
        <f t="shared" si="104"/>
        <v>-22.616616738082861</v>
      </c>
      <c r="V27" s="426">
        <f t="shared" si="104"/>
        <v>-22.840121778389314</v>
      </c>
      <c r="W27" s="426">
        <f t="shared" si="104"/>
        <v>-23.067508534316609</v>
      </c>
      <c r="X27" s="426">
        <f t="shared" si="104"/>
        <v>-23.298874424022049</v>
      </c>
      <c r="Y27" s="426">
        <f t="shared" si="104"/>
        <v>-23.534319961021293</v>
      </c>
      <c r="Z27" s="426">
        <f t="shared" si="104"/>
        <v>-23.773948865257985</v>
      </c>
      <c r="AA27" s="426">
        <f t="shared" si="104"/>
        <v>-24.017868177904138</v>
      </c>
      <c r="AB27" s="426">
        <f t="shared" si="104"/>
        <v>-24.266188375052298</v>
      </c>
      <c r="AC27" s="426">
        <f t="shared" si="104"/>
        <v>-24.519023490323214</v>
      </c>
      <c r="AD27" s="426">
        <f t="shared" si="104"/>
        <v>-24.776491246456512</v>
      </c>
      <c r="AE27" s="426">
        <f t="shared" si="104"/>
        <v>-25.038713185600866</v>
      </c>
      <c r="AF27" s="426">
        <f t="shared" si="104"/>
        <v>-25.305814798671427</v>
      </c>
      <c r="AG27" s="426">
        <f t="shared" si="104"/>
        <v>-25.577925663286493</v>
      </c>
      <c r="AH27" s="426">
        <f t="shared" si="104"/>
        <v>-25.855179590197096</v>
      </c>
      <c r="AI27" s="426">
        <f t="shared" si="104"/>
        <v>-26.137714763507901</v>
      </c>
      <c r="AJ27" s="426">
        <f t="shared" si="104"/>
        <v>-26.425673888935783</v>
      </c>
      <c r="AK27" s="426">
        <f t="shared" si="104"/>
        <v>-26.719204349495712</v>
      </c>
      <c r="AL27" s="426">
        <f t="shared" si="104"/>
        <v>-27.018458354521002</v>
      </c>
      <c r="AM27" s="426">
        <f t="shared" si="104"/>
        <v>-27.323593090763168</v>
      </c>
      <c r="AN27" s="426">
        <f t="shared" si="104"/>
        <v>-27.634770888288866</v>
      </c>
      <c r="AO27" s="426">
        <f t="shared" si="104"/>
        <v>-27.952159373620486</v>
      </c>
      <c r="AP27" s="426">
        <f t="shared" si="104"/>
        <v>-28.275931626887363</v>
      </c>
      <c r="AQ27" s="426">
        <f t="shared" si="104"/>
        <v>-28.606266337684815</v>
      </c>
      <c r="AR27" s="426">
        <f t="shared" si="104"/>
        <v>-28.943347957945452</v>
      </c>
      <c r="AS27" s="426">
        <f t="shared" si="104"/>
        <v>-29.287366850521586</v>
      </c>
      <c r="AT27" s="426">
        <f t="shared" si="104"/>
        <v>-29.638519427236695</v>
      </c>
      <c r="AU27" s="426">
        <f t="shared" si="104"/>
        <v>-29.997008286339508</v>
      </c>
      <c r="AV27" s="426">
        <f t="shared" si="104"/>
        <v>-30.363042334267583</v>
      </c>
      <c r="AW27" s="426">
        <f t="shared" si="104"/>
        <v>-30.736836892509711</v>
      </c>
      <c r="AX27" s="426">
        <f t="shared" si="104"/>
        <v>-31.118613781960384</v>
      </c>
      <c r="AY27" s="426">
        <f t="shared" si="104"/>
        <v>-31.508601387526802</v>
      </c>
      <c r="AZ27" s="426">
        <f t="shared" si="104"/>
        <v>-31.907034697091252</v>
      </c>
      <c r="BA27" s="426">
        <f t="shared" si="104"/>
        <v>-32.31415530079537</v>
      </c>
      <c r="BB27" s="426">
        <f t="shared" si="104"/>
        <v>-32.730211343165152</v>
      </c>
      <c r="BC27" s="426">
        <f t="shared" si="104"/>
        <v>-33.155457425456866</v>
      </c>
      <c r="BD27" s="426">
        <f t="shared" si="104"/>
        <v>-33.590154443513619</v>
      </c>
      <c r="BE27" s="426">
        <f t="shared" si="104"/>
        <v>-34.034569347522762</v>
      </c>
      <c r="BF27" s="426">
        <f t="shared" si="104"/>
        <v>-34.488974807815929</v>
      </c>
      <c r="BG27" s="426">
        <f t="shared" si="104"/>
        <v>-34.953648767381857</v>
      </c>
      <c r="BH27" s="426">
        <f t="shared" si="104"/>
        <v>-35.428873858343586</v>
      </c>
      <c r="BI27" s="426">
        <f t="shared" si="104"/>
        <v>-35.914936654750534</v>
      </c>
      <c r="BJ27" s="426">
        <f t="shared" si="104"/>
        <v>-36.412126726348092</v>
      </c>
      <c r="BK27" s="426">
        <f t="shared" si="104"/>
        <v>-36.920735458823444</v>
      </c>
      <c r="BL27" s="426">
        <f t="shared" si="104"/>
        <v>-37.441054594637301</v>
      </c>
      <c r="BM27" s="426">
        <f t="shared" si="104"/>
        <v>-37.973374421852299</v>
      </c>
      <c r="BN27" s="426">
        <f t="shared" ref="BN27:CX27" si="105">BN110</f>
        <v>-38.517981555664029</v>
      </c>
      <c r="BO27" s="426">
        <f t="shared" si="105"/>
        <v>-39.075156224199745</v>
      </c>
      <c r="BP27" s="426">
        <f t="shared" si="105"/>
        <v>-39.645168945946878</v>
      </c>
      <c r="BQ27" s="426">
        <f t="shared" si="105"/>
        <v>-40.228276483563015</v>
      </c>
      <c r="BR27" s="426">
        <f t="shared" si="105"/>
        <v>-40.824716910244298</v>
      </c>
      <c r="BS27" s="426">
        <f t="shared" si="105"/>
        <v>-41.434703590058099</v>
      </c>
      <c r="BT27" s="426">
        <f t="shared" si="105"/>
        <v>-42.058417842220187</v>
      </c>
      <c r="BU27" s="426">
        <f t="shared" si="105"/>
        <v>-42.695999982740297</v>
      </c>
      <c r="BV27" s="426">
        <f t="shared" si="105"/>
        <v>-43.347538367654586</v>
      </c>
      <c r="BW27" s="426">
        <f t="shared" si="105"/>
        <v>-44.013055972859725</v>
      </c>
      <c r="BX27" s="426">
        <f t="shared" si="105"/>
        <v>-44.692493903595988</v>
      </c>
      <c r="BY27" s="426">
        <f t="shared" si="105"/>
        <v>-45.385691071268859</v>
      </c>
      <c r="BZ27" s="426">
        <f t="shared" si="105"/>
        <v>-46.092359061253376</v>
      </c>
      <c r="CA27" s="426">
        <f t="shared" si="105"/>
        <v>-46.812050917442605</v>
      </c>
      <c r="CB27" s="426">
        <f t="shared" si="105"/>
        <v>-47.544122186610039</v>
      </c>
      <c r="CC27" s="426">
        <f t="shared" si="105"/>
        <v>-48.287682038138151</v>
      </c>
      <c r="CD27" s="426">
        <f t="shared" si="105"/>
        <v>-49.041531551564965</v>
      </c>
      <c r="CE27" s="426">
        <f t="shared" si="105"/>
        <v>-49.804085259949701</v>
      </c>
      <c r="CF27" s="426">
        <f t="shared" si="105"/>
        <v>-50.573270617812291</v>
      </c>
      <c r="CG27" s="426">
        <f t="shared" si="105"/>
        <v>-51.346398033248676</v>
      </c>
      <c r="CH27" s="426">
        <f t="shared" si="105"/>
        <v>-52.119991146795023</v>
      </c>
      <c r="CI27" s="426">
        <f t="shared" si="105"/>
        <v>-52.889562648519835</v>
      </c>
      <c r="CJ27" s="426">
        <f t="shared" si="105"/>
        <v>-53.64931426754034</v>
      </c>
      <c r="CK27" s="426">
        <f t="shared" si="105"/>
        <v>-54.391729228066367</v>
      </c>
      <c r="CL27" s="426">
        <f t="shared" si="105"/>
        <v>-55.107008968090888</v>
      </c>
      <c r="CM27" s="426">
        <f t="shared" si="105"/>
        <v>-55.782278766178237</v>
      </c>
      <c r="CN27" s="426">
        <f t="shared" si="105"/>
        <v>-56.400440626093086</v>
      </c>
      <c r="CO27" s="426">
        <f t="shared" si="105"/>
        <v>-56.938469484726191</v>
      </c>
      <c r="CP27" s="426">
        <f t="shared" si="105"/>
        <v>-57.364795248082956</v>
      </c>
      <c r="CQ27" s="426">
        <f t="shared" si="105"/>
        <v>-57.635109272532084</v>
      </c>
      <c r="CR27" s="426">
        <f t="shared" si="105"/>
        <v>-57.685287917706255</v>
      </c>
      <c r="CS27" s="426">
        <f t="shared" si="105"/>
        <v>-45.361801425509377</v>
      </c>
      <c r="CT27" s="426">
        <f t="shared" si="105"/>
        <v>0</v>
      </c>
      <c r="CU27" s="426">
        <f t="shared" si="105"/>
        <v>0</v>
      </c>
      <c r="CV27" s="426">
        <f t="shared" si="105"/>
        <v>0</v>
      </c>
      <c r="CW27" s="426">
        <f t="shared" si="105"/>
        <v>-35.312184798845408</v>
      </c>
      <c r="CX27" s="426">
        <f t="shared" si="105"/>
        <v>-34.815387917744893</v>
      </c>
      <c r="CY27" s="426">
        <f t="shared" ref="CY27:EM27" si="106">CY110</f>
        <v>-34.115205050045013</v>
      </c>
      <c r="CZ27" s="426">
        <f t="shared" si="106"/>
        <v>-33.13265833259797</v>
      </c>
      <c r="DA27" s="426">
        <f t="shared" si="106"/>
        <v>-31.734733472690603</v>
      </c>
      <c r="DB27" s="426">
        <f t="shared" si="106"/>
        <v>-29.665596735425659</v>
      </c>
      <c r="DC27" s="426">
        <f t="shared" si="106"/>
        <v>-26.298478852754918</v>
      </c>
      <c r="DD27" s="426">
        <f t="shared" si="106"/>
        <v>-24.886514441050323</v>
      </c>
      <c r="DE27" s="426">
        <f t="shared" si="106"/>
        <v>0</v>
      </c>
      <c r="DF27" s="426">
        <f t="shared" si="106"/>
        <v>0</v>
      </c>
      <c r="DG27" s="426">
        <f t="shared" si="106"/>
        <v>0</v>
      </c>
      <c r="DH27" s="426">
        <f t="shared" si="106"/>
        <v>0</v>
      </c>
      <c r="DI27" s="426">
        <f t="shared" si="106"/>
        <v>0</v>
      </c>
      <c r="DJ27" s="426">
        <f t="shared" si="106"/>
        <v>0</v>
      </c>
      <c r="DK27" s="426">
        <f t="shared" si="106"/>
        <v>0</v>
      </c>
      <c r="DL27" s="426">
        <f t="shared" si="106"/>
        <v>0</v>
      </c>
      <c r="DM27" s="426">
        <f t="shared" si="106"/>
        <v>0</v>
      </c>
      <c r="DN27" s="426">
        <f t="shared" si="106"/>
        <v>0</v>
      </c>
      <c r="DO27" s="426">
        <f t="shared" si="106"/>
        <v>0</v>
      </c>
      <c r="DP27" s="426">
        <f t="shared" si="106"/>
        <v>0</v>
      </c>
      <c r="DQ27" s="426">
        <f t="shared" si="106"/>
        <v>0</v>
      </c>
      <c r="DR27" s="426">
        <f t="shared" si="106"/>
        <v>0</v>
      </c>
      <c r="DS27" s="426">
        <f t="shared" si="106"/>
        <v>0</v>
      </c>
      <c r="DT27" s="426">
        <f t="shared" si="106"/>
        <v>0</v>
      </c>
      <c r="DU27" s="426">
        <f t="shared" si="106"/>
        <v>0</v>
      </c>
      <c r="DV27" s="426">
        <f t="shared" si="106"/>
        <v>0</v>
      </c>
      <c r="DW27" s="426">
        <f t="shared" si="106"/>
        <v>0</v>
      </c>
      <c r="DX27" s="426">
        <f t="shared" si="106"/>
        <v>0</v>
      </c>
      <c r="DY27" s="426">
        <f t="shared" si="106"/>
        <v>0</v>
      </c>
      <c r="DZ27" s="426">
        <f t="shared" si="106"/>
        <v>0</v>
      </c>
      <c r="EA27" s="426">
        <f t="shared" si="106"/>
        <v>0</v>
      </c>
      <c r="EB27" s="426">
        <f t="shared" si="106"/>
        <v>0</v>
      </c>
      <c r="EC27" s="426">
        <f t="shared" si="106"/>
        <v>0</v>
      </c>
      <c r="ED27" s="426">
        <f t="shared" si="106"/>
        <v>0</v>
      </c>
      <c r="EE27" s="426">
        <f t="shared" si="106"/>
        <v>0</v>
      </c>
      <c r="EF27" s="426">
        <f t="shared" si="106"/>
        <v>0</v>
      </c>
      <c r="EG27" s="426">
        <f t="shared" si="106"/>
        <v>0</v>
      </c>
      <c r="EH27" s="426">
        <f t="shared" si="106"/>
        <v>0</v>
      </c>
      <c r="EI27" s="426">
        <f t="shared" si="106"/>
        <v>0</v>
      </c>
      <c r="EJ27" s="426">
        <f t="shared" si="106"/>
        <v>0</v>
      </c>
      <c r="EK27" s="426">
        <f t="shared" si="106"/>
        <v>0</v>
      </c>
      <c r="EL27" s="426">
        <f t="shared" si="106"/>
        <v>0</v>
      </c>
      <c r="EM27" s="426">
        <f t="shared" si="106"/>
        <v>0</v>
      </c>
      <c r="EN27" s="426">
        <f t="shared" ref="EN27:EY27" si="107">EN110</f>
        <v>0</v>
      </c>
      <c r="EO27" s="426">
        <f t="shared" si="107"/>
        <v>0</v>
      </c>
      <c r="EP27" s="426">
        <f t="shared" si="107"/>
        <v>0</v>
      </c>
      <c r="EQ27" s="426">
        <f t="shared" si="107"/>
        <v>0</v>
      </c>
      <c r="ER27" s="426">
        <f t="shared" si="107"/>
        <v>0</v>
      </c>
      <c r="ES27" s="426">
        <f t="shared" si="107"/>
        <v>0</v>
      </c>
      <c r="ET27" s="426">
        <f t="shared" si="107"/>
        <v>0</v>
      </c>
      <c r="EU27" s="426">
        <f t="shared" si="107"/>
        <v>0</v>
      </c>
      <c r="EV27" s="426">
        <f t="shared" si="107"/>
        <v>0</v>
      </c>
      <c r="EW27" s="426">
        <f t="shared" si="107"/>
        <v>0</v>
      </c>
      <c r="EX27" s="426">
        <f t="shared" si="107"/>
        <v>0</v>
      </c>
      <c r="EY27" s="426">
        <f t="shared" si="107"/>
        <v>0</v>
      </c>
      <c r="EZ27" s="426">
        <f t="shared" ref="EZ27:HK27" si="108">EZ110</f>
        <v>0</v>
      </c>
      <c r="FA27" s="426">
        <f t="shared" si="108"/>
        <v>0</v>
      </c>
      <c r="FB27" s="426">
        <f t="shared" si="108"/>
        <v>0</v>
      </c>
      <c r="FC27" s="426">
        <f t="shared" si="108"/>
        <v>0</v>
      </c>
      <c r="FD27" s="426">
        <f t="shared" si="108"/>
        <v>0</v>
      </c>
      <c r="FE27" s="426">
        <f t="shared" si="108"/>
        <v>0</v>
      </c>
      <c r="FF27" s="426">
        <f t="shared" si="108"/>
        <v>0</v>
      </c>
      <c r="FG27" s="426">
        <f t="shared" si="108"/>
        <v>0</v>
      </c>
      <c r="FH27" s="426">
        <f t="shared" si="108"/>
        <v>0</v>
      </c>
      <c r="FI27" s="426">
        <f t="shared" si="108"/>
        <v>0</v>
      </c>
      <c r="FJ27" s="426">
        <f t="shared" si="108"/>
        <v>0</v>
      </c>
      <c r="FK27" s="426">
        <f t="shared" si="108"/>
        <v>0</v>
      </c>
      <c r="FL27" s="426">
        <f t="shared" si="108"/>
        <v>0</v>
      </c>
      <c r="FM27" s="426">
        <f t="shared" si="108"/>
        <v>0</v>
      </c>
      <c r="FN27" s="426">
        <f t="shared" si="108"/>
        <v>0</v>
      </c>
      <c r="FO27" s="426">
        <f t="shared" si="108"/>
        <v>0</v>
      </c>
      <c r="FP27" s="426">
        <f t="shared" si="108"/>
        <v>0</v>
      </c>
      <c r="FQ27" s="426">
        <f t="shared" si="108"/>
        <v>0</v>
      </c>
      <c r="FR27" s="426">
        <f t="shared" si="108"/>
        <v>0</v>
      </c>
      <c r="FS27" s="426">
        <f t="shared" si="108"/>
        <v>0</v>
      </c>
      <c r="FT27" s="426">
        <f t="shared" si="108"/>
        <v>0</v>
      </c>
      <c r="FU27" s="426">
        <f t="shared" si="108"/>
        <v>0</v>
      </c>
      <c r="FV27" s="426">
        <f t="shared" si="108"/>
        <v>0</v>
      </c>
      <c r="FW27" s="426">
        <f t="shared" si="108"/>
        <v>0</v>
      </c>
      <c r="FX27" s="426">
        <f t="shared" si="108"/>
        <v>0</v>
      </c>
      <c r="FY27" s="426">
        <f t="shared" si="108"/>
        <v>0</v>
      </c>
      <c r="FZ27" s="426">
        <f t="shared" si="108"/>
        <v>0</v>
      </c>
      <c r="GA27" s="426">
        <f t="shared" si="108"/>
        <v>0</v>
      </c>
      <c r="GB27" s="426">
        <f t="shared" si="108"/>
        <v>0</v>
      </c>
      <c r="GC27" s="426">
        <f t="shared" si="108"/>
        <v>0</v>
      </c>
      <c r="GD27" s="426">
        <f t="shared" si="108"/>
        <v>0</v>
      </c>
      <c r="GE27" s="426">
        <f t="shared" si="108"/>
        <v>0</v>
      </c>
      <c r="GF27" s="426">
        <f t="shared" si="108"/>
        <v>0</v>
      </c>
      <c r="GG27" s="426">
        <f t="shared" si="108"/>
        <v>0</v>
      </c>
      <c r="GH27" s="426">
        <f t="shared" si="108"/>
        <v>0</v>
      </c>
      <c r="GI27" s="426">
        <f t="shared" si="108"/>
        <v>0</v>
      </c>
      <c r="GJ27" s="426">
        <f t="shared" si="108"/>
        <v>0</v>
      </c>
      <c r="GK27" s="426">
        <f t="shared" si="108"/>
        <v>0</v>
      </c>
      <c r="GL27" s="426">
        <f t="shared" si="108"/>
        <v>0</v>
      </c>
      <c r="GM27" s="426">
        <f t="shared" si="108"/>
        <v>0</v>
      </c>
      <c r="GN27" s="426">
        <f t="shared" si="108"/>
        <v>0</v>
      </c>
      <c r="GO27" s="426">
        <f t="shared" si="108"/>
        <v>0</v>
      </c>
      <c r="GP27" s="426">
        <f t="shared" si="108"/>
        <v>0</v>
      </c>
      <c r="GQ27" s="426">
        <f t="shared" si="108"/>
        <v>0</v>
      </c>
      <c r="GR27" s="426">
        <f t="shared" si="108"/>
        <v>0</v>
      </c>
      <c r="GS27" s="426">
        <f t="shared" si="108"/>
        <v>0</v>
      </c>
      <c r="GT27" s="426">
        <f t="shared" si="108"/>
        <v>0</v>
      </c>
      <c r="GU27" s="426">
        <f t="shared" si="108"/>
        <v>0</v>
      </c>
      <c r="GV27" s="426">
        <f t="shared" si="108"/>
        <v>0</v>
      </c>
      <c r="GW27" s="426">
        <f t="shared" si="108"/>
        <v>0</v>
      </c>
      <c r="GX27" s="426">
        <f t="shared" si="108"/>
        <v>0</v>
      </c>
      <c r="GY27" s="426">
        <f t="shared" si="108"/>
        <v>0</v>
      </c>
      <c r="GZ27" s="426">
        <f t="shared" si="108"/>
        <v>0</v>
      </c>
      <c r="HA27" s="426">
        <f t="shared" si="108"/>
        <v>0</v>
      </c>
      <c r="HB27" s="426">
        <f t="shared" si="108"/>
        <v>0</v>
      </c>
      <c r="HC27" s="426">
        <f t="shared" si="108"/>
        <v>0</v>
      </c>
      <c r="HD27" s="426">
        <f t="shared" si="108"/>
        <v>0</v>
      </c>
      <c r="HE27" s="426">
        <f t="shared" si="108"/>
        <v>0</v>
      </c>
      <c r="HF27" s="426">
        <f t="shared" si="108"/>
        <v>0</v>
      </c>
      <c r="HG27" s="426">
        <f t="shared" si="108"/>
        <v>0</v>
      </c>
      <c r="HH27" s="426">
        <f t="shared" si="108"/>
        <v>0</v>
      </c>
      <c r="HI27" s="426">
        <f t="shared" si="108"/>
        <v>0</v>
      </c>
      <c r="HJ27" s="426">
        <f t="shared" si="108"/>
        <v>0</v>
      </c>
      <c r="HK27" s="426">
        <f t="shared" si="108"/>
        <v>0</v>
      </c>
      <c r="HL27" s="426">
        <f t="shared" ref="HL27:IR27" si="109">HL110</f>
        <v>0</v>
      </c>
      <c r="HM27" s="426">
        <f t="shared" si="109"/>
        <v>0</v>
      </c>
      <c r="HN27" s="426">
        <f t="shared" si="109"/>
        <v>0</v>
      </c>
      <c r="HO27" s="426">
        <f t="shared" si="109"/>
        <v>0</v>
      </c>
      <c r="HP27" s="426">
        <f t="shared" si="109"/>
        <v>0</v>
      </c>
      <c r="HQ27" s="426">
        <f t="shared" si="109"/>
        <v>0</v>
      </c>
      <c r="HR27" s="426">
        <f t="shared" si="109"/>
        <v>0</v>
      </c>
      <c r="HS27" s="426">
        <f t="shared" si="109"/>
        <v>0</v>
      </c>
      <c r="HT27" s="426">
        <f t="shared" si="109"/>
        <v>0</v>
      </c>
      <c r="HU27" s="426">
        <f t="shared" si="109"/>
        <v>0</v>
      </c>
      <c r="HV27" s="426">
        <f t="shared" si="109"/>
        <v>0</v>
      </c>
      <c r="HW27" s="426">
        <f t="shared" si="109"/>
        <v>0</v>
      </c>
      <c r="HX27" s="426">
        <f t="shared" si="109"/>
        <v>0</v>
      </c>
      <c r="HY27" s="426">
        <f t="shared" si="109"/>
        <v>0</v>
      </c>
      <c r="HZ27" s="426">
        <f t="shared" si="109"/>
        <v>0</v>
      </c>
      <c r="IA27" s="426">
        <f t="shared" si="109"/>
        <v>0</v>
      </c>
      <c r="IB27" s="426">
        <f t="shared" si="109"/>
        <v>0</v>
      </c>
      <c r="IC27" s="426">
        <f t="shared" si="109"/>
        <v>0</v>
      </c>
      <c r="ID27" s="426">
        <f t="shared" si="109"/>
        <v>0</v>
      </c>
      <c r="IE27" s="426">
        <f t="shared" si="109"/>
        <v>0</v>
      </c>
      <c r="IF27" s="426">
        <f t="shared" si="109"/>
        <v>0</v>
      </c>
      <c r="IG27" s="426">
        <f t="shared" si="109"/>
        <v>0</v>
      </c>
      <c r="IH27" s="426">
        <f t="shared" si="109"/>
        <v>0</v>
      </c>
      <c r="II27" s="426">
        <f t="shared" si="109"/>
        <v>0</v>
      </c>
      <c r="IJ27" s="426">
        <f t="shared" si="109"/>
        <v>0</v>
      </c>
      <c r="IK27" s="426">
        <f t="shared" si="109"/>
        <v>0</v>
      </c>
      <c r="IL27" s="426">
        <f t="shared" si="109"/>
        <v>0</v>
      </c>
      <c r="IM27" s="426">
        <f t="shared" si="109"/>
        <v>0</v>
      </c>
      <c r="IN27" s="426">
        <f t="shared" si="109"/>
        <v>0</v>
      </c>
      <c r="IO27" s="426">
        <f t="shared" si="109"/>
        <v>0</v>
      </c>
      <c r="IP27" s="426">
        <f t="shared" si="109"/>
        <v>0</v>
      </c>
      <c r="IQ27" s="426">
        <f t="shared" si="109"/>
        <v>0</v>
      </c>
      <c r="IR27" s="427">
        <f t="shared" si="109"/>
        <v>0</v>
      </c>
    </row>
    <row r="28" spans="1:252" ht="12" customHeight="1" x14ac:dyDescent="0.25">
      <c r="A28" s="57" t="s">
        <v>202</v>
      </c>
      <c r="B28" s="425"/>
      <c r="C28" s="448">
        <f t="shared" ref="C28:BM28" si="110">C112</f>
        <v>1.9429621966082777E-2</v>
      </c>
      <c r="D28" s="426">
        <f t="shared" si="110"/>
        <v>5.822226403734021E-2</v>
      </c>
      <c r="E28" s="426">
        <f t="shared" si="110"/>
        <v>9.7095227072259149E-2</v>
      </c>
      <c r="F28" s="426">
        <f t="shared" si="110"/>
        <v>0.13603522185303518</v>
      </c>
      <c r="G28" s="426">
        <f t="shared" si="110"/>
        <v>0.17502857021645468</v>
      </c>
      <c r="H28" s="426">
        <f t="shared" si="110"/>
        <v>0.21406121377322052</v>
      </c>
      <c r="I28" s="426">
        <f t="shared" si="110"/>
        <v>0.25312195216019973</v>
      </c>
      <c r="J28" s="426">
        <f t="shared" si="110"/>
        <v>0.29219272031059518</v>
      </c>
      <c r="K28" s="426">
        <f t="shared" si="110"/>
        <v>0.33125828660740808</v>
      </c>
      <c r="L28" s="426">
        <f t="shared" si="110"/>
        <v>0.37030616088941315</v>
      </c>
      <c r="M28" s="426">
        <f t="shared" si="110"/>
        <v>0.40931714529187957</v>
      </c>
      <c r="N28" s="426">
        <f t="shared" si="110"/>
        <v>0.44827475547845097</v>
      </c>
      <c r="O28" s="426">
        <f t="shared" si="110"/>
        <v>0.48716504964022533</v>
      </c>
      <c r="P28" s="426">
        <f t="shared" si="110"/>
        <v>0.52597054481793748</v>
      </c>
      <c r="Q28" s="426">
        <f t="shared" si="110"/>
        <v>0.564670356816805</v>
      </c>
      <c r="R28" s="426">
        <f t="shared" si="110"/>
        <v>0.60324895455551086</v>
      </c>
      <c r="S28" s="426">
        <f t="shared" si="110"/>
        <v>0.64169019226210366</v>
      </c>
      <c r="T28" s="426">
        <f t="shared" si="110"/>
        <v>0.67997165277483873</v>
      </c>
      <c r="U28" s="426">
        <f t="shared" si="110"/>
        <v>0.71807324262181282</v>
      </c>
      <c r="V28" s="426">
        <f t="shared" si="110"/>
        <v>0.75597701753986257</v>
      </c>
      <c r="W28" s="426">
        <f t="shared" si="110"/>
        <v>0.79366430512436636</v>
      </c>
      <c r="X28" s="426">
        <f t="shared" si="110"/>
        <v>0.83111305978809469</v>
      </c>
      <c r="Y28" s="426">
        <f t="shared" si="110"/>
        <v>0.86830058236864716</v>
      </c>
      <c r="Z28" s="426">
        <f t="shared" si="110"/>
        <v>0.90520353682040877</v>
      </c>
      <c r="AA28" s="426">
        <f t="shared" si="110"/>
        <v>0.94180039636512447</v>
      </c>
      <c r="AB28" s="426">
        <f t="shared" si="110"/>
        <v>0.97806883520115662</v>
      </c>
      <c r="AC28" s="426">
        <f t="shared" si="110"/>
        <v>1.013983197374273</v>
      </c>
      <c r="AD28" s="426">
        <f t="shared" si="110"/>
        <v>1.0495170946451253</v>
      </c>
      <c r="AE28" s="426">
        <f t="shared" si="110"/>
        <v>1.0846456929994019</v>
      </c>
      <c r="AF28" s="426">
        <f t="shared" si="110"/>
        <v>1.1193432576101259</v>
      </c>
      <c r="AG28" s="426">
        <f t="shared" si="110"/>
        <v>1.1535807749660307</v>
      </c>
      <c r="AH28" s="426">
        <f t="shared" si="110"/>
        <v>1.1873306246939137</v>
      </c>
      <c r="AI28" s="426">
        <f t="shared" si="110"/>
        <v>1.2205641619730159</v>
      </c>
      <c r="AJ28" s="426">
        <f t="shared" si="110"/>
        <v>1.2532495325126547</v>
      </c>
      <c r="AK28" s="426">
        <f t="shared" si="110"/>
        <v>1.2853560291550821</v>
      </c>
      <c r="AL28" s="426">
        <f t="shared" si="110"/>
        <v>1.3168539437506297</v>
      </c>
      <c r="AM28" s="426">
        <f t="shared" si="110"/>
        <v>1.3477081900641679</v>
      </c>
      <c r="AN28" s="426">
        <f t="shared" si="110"/>
        <v>1.3778846147861259</v>
      </c>
      <c r="AO28" s="426">
        <f t="shared" si="110"/>
        <v>1.4073478889313265</v>
      </c>
      <c r="AP28" s="426">
        <f t="shared" si="110"/>
        <v>1.436061396005698</v>
      </c>
      <c r="AQ28" s="426">
        <f t="shared" si="110"/>
        <v>1.4639872756142722</v>
      </c>
      <c r="AR28" s="426">
        <f t="shared" si="110"/>
        <v>1.4910863107711521</v>
      </c>
      <c r="AS28" s="426">
        <f t="shared" si="110"/>
        <v>1.5173197712656474</v>
      </c>
      <c r="AT28" s="426">
        <f t="shared" si="110"/>
        <v>1.5426456225786751</v>
      </c>
      <c r="AU28" s="426">
        <f t="shared" si="110"/>
        <v>1.5670204076564005</v>
      </c>
      <c r="AV28" s="426">
        <f t="shared" si="110"/>
        <v>1.5903992123085118</v>
      </c>
      <c r="AW28" s="426">
        <f t="shared" si="110"/>
        <v>1.6127372727814873</v>
      </c>
      <c r="AX28" s="426">
        <f t="shared" si="110"/>
        <v>1.6339881834551306</v>
      </c>
      <c r="AY28" s="426">
        <f t="shared" si="110"/>
        <v>1.6541022632263775</v>
      </c>
      <c r="AZ28" s="426">
        <f t="shared" si="110"/>
        <v>1.6730282436692505</v>
      </c>
      <c r="BA28" s="426">
        <f t="shared" si="110"/>
        <v>1.6907147229603652</v>
      </c>
      <c r="BB28" s="426">
        <f t="shared" si="110"/>
        <v>1.7071085395177761</v>
      </c>
      <c r="BC28" s="426">
        <f t="shared" si="110"/>
        <v>1.7221547095236929</v>
      </c>
      <c r="BD28" s="426">
        <f t="shared" si="110"/>
        <v>1.7357964466993963</v>
      </c>
      <c r="BE28" s="426">
        <f t="shared" si="110"/>
        <v>1.7479751081611994</v>
      </c>
      <c r="BF28" s="426">
        <f t="shared" si="110"/>
        <v>1.7586302243157661</v>
      </c>
      <c r="BG28" s="426">
        <f t="shared" si="110"/>
        <v>1.7676994568348618</v>
      </c>
      <c r="BH28" s="426">
        <f t="shared" si="110"/>
        <v>1.7751186428663459</v>
      </c>
      <c r="BI28" s="426">
        <f t="shared" si="110"/>
        <v>1.7808229340303114</v>
      </c>
      <c r="BJ28" s="426">
        <f t="shared" si="110"/>
        <v>1.7847455789597007</v>
      </c>
      <c r="BK28" s="426">
        <f t="shared" si="110"/>
        <v>1.7868157141490428</v>
      </c>
      <c r="BL28" s="426">
        <f t="shared" si="110"/>
        <v>1.7869629890601573</v>
      </c>
      <c r="BM28" s="426">
        <f t="shared" si="110"/>
        <v>1.7851153118851926</v>
      </c>
      <c r="BN28" s="426">
        <f t="shared" ref="BN28:DY28" si="111">BN112</f>
        <v>1.7811978972051747</v>
      </c>
      <c r="BO28" s="426">
        <f t="shared" si="111"/>
        <v>1.775136395473055</v>
      </c>
      <c r="BP28" s="426">
        <f t="shared" si="111"/>
        <v>1.7668540232459691</v>
      </c>
      <c r="BQ28" s="426">
        <f t="shared" si="111"/>
        <v>1.756271856730109</v>
      </c>
      <c r="BR28" s="426">
        <f t="shared" si="111"/>
        <v>1.7433117076093367</v>
      </c>
      <c r="BS28" s="426">
        <f t="shared" si="111"/>
        <v>1.7278937216408394</v>
      </c>
      <c r="BT28" s="426">
        <f t="shared" si="111"/>
        <v>1.7099375392383536</v>
      </c>
      <c r="BU28" s="426">
        <f t="shared" si="111"/>
        <v>1.6893641337132976</v>
      </c>
      <c r="BV28" s="426">
        <f t="shared" si="111"/>
        <v>1.6660932482018325</v>
      </c>
      <c r="BW28" s="426">
        <f t="shared" si="111"/>
        <v>1.6400454647916831</v>
      </c>
      <c r="BX28" s="426">
        <f t="shared" si="111"/>
        <v>1.6111440690826839</v>
      </c>
      <c r="BY28" s="426">
        <f t="shared" si="111"/>
        <v>1.5793137826874499</v>
      </c>
      <c r="BZ28" s="426">
        <f t="shared" si="111"/>
        <v>1.5444822967883738</v>
      </c>
      <c r="CA28" s="426">
        <f t="shared" si="111"/>
        <v>1.5065813422909287</v>
      </c>
      <c r="CB28" s="426">
        <f t="shared" si="111"/>
        <v>1.4655478775098345</v>
      </c>
      <c r="CC28" s="426">
        <f t="shared" si="111"/>
        <v>1.4213259748050859</v>
      </c>
      <c r="CD28" s="426">
        <f t="shared" si="111"/>
        <v>1.3738679896287067</v>
      </c>
      <c r="CE28" s="426">
        <f t="shared" si="111"/>
        <v>1.3231362521160008</v>
      </c>
      <c r="CF28" s="426">
        <f t="shared" si="111"/>
        <v>1.2691062273742091</v>
      </c>
      <c r="CG28" s="426">
        <f t="shared" si="111"/>
        <v>1.2117690129009588</v>
      </c>
      <c r="CH28" s="426">
        <f t="shared" si="111"/>
        <v>1.1511347123879432</v>
      </c>
      <c r="CI28" s="426">
        <f t="shared" si="111"/>
        <v>1.08723661674901</v>
      </c>
      <c r="CJ28" s="426">
        <f t="shared" si="111"/>
        <v>1.0201361195946674</v>
      </c>
      <c r="CK28" s="426">
        <f t="shared" si="111"/>
        <v>0.94992880953691383</v>
      </c>
      <c r="CL28" s="426">
        <f t="shared" si="111"/>
        <v>0.876751808840595</v>
      </c>
      <c r="CM28" s="426">
        <f t="shared" si="111"/>
        <v>0.80079296290841739</v>
      </c>
      <c r="CN28" s="426">
        <f t="shared" si="111"/>
        <v>0.72230214693144035</v>
      </c>
      <c r="CO28" s="426">
        <f t="shared" si="111"/>
        <v>0.64160605792085335</v>
      </c>
      <c r="CP28" s="426">
        <f t="shared" si="111"/>
        <v>0.55912718595243405</v>
      </c>
      <c r="CQ28" s="426">
        <f t="shared" si="111"/>
        <v>0.4754092721244092</v>
      </c>
      <c r="CR28" s="426">
        <f t="shared" si="111"/>
        <v>0.39115296666602717</v>
      </c>
      <c r="CS28" s="426">
        <f t="shared" si="111"/>
        <v>0.3250620512936564</v>
      </c>
      <c r="CT28" s="426">
        <f t="shared" si="111"/>
        <v>0.32666495017656416</v>
      </c>
      <c r="CU28" s="426">
        <f t="shared" si="111"/>
        <v>0.33115728521724463</v>
      </c>
      <c r="CV28" s="426">
        <f t="shared" si="111"/>
        <v>0.3356946068187483</v>
      </c>
      <c r="CW28" s="426">
        <f t="shared" si="111"/>
        <v>0.28608512861489999</v>
      </c>
      <c r="CX28" s="426">
        <f t="shared" si="111"/>
        <v>0.2347481251117074</v>
      </c>
      <c r="CY28" s="426">
        <f t="shared" si="111"/>
        <v>0.18444365426135789</v>
      </c>
      <c r="CZ28" s="426">
        <f t="shared" si="111"/>
        <v>0.13575015332175155</v>
      </c>
      <c r="DA28" s="426">
        <f t="shared" si="111"/>
        <v>8.9444714780675838E-2</v>
      </c>
      <c r="DB28" s="426">
        <f t="shared" si="111"/>
        <v>4.666618730672667E-2</v>
      </c>
      <c r="DC28" s="426">
        <f t="shared" si="111"/>
        <v>9.4074246098276859E-3</v>
      </c>
      <c r="DD28" s="426">
        <f t="shared" si="111"/>
        <v>-2.4915744145317831E-2</v>
      </c>
      <c r="DE28" s="426">
        <f t="shared" si="111"/>
        <v>0</v>
      </c>
      <c r="DF28" s="426">
        <f t="shared" si="111"/>
        <v>0</v>
      </c>
      <c r="DG28" s="426">
        <f t="shared" si="111"/>
        <v>0</v>
      </c>
      <c r="DH28" s="426">
        <f t="shared" si="111"/>
        <v>0</v>
      </c>
      <c r="DI28" s="426">
        <f t="shared" si="111"/>
        <v>0</v>
      </c>
      <c r="DJ28" s="426">
        <f t="shared" si="111"/>
        <v>0</v>
      </c>
      <c r="DK28" s="426">
        <f t="shared" si="111"/>
        <v>0</v>
      </c>
      <c r="DL28" s="426">
        <f t="shared" si="111"/>
        <v>0</v>
      </c>
      <c r="DM28" s="426">
        <f t="shared" si="111"/>
        <v>0</v>
      </c>
      <c r="DN28" s="426">
        <f t="shared" si="111"/>
        <v>0</v>
      </c>
      <c r="DO28" s="426">
        <f t="shared" si="111"/>
        <v>0</v>
      </c>
      <c r="DP28" s="426">
        <f t="shared" si="111"/>
        <v>0</v>
      </c>
      <c r="DQ28" s="426">
        <f t="shared" si="111"/>
        <v>0</v>
      </c>
      <c r="DR28" s="426">
        <f t="shared" si="111"/>
        <v>0</v>
      </c>
      <c r="DS28" s="426">
        <f t="shared" si="111"/>
        <v>0</v>
      </c>
      <c r="DT28" s="426">
        <f t="shared" si="111"/>
        <v>0</v>
      </c>
      <c r="DU28" s="426">
        <f t="shared" si="111"/>
        <v>0</v>
      </c>
      <c r="DV28" s="426">
        <f t="shared" si="111"/>
        <v>0</v>
      </c>
      <c r="DW28" s="426">
        <f t="shared" si="111"/>
        <v>0</v>
      </c>
      <c r="DX28" s="426">
        <f t="shared" si="111"/>
        <v>0</v>
      </c>
      <c r="DY28" s="426">
        <f t="shared" si="111"/>
        <v>0</v>
      </c>
      <c r="DZ28" s="426">
        <f t="shared" ref="DZ28:GK28" si="112">DZ112</f>
        <v>0</v>
      </c>
      <c r="EA28" s="426">
        <f t="shared" si="112"/>
        <v>0</v>
      </c>
      <c r="EB28" s="426">
        <f t="shared" si="112"/>
        <v>0</v>
      </c>
      <c r="EC28" s="426">
        <f t="shared" si="112"/>
        <v>0</v>
      </c>
      <c r="ED28" s="426">
        <f t="shared" si="112"/>
        <v>0</v>
      </c>
      <c r="EE28" s="426">
        <f t="shared" si="112"/>
        <v>0</v>
      </c>
      <c r="EF28" s="426">
        <f t="shared" si="112"/>
        <v>0</v>
      </c>
      <c r="EG28" s="426">
        <f t="shared" si="112"/>
        <v>0</v>
      </c>
      <c r="EH28" s="426">
        <f t="shared" si="112"/>
        <v>0</v>
      </c>
      <c r="EI28" s="426">
        <f t="shared" si="112"/>
        <v>0</v>
      </c>
      <c r="EJ28" s="426">
        <f t="shared" si="112"/>
        <v>0</v>
      </c>
      <c r="EK28" s="426">
        <f t="shared" si="112"/>
        <v>0</v>
      </c>
      <c r="EL28" s="426">
        <f t="shared" si="112"/>
        <v>0</v>
      </c>
      <c r="EM28" s="426">
        <f t="shared" si="112"/>
        <v>0</v>
      </c>
      <c r="EN28" s="426">
        <f t="shared" si="112"/>
        <v>0</v>
      </c>
      <c r="EO28" s="426">
        <f t="shared" si="112"/>
        <v>0</v>
      </c>
      <c r="EP28" s="426">
        <f t="shared" si="112"/>
        <v>0</v>
      </c>
      <c r="EQ28" s="426">
        <f t="shared" si="112"/>
        <v>0</v>
      </c>
      <c r="ER28" s="426">
        <f t="shared" si="112"/>
        <v>0</v>
      </c>
      <c r="ES28" s="426">
        <f t="shared" si="112"/>
        <v>0</v>
      </c>
      <c r="ET28" s="426">
        <f t="shared" si="112"/>
        <v>0</v>
      </c>
      <c r="EU28" s="426">
        <f t="shared" si="112"/>
        <v>0</v>
      </c>
      <c r="EV28" s="426">
        <f t="shared" si="112"/>
        <v>0</v>
      </c>
      <c r="EW28" s="426">
        <f t="shared" si="112"/>
        <v>0</v>
      </c>
      <c r="EX28" s="426">
        <f t="shared" si="112"/>
        <v>0</v>
      </c>
      <c r="EY28" s="426">
        <f t="shared" si="112"/>
        <v>0</v>
      </c>
      <c r="EZ28" s="426">
        <f t="shared" si="112"/>
        <v>0</v>
      </c>
      <c r="FA28" s="426">
        <f t="shared" si="112"/>
        <v>0</v>
      </c>
      <c r="FB28" s="426">
        <f t="shared" si="112"/>
        <v>0</v>
      </c>
      <c r="FC28" s="426">
        <f t="shared" si="112"/>
        <v>0</v>
      </c>
      <c r="FD28" s="426">
        <f t="shared" si="112"/>
        <v>0</v>
      </c>
      <c r="FE28" s="426">
        <f t="shared" si="112"/>
        <v>0</v>
      </c>
      <c r="FF28" s="426">
        <f t="shared" si="112"/>
        <v>0</v>
      </c>
      <c r="FG28" s="426">
        <f t="shared" si="112"/>
        <v>0</v>
      </c>
      <c r="FH28" s="426">
        <f t="shared" si="112"/>
        <v>0</v>
      </c>
      <c r="FI28" s="426">
        <f t="shared" si="112"/>
        <v>0</v>
      </c>
      <c r="FJ28" s="426">
        <f t="shared" si="112"/>
        <v>0</v>
      </c>
      <c r="FK28" s="426">
        <f t="shared" si="112"/>
        <v>0</v>
      </c>
      <c r="FL28" s="426">
        <f t="shared" si="112"/>
        <v>0</v>
      </c>
      <c r="FM28" s="426">
        <f t="shared" si="112"/>
        <v>0</v>
      </c>
      <c r="FN28" s="426">
        <f t="shared" si="112"/>
        <v>0</v>
      </c>
      <c r="FO28" s="426">
        <f t="shared" si="112"/>
        <v>0</v>
      </c>
      <c r="FP28" s="426">
        <f t="shared" si="112"/>
        <v>0</v>
      </c>
      <c r="FQ28" s="426">
        <f t="shared" si="112"/>
        <v>0</v>
      </c>
      <c r="FR28" s="426">
        <f t="shared" si="112"/>
        <v>0</v>
      </c>
      <c r="FS28" s="426">
        <f t="shared" si="112"/>
        <v>0</v>
      </c>
      <c r="FT28" s="426">
        <f t="shared" si="112"/>
        <v>0</v>
      </c>
      <c r="FU28" s="426">
        <f t="shared" si="112"/>
        <v>0</v>
      </c>
      <c r="FV28" s="426">
        <f t="shared" si="112"/>
        <v>0</v>
      </c>
      <c r="FW28" s="426">
        <f t="shared" si="112"/>
        <v>0</v>
      </c>
      <c r="FX28" s="426">
        <f t="shared" si="112"/>
        <v>0</v>
      </c>
      <c r="FY28" s="426">
        <f t="shared" si="112"/>
        <v>0</v>
      </c>
      <c r="FZ28" s="426">
        <f t="shared" si="112"/>
        <v>0</v>
      </c>
      <c r="GA28" s="426">
        <f t="shared" si="112"/>
        <v>0</v>
      </c>
      <c r="GB28" s="426">
        <f t="shared" si="112"/>
        <v>0</v>
      </c>
      <c r="GC28" s="426">
        <f t="shared" si="112"/>
        <v>0</v>
      </c>
      <c r="GD28" s="426">
        <f t="shared" si="112"/>
        <v>0</v>
      </c>
      <c r="GE28" s="426">
        <f t="shared" si="112"/>
        <v>0</v>
      </c>
      <c r="GF28" s="426">
        <f t="shared" si="112"/>
        <v>0</v>
      </c>
      <c r="GG28" s="426">
        <f t="shared" si="112"/>
        <v>0</v>
      </c>
      <c r="GH28" s="426">
        <f t="shared" si="112"/>
        <v>0</v>
      </c>
      <c r="GI28" s="426">
        <f t="shared" si="112"/>
        <v>0</v>
      </c>
      <c r="GJ28" s="426">
        <f t="shared" si="112"/>
        <v>0</v>
      </c>
      <c r="GK28" s="426">
        <f t="shared" si="112"/>
        <v>0</v>
      </c>
      <c r="GL28" s="426">
        <f t="shared" ref="GL28:IR28" si="113">GL112</f>
        <v>0</v>
      </c>
      <c r="GM28" s="426">
        <f t="shared" si="113"/>
        <v>0</v>
      </c>
      <c r="GN28" s="426">
        <f t="shared" si="113"/>
        <v>0</v>
      </c>
      <c r="GO28" s="426">
        <f t="shared" si="113"/>
        <v>0</v>
      </c>
      <c r="GP28" s="426">
        <f t="shared" si="113"/>
        <v>0</v>
      </c>
      <c r="GQ28" s="426">
        <f t="shared" si="113"/>
        <v>0</v>
      </c>
      <c r="GR28" s="426">
        <f t="shared" si="113"/>
        <v>0</v>
      </c>
      <c r="GS28" s="426">
        <f t="shared" si="113"/>
        <v>0</v>
      </c>
      <c r="GT28" s="426">
        <f t="shared" si="113"/>
        <v>0</v>
      </c>
      <c r="GU28" s="426">
        <f t="shared" si="113"/>
        <v>0</v>
      </c>
      <c r="GV28" s="426">
        <f t="shared" si="113"/>
        <v>0</v>
      </c>
      <c r="GW28" s="426">
        <f t="shared" si="113"/>
        <v>0</v>
      </c>
      <c r="GX28" s="426">
        <f t="shared" si="113"/>
        <v>0</v>
      </c>
      <c r="GY28" s="426">
        <f t="shared" si="113"/>
        <v>0</v>
      </c>
      <c r="GZ28" s="426">
        <f t="shared" si="113"/>
        <v>0</v>
      </c>
      <c r="HA28" s="426">
        <f t="shared" si="113"/>
        <v>0</v>
      </c>
      <c r="HB28" s="426">
        <f t="shared" si="113"/>
        <v>0</v>
      </c>
      <c r="HC28" s="426">
        <f t="shared" si="113"/>
        <v>0</v>
      </c>
      <c r="HD28" s="426">
        <f t="shared" si="113"/>
        <v>0</v>
      </c>
      <c r="HE28" s="426">
        <f t="shared" si="113"/>
        <v>0</v>
      </c>
      <c r="HF28" s="426">
        <f t="shared" si="113"/>
        <v>0</v>
      </c>
      <c r="HG28" s="426">
        <f t="shared" si="113"/>
        <v>0</v>
      </c>
      <c r="HH28" s="426">
        <f t="shared" si="113"/>
        <v>0</v>
      </c>
      <c r="HI28" s="426">
        <f t="shared" si="113"/>
        <v>0</v>
      </c>
      <c r="HJ28" s="426">
        <f t="shared" si="113"/>
        <v>0</v>
      </c>
      <c r="HK28" s="426">
        <f t="shared" si="113"/>
        <v>0</v>
      </c>
      <c r="HL28" s="426">
        <f t="shared" si="113"/>
        <v>0</v>
      </c>
      <c r="HM28" s="426">
        <f t="shared" si="113"/>
        <v>0</v>
      </c>
      <c r="HN28" s="426">
        <f t="shared" si="113"/>
        <v>0</v>
      </c>
      <c r="HO28" s="426">
        <f t="shared" si="113"/>
        <v>0</v>
      </c>
      <c r="HP28" s="426">
        <f t="shared" si="113"/>
        <v>0</v>
      </c>
      <c r="HQ28" s="426">
        <f t="shared" si="113"/>
        <v>0</v>
      </c>
      <c r="HR28" s="426">
        <f t="shared" si="113"/>
        <v>0</v>
      </c>
      <c r="HS28" s="426">
        <f t="shared" si="113"/>
        <v>0</v>
      </c>
      <c r="HT28" s="426">
        <f t="shared" si="113"/>
        <v>0</v>
      </c>
      <c r="HU28" s="426">
        <f t="shared" si="113"/>
        <v>0</v>
      </c>
      <c r="HV28" s="426">
        <f t="shared" si="113"/>
        <v>0</v>
      </c>
      <c r="HW28" s="426">
        <f t="shared" si="113"/>
        <v>0</v>
      </c>
      <c r="HX28" s="426">
        <f t="shared" si="113"/>
        <v>0</v>
      </c>
      <c r="HY28" s="426">
        <f t="shared" si="113"/>
        <v>0</v>
      </c>
      <c r="HZ28" s="426">
        <f t="shared" si="113"/>
        <v>0</v>
      </c>
      <c r="IA28" s="426">
        <f t="shared" si="113"/>
        <v>0</v>
      </c>
      <c r="IB28" s="426">
        <f t="shared" si="113"/>
        <v>0</v>
      </c>
      <c r="IC28" s="426">
        <f t="shared" si="113"/>
        <v>0</v>
      </c>
      <c r="ID28" s="426">
        <f t="shared" si="113"/>
        <v>0</v>
      </c>
      <c r="IE28" s="426">
        <f t="shared" si="113"/>
        <v>0</v>
      </c>
      <c r="IF28" s="426">
        <f t="shared" si="113"/>
        <v>0</v>
      </c>
      <c r="IG28" s="426">
        <f t="shared" si="113"/>
        <v>0</v>
      </c>
      <c r="IH28" s="426">
        <f t="shared" si="113"/>
        <v>0</v>
      </c>
      <c r="II28" s="426">
        <f t="shared" si="113"/>
        <v>0</v>
      </c>
      <c r="IJ28" s="426">
        <f t="shared" si="113"/>
        <v>0</v>
      </c>
      <c r="IK28" s="426">
        <f t="shared" si="113"/>
        <v>0</v>
      </c>
      <c r="IL28" s="426">
        <f t="shared" si="113"/>
        <v>0</v>
      </c>
      <c r="IM28" s="426">
        <f t="shared" si="113"/>
        <v>0</v>
      </c>
      <c r="IN28" s="426">
        <f t="shared" si="113"/>
        <v>0</v>
      </c>
      <c r="IO28" s="426">
        <f t="shared" si="113"/>
        <v>0</v>
      </c>
      <c r="IP28" s="426">
        <f t="shared" si="113"/>
        <v>0</v>
      </c>
      <c r="IQ28" s="426">
        <f t="shared" si="113"/>
        <v>0</v>
      </c>
      <c r="IR28" s="427">
        <f t="shared" si="113"/>
        <v>0</v>
      </c>
    </row>
    <row r="29" spans="1:252" ht="12.75" customHeight="1" x14ac:dyDescent="0.25">
      <c r="A29" s="404" t="s">
        <v>203</v>
      </c>
      <c r="B29" s="462">
        <f>B114</f>
        <v>12072</v>
      </c>
      <c r="C29" s="463">
        <f t="shared" ref="C29:BM29" si="114">C114</f>
        <v>12003.086059708834</v>
      </c>
      <c r="D29" s="463">
        <f t="shared" si="114"/>
        <v>11933.709356524683</v>
      </c>
      <c r="E29" s="463">
        <f t="shared" si="114"/>
        <v>11863.860994507186</v>
      </c>
      <c r="F29" s="463">
        <f t="shared" si="114"/>
        <v>11793.531825234058</v>
      </c>
      <c r="G29" s="463">
        <f t="shared" si="114"/>
        <v>11722.712440449173</v>
      </c>
      <c r="H29" s="463">
        <f t="shared" si="114"/>
        <v>11651.393164535784</v>
      </c>
      <c r="I29" s="463">
        <f t="shared" si="114"/>
        <v>11579.564058433471</v>
      </c>
      <c r="J29" s="463">
        <f t="shared" si="114"/>
        <v>11507.21488835206</v>
      </c>
      <c r="K29" s="463">
        <f t="shared" si="114"/>
        <v>11434.335129126577</v>
      </c>
      <c r="L29" s="463">
        <f t="shared" si="114"/>
        <v>11360.913967022005</v>
      </c>
      <c r="M29" s="463">
        <f t="shared" si="114"/>
        <v>11286.94026829311</v>
      </c>
      <c r="N29" s="463">
        <f t="shared" si="114"/>
        <v>11212.402581361273</v>
      </c>
      <c r="O29" s="463">
        <f t="shared" si="114"/>
        <v>11137.289138127893</v>
      </c>
      <c r="P29" s="463">
        <f t="shared" si="114"/>
        <v>11061.58783312828</v>
      </c>
      <c r="Q29" s="463">
        <f t="shared" si="114"/>
        <v>10985.286202880008</v>
      </c>
      <c r="R29" s="463">
        <f t="shared" si="114"/>
        <v>10908.371436427045</v>
      </c>
      <c r="S29" s="463">
        <f t="shared" si="114"/>
        <v>10830.830364127965</v>
      </c>
      <c r="T29" s="463">
        <f t="shared" si="114"/>
        <v>10752.649425757014</v>
      </c>
      <c r="U29" s="463">
        <f t="shared" si="114"/>
        <v>10673.814669173355</v>
      </c>
      <c r="V29" s="463">
        <f t="shared" si="114"/>
        <v>10594.311748034295</v>
      </c>
      <c r="W29" s="463">
        <f t="shared" si="114"/>
        <v>10514.125908809203</v>
      </c>
      <c r="X29" s="463">
        <f t="shared" si="114"/>
        <v>10433.241967897962</v>
      </c>
      <c r="Y29" s="463">
        <f t="shared" si="114"/>
        <v>10351.644298134814</v>
      </c>
      <c r="Z29" s="463">
        <f t="shared" si="114"/>
        <v>10269.316814952439</v>
      </c>
      <c r="AA29" s="463">
        <f t="shared" si="114"/>
        <v>10186.242970938896</v>
      </c>
      <c r="AB29" s="463">
        <f t="shared" si="114"/>
        <v>10102.405740595432</v>
      </c>
      <c r="AC29" s="463">
        <f t="shared" si="114"/>
        <v>10017.787595540816</v>
      </c>
      <c r="AD29" s="463">
        <f t="shared" si="114"/>
        <v>9932.3704885942952</v>
      </c>
      <c r="AE29" s="463">
        <f t="shared" si="114"/>
        <v>9846.1358456209309</v>
      </c>
      <c r="AF29" s="463">
        <f t="shared" si="114"/>
        <v>9759.0645480731091</v>
      </c>
      <c r="AG29" s="463">
        <f t="shared" si="114"/>
        <v>9671.1369064751561</v>
      </c>
      <c r="AH29" s="463">
        <f t="shared" si="114"/>
        <v>9582.3326501993452</v>
      </c>
      <c r="AI29" s="463">
        <f t="shared" si="114"/>
        <v>9492.6309080338178</v>
      </c>
      <c r="AJ29" s="463">
        <f t="shared" si="114"/>
        <v>9402.010180350695</v>
      </c>
      <c r="AK29" s="463">
        <f t="shared" si="114"/>
        <v>9310.4483263974689</v>
      </c>
      <c r="AL29" s="463">
        <f t="shared" si="114"/>
        <v>9217.9225505186951</v>
      </c>
      <c r="AM29" s="463">
        <f t="shared" si="114"/>
        <v>9124.4093648761809</v>
      </c>
      <c r="AN29" s="463">
        <f t="shared" si="114"/>
        <v>9029.884574291571</v>
      </c>
      <c r="AO29" s="463">
        <f t="shared" si="114"/>
        <v>8934.3232529466895</v>
      </c>
      <c r="AP29" s="463">
        <f t="shared" si="114"/>
        <v>8837.6997201155136</v>
      </c>
      <c r="AQ29" s="463">
        <f t="shared" si="114"/>
        <v>8739.987515492061</v>
      </c>
      <c r="AR29" s="463">
        <f t="shared" si="114"/>
        <v>8641.1593735622318</v>
      </c>
      <c r="AS29" s="463">
        <f t="shared" si="114"/>
        <v>8541.1872040769103</v>
      </c>
      <c r="AT29" s="463">
        <f t="shared" si="114"/>
        <v>8440.0420583801424</v>
      </c>
      <c r="AU29" s="463">
        <f t="shared" si="114"/>
        <v>8337.6941020168815</v>
      </c>
      <c r="AV29" s="463">
        <f t="shared" si="114"/>
        <v>8234.1125867778301</v>
      </c>
      <c r="AW29" s="463">
        <f t="shared" si="114"/>
        <v>8129.2658281468075</v>
      </c>
      <c r="AX29" s="463">
        <f t="shared" si="114"/>
        <v>8023.1211759921889</v>
      </c>
      <c r="AY29" s="463">
        <f t="shared" si="114"/>
        <v>7915.6449791447085</v>
      </c>
      <c r="AZ29" s="463">
        <f t="shared" si="114"/>
        <v>7806.8025559123898</v>
      </c>
      <c r="BA29" s="463">
        <f t="shared" si="114"/>
        <v>7696.558169832183</v>
      </c>
      <c r="BB29" s="463">
        <f t="shared" si="114"/>
        <v>7584.8749997390523</v>
      </c>
      <c r="BC29" s="463">
        <f t="shared" si="114"/>
        <v>7471.7151099616931</v>
      </c>
      <c r="BD29" s="463">
        <f t="shared" si="114"/>
        <v>7357.0394211731618</v>
      </c>
      <c r="BE29" s="463">
        <f t="shared" si="114"/>
        <v>7240.8076819114594</v>
      </c>
      <c r="BF29" s="463">
        <f t="shared" si="114"/>
        <v>7122.9784414108581</v>
      </c>
      <c r="BG29" s="463">
        <f t="shared" si="114"/>
        <v>7003.5090238928897</v>
      </c>
      <c r="BH29" s="463">
        <f t="shared" si="114"/>
        <v>6882.3555051171716</v>
      </c>
      <c r="BI29" s="463">
        <f t="shared" si="114"/>
        <v>6759.4726957225785</v>
      </c>
      <c r="BJ29" s="463">
        <f t="shared" si="114"/>
        <v>6634.8141235919802</v>
      </c>
      <c r="BK29" s="463">
        <f t="shared" si="114"/>
        <v>6508.3320125111532</v>
      </c>
      <c r="BL29" s="463">
        <f t="shared" si="114"/>
        <v>6379.9772827310744</v>
      </c>
      <c r="BM29" s="463">
        <f t="shared" si="114"/>
        <v>6249.6995499351933</v>
      </c>
      <c r="BN29" s="463">
        <f t="shared" ref="BN29:CX29" si="115">BN114</f>
        <v>6117.447128764742</v>
      </c>
      <c r="BO29" s="463">
        <f t="shared" si="115"/>
        <v>5983.1670573813262</v>
      </c>
      <c r="BP29" s="463">
        <f t="shared" si="115"/>
        <v>5846.8051236596029</v>
      </c>
      <c r="BQ29" s="463">
        <f t="shared" si="115"/>
        <v>5708.3059070030049</v>
      </c>
      <c r="BR29" s="463">
        <f t="shared" si="115"/>
        <v>5567.6128482735194</v>
      </c>
      <c r="BS29" s="463">
        <f t="shared" si="115"/>
        <v>5424.6683327472174</v>
      </c>
      <c r="BT29" s="463">
        <f t="shared" si="115"/>
        <v>5279.4138036564827</v>
      </c>
      <c r="BU29" s="463">
        <f t="shared" si="115"/>
        <v>5131.7899145999854</v>
      </c>
      <c r="BV29" s="463">
        <f t="shared" si="115"/>
        <v>4981.7367121699563</v>
      </c>
      <c r="BW29" s="463">
        <f t="shared" si="115"/>
        <v>4829.193874340911</v>
      </c>
      <c r="BX29" s="463">
        <f t="shared" si="115"/>
        <v>4674.101014936663</v>
      </c>
      <c r="BY29" s="463">
        <f t="shared" si="115"/>
        <v>4516.3980566977698</v>
      </c>
      <c r="BZ29" s="463">
        <f t="shared" si="115"/>
        <v>4356.0257003456964</v>
      </c>
      <c r="CA29" s="463">
        <f t="shared" si="115"/>
        <v>4192.9260098751502</v>
      </c>
      <c r="CB29" s="463">
        <f t="shared" si="115"/>
        <v>4027.0431423623891</v>
      </c>
      <c r="CC29" s="463">
        <f t="shared" si="115"/>
        <v>3858.3242605343903</v>
      </c>
      <c r="CD29" s="463">
        <f t="shared" si="115"/>
        <v>3686.7206717114195</v>
      </c>
      <c r="CE29" s="463">
        <f t="shared" si="115"/>
        <v>3512.1892552832182</v>
      </c>
      <c r="CF29" s="463">
        <f t="shared" si="115"/>
        <v>3334.694263477641</v>
      </c>
      <c r="CG29" s="463">
        <f t="shared" si="115"/>
        <v>3154.2095990043895</v>
      </c>
      <c r="CH29" s="463">
        <f t="shared" si="115"/>
        <v>2970.7217158405242</v>
      </c>
      <c r="CI29" s="463">
        <f t="shared" si="115"/>
        <v>2784.2333421261492</v>
      </c>
      <c r="CJ29" s="463">
        <f t="shared" si="115"/>
        <v>2594.7683007935443</v>
      </c>
      <c r="CK29" s="463">
        <f t="shared" si="115"/>
        <v>2402.3778192868385</v>
      </c>
      <c r="CL29" s="463">
        <f t="shared" si="115"/>
        <v>2207.1488935135376</v>
      </c>
      <c r="CM29" s="463">
        <f t="shared" si="115"/>
        <v>2009.2155446217664</v>
      </c>
      <c r="CN29" s="463">
        <f t="shared" si="115"/>
        <v>1808.7742460967843</v>
      </c>
      <c r="CO29" s="463">
        <f t="shared" si="115"/>
        <v>1606.1055377602852</v>
      </c>
      <c r="CP29" s="463">
        <f t="shared" si="115"/>
        <v>1401.6051327366154</v>
      </c>
      <c r="CQ29" s="463">
        <f t="shared" si="115"/>
        <v>1195.8302127351476</v>
      </c>
      <c r="CR29" s="463">
        <f t="shared" si="115"/>
        <v>989.57132691140282</v>
      </c>
      <c r="CS29" s="463">
        <f t="shared" si="115"/>
        <v>827.43906516422624</v>
      </c>
      <c r="CT29" s="463">
        <f t="shared" si="115"/>
        <v>828.61505898486189</v>
      </c>
      <c r="CU29" s="463">
        <f t="shared" si="115"/>
        <v>829.80722521164398</v>
      </c>
      <c r="CV29" s="463">
        <f t="shared" si="115"/>
        <v>831.01572579619153</v>
      </c>
      <c r="CW29" s="463">
        <f t="shared" si="115"/>
        <v>704.92176698336164</v>
      </c>
      <c r="CX29" s="463">
        <f t="shared" si="115"/>
        <v>580.43146372988213</v>
      </c>
      <c r="CY29" s="463">
        <f t="shared" ref="CY29:EM29" si="116">CY114</f>
        <v>458.28072270506101</v>
      </c>
      <c r="CZ29" s="463">
        <f t="shared" si="116"/>
        <v>339.49185325966664</v>
      </c>
      <c r="DA29" s="463">
        <f t="shared" si="116"/>
        <v>225.56881373119089</v>
      </c>
      <c r="DB29" s="463">
        <f t="shared" si="116"/>
        <v>118.94066375796272</v>
      </c>
      <c r="DC29" s="463">
        <f t="shared" si="116"/>
        <v>24.300006616640374</v>
      </c>
      <c r="DD29" s="463">
        <f t="shared" si="116"/>
        <v>0</v>
      </c>
      <c r="DE29" s="463">
        <f t="shared" si="116"/>
        <v>0</v>
      </c>
      <c r="DF29" s="463">
        <f t="shared" si="116"/>
        <v>0</v>
      </c>
      <c r="DG29" s="463">
        <f t="shared" si="116"/>
        <v>0</v>
      </c>
      <c r="DH29" s="463">
        <f t="shared" si="116"/>
        <v>0</v>
      </c>
      <c r="DI29" s="463">
        <f t="shared" si="116"/>
        <v>0</v>
      </c>
      <c r="DJ29" s="463">
        <f t="shared" si="116"/>
        <v>0</v>
      </c>
      <c r="DK29" s="463">
        <f t="shared" si="116"/>
        <v>0</v>
      </c>
      <c r="DL29" s="463">
        <f t="shared" si="116"/>
        <v>0</v>
      </c>
      <c r="DM29" s="463">
        <f t="shared" si="116"/>
        <v>0</v>
      </c>
      <c r="DN29" s="463">
        <f t="shared" si="116"/>
        <v>0</v>
      </c>
      <c r="DO29" s="463">
        <f t="shared" si="116"/>
        <v>0</v>
      </c>
      <c r="DP29" s="463">
        <f t="shared" si="116"/>
        <v>0</v>
      </c>
      <c r="DQ29" s="463">
        <f t="shared" si="116"/>
        <v>0</v>
      </c>
      <c r="DR29" s="463">
        <f t="shared" si="116"/>
        <v>0</v>
      </c>
      <c r="DS29" s="463">
        <f t="shared" si="116"/>
        <v>0</v>
      </c>
      <c r="DT29" s="463">
        <f t="shared" si="116"/>
        <v>0</v>
      </c>
      <c r="DU29" s="463">
        <f t="shared" si="116"/>
        <v>0</v>
      </c>
      <c r="DV29" s="463">
        <f t="shared" si="116"/>
        <v>0</v>
      </c>
      <c r="DW29" s="463">
        <f t="shared" si="116"/>
        <v>0</v>
      </c>
      <c r="DX29" s="463">
        <f t="shared" si="116"/>
        <v>0</v>
      </c>
      <c r="DY29" s="463">
        <f t="shared" si="116"/>
        <v>0</v>
      </c>
      <c r="DZ29" s="463">
        <f t="shared" si="116"/>
        <v>0</v>
      </c>
      <c r="EA29" s="463">
        <f t="shared" si="116"/>
        <v>0</v>
      </c>
      <c r="EB29" s="463">
        <f t="shared" si="116"/>
        <v>0</v>
      </c>
      <c r="EC29" s="463">
        <f t="shared" si="116"/>
        <v>0</v>
      </c>
      <c r="ED29" s="463">
        <f t="shared" si="116"/>
        <v>0</v>
      </c>
      <c r="EE29" s="463">
        <f t="shared" si="116"/>
        <v>0</v>
      </c>
      <c r="EF29" s="463">
        <f t="shared" si="116"/>
        <v>0</v>
      </c>
      <c r="EG29" s="463">
        <f t="shared" si="116"/>
        <v>0</v>
      </c>
      <c r="EH29" s="463">
        <f t="shared" si="116"/>
        <v>0</v>
      </c>
      <c r="EI29" s="463">
        <f t="shared" si="116"/>
        <v>0</v>
      </c>
      <c r="EJ29" s="463">
        <f t="shared" si="116"/>
        <v>0</v>
      </c>
      <c r="EK29" s="463">
        <f t="shared" si="116"/>
        <v>0</v>
      </c>
      <c r="EL29" s="463">
        <f t="shared" si="116"/>
        <v>0</v>
      </c>
      <c r="EM29" s="463">
        <f t="shared" si="116"/>
        <v>0</v>
      </c>
      <c r="EN29" s="463">
        <f t="shared" ref="EN29:EY29" si="117">EN114</f>
        <v>0</v>
      </c>
      <c r="EO29" s="463">
        <f t="shared" si="117"/>
        <v>0</v>
      </c>
      <c r="EP29" s="463">
        <f t="shared" si="117"/>
        <v>0</v>
      </c>
      <c r="EQ29" s="463">
        <f t="shared" si="117"/>
        <v>0</v>
      </c>
      <c r="ER29" s="463">
        <f t="shared" si="117"/>
        <v>0</v>
      </c>
      <c r="ES29" s="463">
        <f t="shared" si="117"/>
        <v>0</v>
      </c>
      <c r="ET29" s="463">
        <f t="shared" si="117"/>
        <v>0</v>
      </c>
      <c r="EU29" s="463">
        <f t="shared" si="117"/>
        <v>0</v>
      </c>
      <c r="EV29" s="463">
        <f t="shared" si="117"/>
        <v>0</v>
      </c>
      <c r="EW29" s="463">
        <f t="shared" si="117"/>
        <v>0</v>
      </c>
      <c r="EX29" s="463">
        <f t="shared" si="117"/>
        <v>0</v>
      </c>
      <c r="EY29" s="463">
        <f t="shared" si="117"/>
        <v>0</v>
      </c>
      <c r="EZ29" s="463">
        <f t="shared" ref="EZ29:HK29" si="118">EZ114</f>
        <v>0</v>
      </c>
      <c r="FA29" s="463">
        <f t="shared" si="118"/>
        <v>0</v>
      </c>
      <c r="FB29" s="463">
        <f t="shared" si="118"/>
        <v>0</v>
      </c>
      <c r="FC29" s="463">
        <f t="shared" si="118"/>
        <v>0</v>
      </c>
      <c r="FD29" s="463">
        <f t="shared" si="118"/>
        <v>0</v>
      </c>
      <c r="FE29" s="463">
        <f t="shared" si="118"/>
        <v>0</v>
      </c>
      <c r="FF29" s="463">
        <f t="shared" si="118"/>
        <v>0</v>
      </c>
      <c r="FG29" s="463">
        <f t="shared" si="118"/>
        <v>0</v>
      </c>
      <c r="FH29" s="463">
        <f t="shared" si="118"/>
        <v>0</v>
      </c>
      <c r="FI29" s="463">
        <f t="shared" si="118"/>
        <v>0</v>
      </c>
      <c r="FJ29" s="463">
        <f t="shared" si="118"/>
        <v>0</v>
      </c>
      <c r="FK29" s="463">
        <f t="shared" si="118"/>
        <v>0</v>
      </c>
      <c r="FL29" s="463">
        <f t="shared" si="118"/>
        <v>0</v>
      </c>
      <c r="FM29" s="463">
        <f t="shared" si="118"/>
        <v>0</v>
      </c>
      <c r="FN29" s="463">
        <f t="shared" si="118"/>
        <v>0</v>
      </c>
      <c r="FO29" s="463">
        <f t="shared" si="118"/>
        <v>0</v>
      </c>
      <c r="FP29" s="463">
        <f t="shared" si="118"/>
        <v>0</v>
      </c>
      <c r="FQ29" s="463">
        <f t="shared" si="118"/>
        <v>0</v>
      </c>
      <c r="FR29" s="463">
        <f t="shared" si="118"/>
        <v>0</v>
      </c>
      <c r="FS29" s="463">
        <f t="shared" si="118"/>
        <v>0</v>
      </c>
      <c r="FT29" s="463">
        <f t="shared" si="118"/>
        <v>0</v>
      </c>
      <c r="FU29" s="463">
        <f t="shared" si="118"/>
        <v>0</v>
      </c>
      <c r="FV29" s="463">
        <f t="shared" si="118"/>
        <v>0</v>
      </c>
      <c r="FW29" s="463">
        <f t="shared" si="118"/>
        <v>0</v>
      </c>
      <c r="FX29" s="463">
        <f t="shared" si="118"/>
        <v>0</v>
      </c>
      <c r="FY29" s="463">
        <f t="shared" si="118"/>
        <v>0</v>
      </c>
      <c r="FZ29" s="463">
        <f t="shared" si="118"/>
        <v>0</v>
      </c>
      <c r="GA29" s="463">
        <f t="shared" si="118"/>
        <v>0</v>
      </c>
      <c r="GB29" s="463">
        <f t="shared" si="118"/>
        <v>0</v>
      </c>
      <c r="GC29" s="463">
        <f t="shared" si="118"/>
        <v>0</v>
      </c>
      <c r="GD29" s="463">
        <f t="shared" si="118"/>
        <v>0</v>
      </c>
      <c r="GE29" s="463">
        <f t="shared" si="118"/>
        <v>0</v>
      </c>
      <c r="GF29" s="463">
        <f t="shared" si="118"/>
        <v>0</v>
      </c>
      <c r="GG29" s="463">
        <f t="shared" si="118"/>
        <v>0</v>
      </c>
      <c r="GH29" s="463">
        <f t="shared" si="118"/>
        <v>0</v>
      </c>
      <c r="GI29" s="463">
        <f t="shared" si="118"/>
        <v>0</v>
      </c>
      <c r="GJ29" s="463">
        <f t="shared" si="118"/>
        <v>0</v>
      </c>
      <c r="GK29" s="463">
        <f t="shared" si="118"/>
        <v>0</v>
      </c>
      <c r="GL29" s="463">
        <f t="shared" si="118"/>
        <v>0</v>
      </c>
      <c r="GM29" s="463">
        <f t="shared" si="118"/>
        <v>0</v>
      </c>
      <c r="GN29" s="463">
        <f t="shared" si="118"/>
        <v>0</v>
      </c>
      <c r="GO29" s="463">
        <f t="shared" si="118"/>
        <v>0</v>
      </c>
      <c r="GP29" s="463">
        <f t="shared" si="118"/>
        <v>0</v>
      </c>
      <c r="GQ29" s="463">
        <f t="shared" si="118"/>
        <v>0</v>
      </c>
      <c r="GR29" s="463">
        <f t="shared" si="118"/>
        <v>0</v>
      </c>
      <c r="GS29" s="463">
        <f t="shared" si="118"/>
        <v>0</v>
      </c>
      <c r="GT29" s="463">
        <f t="shared" si="118"/>
        <v>0</v>
      </c>
      <c r="GU29" s="463">
        <f t="shared" si="118"/>
        <v>0</v>
      </c>
      <c r="GV29" s="463">
        <f t="shared" si="118"/>
        <v>0</v>
      </c>
      <c r="GW29" s="463">
        <f t="shared" si="118"/>
        <v>0</v>
      </c>
      <c r="GX29" s="463">
        <f t="shared" si="118"/>
        <v>0</v>
      </c>
      <c r="GY29" s="463">
        <f t="shared" si="118"/>
        <v>0</v>
      </c>
      <c r="GZ29" s="463">
        <f t="shared" si="118"/>
        <v>0</v>
      </c>
      <c r="HA29" s="463">
        <f t="shared" si="118"/>
        <v>0</v>
      </c>
      <c r="HB29" s="463">
        <f t="shared" si="118"/>
        <v>0</v>
      </c>
      <c r="HC29" s="463">
        <f t="shared" si="118"/>
        <v>0</v>
      </c>
      <c r="HD29" s="463">
        <f t="shared" si="118"/>
        <v>0</v>
      </c>
      <c r="HE29" s="463">
        <f t="shared" si="118"/>
        <v>0</v>
      </c>
      <c r="HF29" s="463">
        <f t="shared" si="118"/>
        <v>0</v>
      </c>
      <c r="HG29" s="463">
        <f t="shared" si="118"/>
        <v>0</v>
      </c>
      <c r="HH29" s="463">
        <f t="shared" si="118"/>
        <v>0</v>
      </c>
      <c r="HI29" s="463">
        <f t="shared" si="118"/>
        <v>0</v>
      </c>
      <c r="HJ29" s="463">
        <f t="shared" si="118"/>
        <v>0</v>
      </c>
      <c r="HK29" s="463">
        <f t="shared" si="118"/>
        <v>0</v>
      </c>
      <c r="HL29" s="463">
        <f t="shared" ref="HL29:IR29" si="119">HL114</f>
        <v>0</v>
      </c>
      <c r="HM29" s="463">
        <f t="shared" si="119"/>
        <v>0</v>
      </c>
      <c r="HN29" s="463">
        <f t="shared" si="119"/>
        <v>0</v>
      </c>
      <c r="HO29" s="463">
        <f t="shared" si="119"/>
        <v>0</v>
      </c>
      <c r="HP29" s="463">
        <f t="shared" si="119"/>
        <v>0</v>
      </c>
      <c r="HQ29" s="463">
        <f t="shared" si="119"/>
        <v>0</v>
      </c>
      <c r="HR29" s="463">
        <f t="shared" si="119"/>
        <v>0</v>
      </c>
      <c r="HS29" s="463">
        <f t="shared" si="119"/>
        <v>0</v>
      </c>
      <c r="HT29" s="463">
        <f t="shared" si="119"/>
        <v>0</v>
      </c>
      <c r="HU29" s="463">
        <f t="shared" si="119"/>
        <v>0</v>
      </c>
      <c r="HV29" s="463">
        <f t="shared" si="119"/>
        <v>0</v>
      </c>
      <c r="HW29" s="463">
        <f t="shared" si="119"/>
        <v>0</v>
      </c>
      <c r="HX29" s="463">
        <f t="shared" si="119"/>
        <v>0</v>
      </c>
      <c r="HY29" s="463">
        <f t="shared" si="119"/>
        <v>0</v>
      </c>
      <c r="HZ29" s="463">
        <f t="shared" si="119"/>
        <v>0</v>
      </c>
      <c r="IA29" s="463">
        <f t="shared" si="119"/>
        <v>0</v>
      </c>
      <c r="IB29" s="463">
        <f t="shared" si="119"/>
        <v>0</v>
      </c>
      <c r="IC29" s="463">
        <f t="shared" si="119"/>
        <v>0</v>
      </c>
      <c r="ID29" s="463">
        <f t="shared" si="119"/>
        <v>0</v>
      </c>
      <c r="IE29" s="463">
        <f t="shared" si="119"/>
        <v>0</v>
      </c>
      <c r="IF29" s="463">
        <f t="shared" si="119"/>
        <v>0</v>
      </c>
      <c r="IG29" s="463">
        <f t="shared" si="119"/>
        <v>0</v>
      </c>
      <c r="IH29" s="463">
        <f t="shared" si="119"/>
        <v>0</v>
      </c>
      <c r="II29" s="463">
        <f t="shared" si="119"/>
        <v>0</v>
      </c>
      <c r="IJ29" s="463">
        <f t="shared" si="119"/>
        <v>0</v>
      </c>
      <c r="IK29" s="463">
        <f t="shared" si="119"/>
        <v>0</v>
      </c>
      <c r="IL29" s="463">
        <f t="shared" si="119"/>
        <v>0</v>
      </c>
      <c r="IM29" s="463">
        <f t="shared" si="119"/>
        <v>0</v>
      </c>
      <c r="IN29" s="463">
        <f t="shared" si="119"/>
        <v>0</v>
      </c>
      <c r="IO29" s="463">
        <f t="shared" si="119"/>
        <v>0</v>
      </c>
      <c r="IP29" s="463">
        <f t="shared" si="119"/>
        <v>0</v>
      </c>
      <c r="IQ29" s="463">
        <f t="shared" si="119"/>
        <v>0</v>
      </c>
      <c r="IR29" s="464">
        <f t="shared" si="119"/>
        <v>0</v>
      </c>
    </row>
    <row r="30" spans="1:252" ht="12" customHeight="1" x14ac:dyDescent="0.25">
      <c r="A30" s="449" t="s">
        <v>205</v>
      </c>
      <c r="B30" s="450"/>
      <c r="C30" s="451">
        <f t="shared" ref="C30:BM30" si="120">C120</f>
        <v>6.6683422850387535</v>
      </c>
      <c r="D30" s="451">
        <f t="shared" si="120"/>
        <v>19.966406656952032</v>
      </c>
      <c r="E30" s="451">
        <f t="shared" si="120"/>
        <v>33.186968439209743</v>
      </c>
      <c r="F30" s="451">
        <f t="shared" si="120"/>
        <v>46.329498189279249</v>
      </c>
      <c r="G30" s="451">
        <f t="shared" si="120"/>
        <v>59.393456209296907</v>
      </c>
      <c r="H30" s="451">
        <f t="shared" si="120"/>
        <v>72.378292254720563</v>
      </c>
      <c r="I30" s="451">
        <f t="shared" si="120"/>
        <v>85.283445234482727</v>
      </c>
      <c r="J30" s="451">
        <f t="shared" si="120"/>
        <v>98.108342908907531</v>
      </c>
      <c r="K30" s="451">
        <f t="shared" si="120"/>
        <v>110.85240157215961</v>
      </c>
      <c r="L30" s="451">
        <f t="shared" si="120"/>
        <v>123.51502571890272</v>
      </c>
      <c r="M30" s="451">
        <f t="shared" si="120"/>
        <v>136.09560771413209</v>
      </c>
      <c r="N30" s="451">
        <f t="shared" si="120"/>
        <v>148.59352744680521</v>
      </c>
      <c r="O30" s="451">
        <f t="shared" si="120"/>
        <v>161.00815196691119</v>
      </c>
      <c r="P30" s="451">
        <f t="shared" si="120"/>
        <v>173.33883512419791</v>
      </c>
      <c r="Q30" s="451">
        <f t="shared" si="120"/>
        <v>185.5849171957326</v>
      </c>
      <c r="R30" s="451">
        <f t="shared" si="120"/>
        <v>197.74572449005819</v>
      </c>
      <c r="S30" s="451">
        <f t="shared" si="120"/>
        <v>209.82056894540625</v>
      </c>
      <c r="T30" s="451">
        <f t="shared" si="120"/>
        <v>221.80874772720782</v>
      </c>
      <c r="U30" s="451">
        <f t="shared" si="120"/>
        <v>233.70954280126725</v>
      </c>
      <c r="V30" s="451">
        <f t="shared" si="120"/>
        <v>245.52222048808449</v>
      </c>
      <c r="W30" s="451">
        <f t="shared" si="120"/>
        <v>257.24603101479664</v>
      </c>
      <c r="X30" s="451">
        <f t="shared" si="120"/>
        <v>268.88020805823743</v>
      </c>
      <c r="Y30" s="451">
        <f t="shared" si="120"/>
        <v>280.42396826763803</v>
      </c>
      <c r="Z30" s="451">
        <f t="shared" si="120"/>
        <v>291.87651076667032</v>
      </c>
      <c r="AA30" s="451">
        <f t="shared" si="120"/>
        <v>303.23701663985469</v>
      </c>
      <c r="AB30" s="451">
        <f t="shared" si="120"/>
        <v>314.50464840779955</v>
      </c>
      <c r="AC30" s="451">
        <f t="shared" si="120"/>
        <v>325.67854949047671</v>
      </c>
      <c r="AD30" s="451">
        <f t="shared" si="120"/>
        <v>336.75784364774557</v>
      </c>
      <c r="AE30" s="451">
        <f t="shared" si="120"/>
        <v>347.7416343967343</v>
      </c>
      <c r="AF30" s="451">
        <f t="shared" si="120"/>
        <v>358.6290044153298</v>
      </c>
      <c r="AG30" s="451">
        <f t="shared" si="120"/>
        <v>369.41901493090256</v>
      </c>
      <c r="AH30" s="451">
        <f t="shared" si="120"/>
        <v>380.11070508403355</v>
      </c>
      <c r="AI30" s="451">
        <f t="shared" si="120"/>
        <v>390.70309127125637</v>
      </c>
      <c r="AJ30" s="451">
        <f t="shared" si="120"/>
        <v>401.19516647074767</v>
      </c>
      <c r="AK30" s="451">
        <f t="shared" si="120"/>
        <v>411.58589954115109</v>
      </c>
      <c r="AL30" s="451">
        <f t="shared" si="120"/>
        <v>421.87423449726981</v>
      </c>
      <c r="AM30" s="451">
        <f t="shared" si="120"/>
        <v>432.05908977044373</v>
      </c>
      <c r="AN30" s="451">
        <f t="shared" si="120"/>
        <v>442.13935743992721</v>
      </c>
      <c r="AO30" s="451">
        <f t="shared" si="120"/>
        <v>452.11390243449659</v>
      </c>
      <c r="AP30" s="451">
        <f t="shared" si="120"/>
        <v>461.98156171207239</v>
      </c>
      <c r="AQ30" s="451">
        <f t="shared" si="120"/>
        <v>471.74114341228892</v>
      </c>
      <c r="AR30" s="451">
        <f t="shared" si="120"/>
        <v>481.39142598125738</v>
      </c>
      <c r="AS30" s="451">
        <f t="shared" si="120"/>
        <v>490.93115726778171</v>
      </c>
      <c r="AT30" s="451">
        <f t="shared" si="120"/>
        <v>500.35905359391461</v>
      </c>
      <c r="AU30" s="451">
        <f t="shared" si="120"/>
        <v>509.67379879540806</v>
      </c>
      <c r="AV30" s="451">
        <f t="shared" si="120"/>
        <v>518.87404322772068</v>
      </c>
      <c r="AW30" s="451">
        <f t="shared" si="120"/>
        <v>527.95840274081968</v>
      </c>
      <c r="AX30" s="451">
        <f t="shared" si="120"/>
        <v>536.92545762553993</v>
      </c>
      <c r="AY30" s="451">
        <f t="shared" si="120"/>
        <v>545.77375153083381</v>
      </c>
      <c r="AZ30" s="451">
        <f t="shared" si="120"/>
        <v>554.50179034485166</v>
      </c>
      <c r="BA30" s="451">
        <f t="shared" si="120"/>
        <v>563.10804103988755</v>
      </c>
      <c r="BB30" s="451">
        <f t="shared" si="120"/>
        <v>571.59093048756881</v>
      </c>
      <c r="BC30" s="451">
        <f t="shared" si="120"/>
        <v>579.94884424423788</v>
      </c>
      <c r="BD30" s="451">
        <f t="shared" si="120"/>
        <v>588.18012530366707</v>
      </c>
      <c r="BE30" s="451">
        <f t="shared" si="120"/>
        <v>596.28307281782656</v>
      </c>
      <c r="BF30" s="451">
        <f t="shared" si="120"/>
        <v>604.25594078678512</v>
      </c>
      <c r="BG30" s="451">
        <f t="shared" si="120"/>
        <v>612.09693671925822</v>
      </c>
      <c r="BH30" s="451">
        <f t="shared" si="120"/>
        <v>619.8042202658421</v>
      </c>
      <c r="BI30" s="451">
        <f t="shared" si="120"/>
        <v>627.37590182759936</v>
      </c>
      <c r="BJ30" s="451">
        <f t="shared" si="120"/>
        <v>634.81004114574807</v>
      </c>
      <c r="BK30" s="451">
        <f t="shared" si="120"/>
        <v>642.10464587655258</v>
      </c>
      <c r="BL30" s="451">
        <f t="shared" si="120"/>
        <v>649.25767014983626</v>
      </c>
      <c r="BM30" s="451">
        <f t="shared" si="120"/>
        <v>656.26701312249338</v>
      </c>
      <c r="BN30" s="451">
        <f t="shared" ref="BN30:CX30" si="121">BN120</f>
        <v>663.13051753979732</v>
      </c>
      <c r="BO30" s="451">
        <f t="shared" si="121"/>
        <v>669.84596830795988</v>
      </c>
      <c r="BP30" s="451">
        <f t="shared" si="121"/>
        <v>676.41109109436729</v>
      </c>
      <c r="BQ30" s="451">
        <f t="shared" si="121"/>
        <v>682.82355097075333</v>
      </c>
      <c r="BR30" s="451">
        <f t="shared" si="121"/>
        <v>689.08095111211162</v>
      </c>
      <c r="BS30" s="451">
        <f t="shared" si="121"/>
        <v>695.18083157959791</v>
      </c>
      <c r="BT30" s="451">
        <f t="shared" si="121"/>
        <v>701.12066821507824</v>
      </c>
      <c r="BU30" s="451">
        <f t="shared" si="121"/>
        <v>706.89787167743032</v>
      </c>
      <c r="BV30" s="451">
        <f t="shared" si="121"/>
        <v>712.50978666642766</v>
      </c>
      <c r="BW30" s="451">
        <f t="shared" si="121"/>
        <v>717.95369138150772</v>
      </c>
      <c r="BX30" s="451">
        <f t="shared" si="121"/>
        <v>723.22679727426078</v>
      </c>
      <c r="BY30" s="451">
        <f t="shared" si="121"/>
        <v>728.32624917613191</v>
      </c>
      <c r="BZ30" s="451">
        <f t="shared" si="121"/>
        <v>733.24912589344149</v>
      </c>
      <c r="CA30" s="451">
        <f t="shared" si="121"/>
        <v>737.99244138295273</v>
      </c>
      <c r="CB30" s="451">
        <f t="shared" si="121"/>
        <v>742.55314665353399</v>
      </c>
      <c r="CC30" s="451">
        <f t="shared" si="121"/>
        <v>746.92813257410535</v>
      </c>
      <c r="CD30" s="451">
        <f t="shared" si="121"/>
        <v>751.11423381520206</v>
      </c>
      <c r="CE30" s="451">
        <f t="shared" si="121"/>
        <v>755.10823421060445</v>
      </c>
      <c r="CF30" s="451">
        <f t="shared" si="121"/>
        <v>758.90687390273479</v>
      </c>
      <c r="CG30" s="451">
        <f t="shared" si="121"/>
        <v>762.50685874252213</v>
      </c>
      <c r="CH30" s="451">
        <f t="shared" si="121"/>
        <v>765.90487255442986</v>
      </c>
      <c r="CI30" s="451">
        <f t="shared" si="121"/>
        <v>769.09759306619742</v>
      </c>
      <c r="CJ30" s="451">
        <f t="shared" si="121"/>
        <v>772.08171256679134</v>
      </c>
      <c r="CK30" s="451">
        <f t="shared" si="121"/>
        <v>774.8539647258666</v>
      </c>
      <c r="CL30" s="451">
        <f t="shared" si="121"/>
        <v>777.41115953840779</v>
      </c>
      <c r="CM30" s="451">
        <f t="shared" si="121"/>
        <v>779.75022913671728</v>
      </c>
      <c r="CN30" s="451">
        <f t="shared" si="121"/>
        <v>781.8682883857856</v>
      </c>
      <c r="CO30" s="451">
        <f t="shared" si="121"/>
        <v>783.76271600485211</v>
      </c>
      <c r="CP30" s="451">
        <f t="shared" si="121"/>
        <v>785.43126491086264</v>
      </c>
      <c r="CQ30" s="451">
        <f t="shared" si="121"/>
        <v>786.87221547431977</v>
      </c>
      <c r="CR30" s="451">
        <f t="shared" si="121"/>
        <v>788.0845943163124</v>
      </c>
      <c r="CS30" s="451">
        <f t="shared" si="121"/>
        <v>789.09261210409636</v>
      </c>
      <c r="CT30" s="451">
        <f t="shared" si="121"/>
        <v>790.01133871906507</v>
      </c>
      <c r="CU30" s="451">
        <f t="shared" si="121"/>
        <v>790.93136878803671</v>
      </c>
      <c r="CV30" s="451">
        <f t="shared" si="121"/>
        <v>791.85271450147934</v>
      </c>
      <c r="CW30" s="451">
        <f t="shared" si="121"/>
        <v>792.70476954910828</v>
      </c>
      <c r="CX30" s="451">
        <f t="shared" si="121"/>
        <v>793.41781301077481</v>
      </c>
      <c r="CY30" s="451">
        <f t="shared" ref="CY30:EM30" si="122">CY120</f>
        <v>793.99403695301328</v>
      </c>
      <c r="CZ30" s="451">
        <f t="shared" si="122"/>
        <v>794.4366035520452</v>
      </c>
      <c r="DA30" s="451">
        <f t="shared" si="122"/>
        <v>794.75007575508175</v>
      </c>
      <c r="DB30" s="451">
        <f t="shared" si="122"/>
        <v>794.94119768743826</v>
      </c>
      <c r="DC30" s="451">
        <f t="shared" si="122"/>
        <v>795.02066369042257</v>
      </c>
      <c r="DD30" s="451">
        <f t="shared" si="122"/>
        <v>795.02066369042257</v>
      </c>
      <c r="DE30" s="451">
        <f t="shared" si="122"/>
        <v>795.02066369042257</v>
      </c>
      <c r="DF30" s="451">
        <f t="shared" si="122"/>
        <v>795.02066369042257</v>
      </c>
      <c r="DG30" s="451">
        <f t="shared" si="122"/>
        <v>795.02066369042257</v>
      </c>
      <c r="DH30" s="451">
        <f t="shared" si="122"/>
        <v>795.02066369042257</v>
      </c>
      <c r="DI30" s="451">
        <f t="shared" si="122"/>
        <v>795.02066369042257</v>
      </c>
      <c r="DJ30" s="451">
        <f t="shared" si="122"/>
        <v>795.02066369042257</v>
      </c>
      <c r="DK30" s="451">
        <f t="shared" si="122"/>
        <v>795.02066369042257</v>
      </c>
      <c r="DL30" s="451">
        <f t="shared" si="122"/>
        <v>795.02066369042257</v>
      </c>
      <c r="DM30" s="451">
        <f t="shared" si="122"/>
        <v>795.02066369042257</v>
      </c>
      <c r="DN30" s="451">
        <f t="shared" si="122"/>
        <v>795.02066369042257</v>
      </c>
      <c r="DO30" s="451">
        <f t="shared" si="122"/>
        <v>795.02066369042257</v>
      </c>
      <c r="DP30" s="451">
        <f t="shared" si="122"/>
        <v>795.02066369042257</v>
      </c>
      <c r="DQ30" s="451">
        <f t="shared" si="122"/>
        <v>795.02066369042257</v>
      </c>
      <c r="DR30" s="451">
        <f t="shared" si="122"/>
        <v>795.02066369042257</v>
      </c>
      <c r="DS30" s="451">
        <f t="shared" si="122"/>
        <v>795.02066369042257</v>
      </c>
      <c r="DT30" s="451">
        <f t="shared" si="122"/>
        <v>795.02066369042257</v>
      </c>
      <c r="DU30" s="451">
        <f t="shared" si="122"/>
        <v>795.02066369042257</v>
      </c>
      <c r="DV30" s="451">
        <f t="shared" si="122"/>
        <v>795.02066369042257</v>
      </c>
      <c r="DW30" s="451">
        <f t="shared" si="122"/>
        <v>795.02066369042257</v>
      </c>
      <c r="DX30" s="451">
        <f t="shared" si="122"/>
        <v>795.02066369042257</v>
      </c>
      <c r="DY30" s="451">
        <f t="shared" si="122"/>
        <v>795.02066369042257</v>
      </c>
      <c r="DZ30" s="451">
        <f t="shared" si="122"/>
        <v>795.02066369042257</v>
      </c>
      <c r="EA30" s="451">
        <f t="shared" si="122"/>
        <v>795.02066369042257</v>
      </c>
      <c r="EB30" s="451">
        <f t="shared" si="122"/>
        <v>795.02066369042257</v>
      </c>
      <c r="EC30" s="451">
        <f t="shared" si="122"/>
        <v>795.02066369042257</v>
      </c>
      <c r="ED30" s="451">
        <f t="shared" si="122"/>
        <v>795.02066369042257</v>
      </c>
      <c r="EE30" s="451">
        <f t="shared" si="122"/>
        <v>795.02066369042257</v>
      </c>
      <c r="EF30" s="451">
        <f t="shared" si="122"/>
        <v>795.02066369042257</v>
      </c>
      <c r="EG30" s="451">
        <f t="shared" si="122"/>
        <v>795.02066369042257</v>
      </c>
      <c r="EH30" s="451">
        <f t="shared" si="122"/>
        <v>795.02066369042257</v>
      </c>
      <c r="EI30" s="451">
        <f t="shared" si="122"/>
        <v>795.02066369042257</v>
      </c>
      <c r="EJ30" s="451">
        <f t="shared" si="122"/>
        <v>795.02066369042257</v>
      </c>
      <c r="EK30" s="451">
        <f t="shared" si="122"/>
        <v>795.02066369042257</v>
      </c>
      <c r="EL30" s="451">
        <f t="shared" si="122"/>
        <v>795.02066369042257</v>
      </c>
      <c r="EM30" s="451">
        <f t="shared" si="122"/>
        <v>795.02066369042257</v>
      </c>
      <c r="EN30" s="451">
        <f t="shared" ref="EN30:EY30" si="123">EN120</f>
        <v>795.02066369042257</v>
      </c>
      <c r="EO30" s="451">
        <f t="shared" si="123"/>
        <v>795.02066369042257</v>
      </c>
      <c r="EP30" s="451">
        <f t="shared" si="123"/>
        <v>795.02066369042257</v>
      </c>
      <c r="EQ30" s="451">
        <f t="shared" si="123"/>
        <v>795.02066369042257</v>
      </c>
      <c r="ER30" s="451">
        <f t="shared" si="123"/>
        <v>795.02066369042257</v>
      </c>
      <c r="ES30" s="451">
        <f t="shared" si="123"/>
        <v>795.02066369042257</v>
      </c>
      <c r="ET30" s="451">
        <f t="shared" si="123"/>
        <v>795.02066369042257</v>
      </c>
      <c r="EU30" s="451">
        <f t="shared" si="123"/>
        <v>795.02066369042257</v>
      </c>
      <c r="EV30" s="451">
        <f t="shared" si="123"/>
        <v>795.02066369042257</v>
      </c>
      <c r="EW30" s="451">
        <f t="shared" si="123"/>
        <v>795.02066369042257</v>
      </c>
      <c r="EX30" s="451">
        <f t="shared" si="123"/>
        <v>795.02066369042257</v>
      </c>
      <c r="EY30" s="451">
        <f t="shared" si="123"/>
        <v>795.02066369042257</v>
      </c>
      <c r="EZ30" s="451">
        <f t="shared" ref="EZ30:HK30" si="124">EZ120</f>
        <v>795.02066369042257</v>
      </c>
      <c r="FA30" s="451">
        <f t="shared" si="124"/>
        <v>795.02066369042257</v>
      </c>
      <c r="FB30" s="451">
        <f t="shared" si="124"/>
        <v>795.02066369042257</v>
      </c>
      <c r="FC30" s="451">
        <f t="shared" si="124"/>
        <v>795.02066369042257</v>
      </c>
      <c r="FD30" s="451">
        <f t="shared" si="124"/>
        <v>795.02066369042257</v>
      </c>
      <c r="FE30" s="451">
        <f t="shared" si="124"/>
        <v>795.02066369042257</v>
      </c>
      <c r="FF30" s="451">
        <f t="shared" si="124"/>
        <v>795.02066369042257</v>
      </c>
      <c r="FG30" s="451">
        <f t="shared" si="124"/>
        <v>795.02066369042257</v>
      </c>
      <c r="FH30" s="451">
        <f t="shared" si="124"/>
        <v>795.02066369042257</v>
      </c>
      <c r="FI30" s="451">
        <f t="shared" si="124"/>
        <v>795.02066369042257</v>
      </c>
      <c r="FJ30" s="451">
        <f t="shared" si="124"/>
        <v>795.02066369042257</v>
      </c>
      <c r="FK30" s="451">
        <f t="shared" si="124"/>
        <v>795.02066369042257</v>
      </c>
      <c r="FL30" s="451">
        <f t="shared" si="124"/>
        <v>795.02066369042257</v>
      </c>
      <c r="FM30" s="451">
        <f t="shared" si="124"/>
        <v>795.02066369042257</v>
      </c>
      <c r="FN30" s="451">
        <f t="shared" si="124"/>
        <v>795.02066369042257</v>
      </c>
      <c r="FO30" s="451">
        <f t="shared" si="124"/>
        <v>795.02066369042257</v>
      </c>
      <c r="FP30" s="451">
        <f t="shared" si="124"/>
        <v>795.02066369042257</v>
      </c>
      <c r="FQ30" s="451">
        <f t="shared" si="124"/>
        <v>795.02066369042257</v>
      </c>
      <c r="FR30" s="451">
        <f t="shared" si="124"/>
        <v>795.02066369042257</v>
      </c>
      <c r="FS30" s="451">
        <f t="shared" si="124"/>
        <v>795.02066369042257</v>
      </c>
      <c r="FT30" s="451">
        <f t="shared" si="124"/>
        <v>795.02066369042257</v>
      </c>
      <c r="FU30" s="451">
        <f t="shared" si="124"/>
        <v>795.02066369042257</v>
      </c>
      <c r="FV30" s="451">
        <f t="shared" si="124"/>
        <v>795.02066369042257</v>
      </c>
      <c r="FW30" s="451">
        <f t="shared" si="124"/>
        <v>795.02066369042257</v>
      </c>
      <c r="FX30" s="451">
        <f t="shared" si="124"/>
        <v>795.02066369042257</v>
      </c>
      <c r="FY30" s="451">
        <f t="shared" si="124"/>
        <v>795.02066369042257</v>
      </c>
      <c r="FZ30" s="451">
        <f t="shared" si="124"/>
        <v>795.02066369042257</v>
      </c>
      <c r="GA30" s="451">
        <f t="shared" si="124"/>
        <v>795.02066369042257</v>
      </c>
      <c r="GB30" s="451">
        <f t="shared" si="124"/>
        <v>795.02066369042257</v>
      </c>
      <c r="GC30" s="451">
        <f t="shared" si="124"/>
        <v>795.02066369042257</v>
      </c>
      <c r="GD30" s="451">
        <f t="shared" si="124"/>
        <v>795.02066369042257</v>
      </c>
      <c r="GE30" s="451">
        <f t="shared" si="124"/>
        <v>795.02066369042257</v>
      </c>
      <c r="GF30" s="451">
        <f t="shared" si="124"/>
        <v>795.02066369042257</v>
      </c>
      <c r="GG30" s="451">
        <f t="shared" si="124"/>
        <v>795.02066369042257</v>
      </c>
      <c r="GH30" s="451">
        <f t="shared" si="124"/>
        <v>795.02066369042257</v>
      </c>
      <c r="GI30" s="451">
        <f t="shared" si="124"/>
        <v>795.02066369042257</v>
      </c>
      <c r="GJ30" s="451">
        <f t="shared" si="124"/>
        <v>795.02066369042257</v>
      </c>
      <c r="GK30" s="451">
        <f t="shared" si="124"/>
        <v>795.02066369042257</v>
      </c>
      <c r="GL30" s="451">
        <f t="shared" si="124"/>
        <v>795.02066369042257</v>
      </c>
      <c r="GM30" s="451">
        <f t="shared" si="124"/>
        <v>795.02066369042257</v>
      </c>
      <c r="GN30" s="451">
        <f t="shared" si="124"/>
        <v>795.02066369042257</v>
      </c>
      <c r="GO30" s="451">
        <f t="shared" si="124"/>
        <v>795.02066369042257</v>
      </c>
      <c r="GP30" s="451">
        <f t="shared" si="124"/>
        <v>795.02066369042257</v>
      </c>
      <c r="GQ30" s="451">
        <f t="shared" si="124"/>
        <v>795.02066369042257</v>
      </c>
      <c r="GR30" s="451">
        <f t="shared" si="124"/>
        <v>795.02066369042257</v>
      </c>
      <c r="GS30" s="451">
        <f t="shared" si="124"/>
        <v>795.02066369042257</v>
      </c>
      <c r="GT30" s="451">
        <f t="shared" si="124"/>
        <v>795.02066369042257</v>
      </c>
      <c r="GU30" s="451">
        <f t="shared" si="124"/>
        <v>795.02066369042257</v>
      </c>
      <c r="GV30" s="451">
        <f t="shared" si="124"/>
        <v>795.02066369042257</v>
      </c>
      <c r="GW30" s="451">
        <f t="shared" si="124"/>
        <v>795.02066369042257</v>
      </c>
      <c r="GX30" s="451">
        <f t="shared" si="124"/>
        <v>795.02066369042257</v>
      </c>
      <c r="GY30" s="451">
        <f t="shared" si="124"/>
        <v>795.02066369042257</v>
      </c>
      <c r="GZ30" s="451">
        <f t="shared" si="124"/>
        <v>795.02066369042257</v>
      </c>
      <c r="HA30" s="451">
        <f t="shared" si="124"/>
        <v>795.02066369042257</v>
      </c>
      <c r="HB30" s="451">
        <f t="shared" si="124"/>
        <v>795.02066369042257</v>
      </c>
      <c r="HC30" s="451">
        <f t="shared" si="124"/>
        <v>795.02066369042257</v>
      </c>
      <c r="HD30" s="451">
        <f t="shared" si="124"/>
        <v>795.02066369042257</v>
      </c>
      <c r="HE30" s="451">
        <f t="shared" si="124"/>
        <v>795.02066369042257</v>
      </c>
      <c r="HF30" s="451">
        <f t="shared" si="124"/>
        <v>795.02066369042257</v>
      </c>
      <c r="HG30" s="451">
        <f t="shared" si="124"/>
        <v>795.02066369042257</v>
      </c>
      <c r="HH30" s="451">
        <f t="shared" si="124"/>
        <v>795.02066369042257</v>
      </c>
      <c r="HI30" s="451">
        <f t="shared" si="124"/>
        <v>795.02066369042257</v>
      </c>
      <c r="HJ30" s="451">
        <f t="shared" si="124"/>
        <v>795.02066369042257</v>
      </c>
      <c r="HK30" s="451">
        <f t="shared" si="124"/>
        <v>795.02066369042257</v>
      </c>
      <c r="HL30" s="451">
        <f t="shared" ref="HL30:IR30" si="125">HL120</f>
        <v>795.02066369042257</v>
      </c>
      <c r="HM30" s="451">
        <f t="shared" si="125"/>
        <v>795.02066369042257</v>
      </c>
      <c r="HN30" s="451">
        <f t="shared" si="125"/>
        <v>795.02066369042257</v>
      </c>
      <c r="HO30" s="451">
        <f t="shared" si="125"/>
        <v>795.02066369042257</v>
      </c>
      <c r="HP30" s="451">
        <f t="shared" si="125"/>
        <v>795.02066369042257</v>
      </c>
      <c r="HQ30" s="451">
        <f t="shared" si="125"/>
        <v>795.02066369042257</v>
      </c>
      <c r="HR30" s="451">
        <f t="shared" si="125"/>
        <v>795.02066369042257</v>
      </c>
      <c r="HS30" s="451">
        <f t="shared" si="125"/>
        <v>795.02066369042257</v>
      </c>
      <c r="HT30" s="451">
        <f t="shared" si="125"/>
        <v>795.02066369042257</v>
      </c>
      <c r="HU30" s="451">
        <f t="shared" si="125"/>
        <v>795.02066369042257</v>
      </c>
      <c r="HV30" s="451">
        <f t="shared" si="125"/>
        <v>795.02066369042257</v>
      </c>
      <c r="HW30" s="451">
        <f t="shared" si="125"/>
        <v>795.02066369042257</v>
      </c>
      <c r="HX30" s="451">
        <f t="shared" si="125"/>
        <v>795.02066369042257</v>
      </c>
      <c r="HY30" s="451">
        <f t="shared" si="125"/>
        <v>795.02066369042257</v>
      </c>
      <c r="HZ30" s="451">
        <f t="shared" si="125"/>
        <v>795.02066369042257</v>
      </c>
      <c r="IA30" s="451">
        <f t="shared" si="125"/>
        <v>795.02066369042257</v>
      </c>
      <c r="IB30" s="451">
        <f t="shared" si="125"/>
        <v>795.02066369042257</v>
      </c>
      <c r="IC30" s="451">
        <f t="shared" si="125"/>
        <v>795.02066369042257</v>
      </c>
      <c r="ID30" s="451">
        <f t="shared" si="125"/>
        <v>795.02066369042257</v>
      </c>
      <c r="IE30" s="451">
        <f t="shared" si="125"/>
        <v>795.02066369042257</v>
      </c>
      <c r="IF30" s="451">
        <f t="shared" si="125"/>
        <v>795.02066369042257</v>
      </c>
      <c r="IG30" s="451">
        <f t="shared" si="125"/>
        <v>795.02066369042257</v>
      </c>
      <c r="IH30" s="451">
        <f t="shared" si="125"/>
        <v>795.02066369042257</v>
      </c>
      <c r="II30" s="451">
        <f t="shared" si="125"/>
        <v>795.02066369042257</v>
      </c>
      <c r="IJ30" s="451">
        <f t="shared" si="125"/>
        <v>795.02066369042257</v>
      </c>
      <c r="IK30" s="451">
        <f t="shared" si="125"/>
        <v>795.02066369042257</v>
      </c>
      <c r="IL30" s="451">
        <f t="shared" si="125"/>
        <v>795.02066369042257</v>
      </c>
      <c r="IM30" s="451">
        <f t="shared" si="125"/>
        <v>795.02066369042257</v>
      </c>
      <c r="IN30" s="451">
        <f t="shared" si="125"/>
        <v>795.02066369042257</v>
      </c>
      <c r="IO30" s="451">
        <f t="shared" si="125"/>
        <v>795.02066369042257</v>
      </c>
      <c r="IP30" s="451">
        <f t="shared" si="125"/>
        <v>795.02066369042257</v>
      </c>
      <c r="IQ30" s="451">
        <f t="shared" si="125"/>
        <v>795.02066369042257</v>
      </c>
      <c r="IR30" s="452">
        <f t="shared" si="125"/>
        <v>795.02066369042257</v>
      </c>
    </row>
    <row r="31" spans="1:252" ht="12" customHeight="1" x14ac:dyDescent="0.25">
      <c r="A31" s="449" t="s">
        <v>204</v>
      </c>
      <c r="B31" s="453">
        <f t="shared" ref="B31:BM31" si="126">B116</f>
        <v>0</v>
      </c>
      <c r="C31" s="446">
        <f t="shared" si="126"/>
        <v>0</v>
      </c>
      <c r="D31" s="446">
        <f t="shared" si="126"/>
        <v>0</v>
      </c>
      <c r="E31" s="446">
        <f t="shared" si="126"/>
        <v>0</v>
      </c>
      <c r="F31" s="446">
        <f t="shared" si="126"/>
        <v>0</v>
      </c>
      <c r="G31" s="446">
        <f t="shared" si="126"/>
        <v>0</v>
      </c>
      <c r="H31" s="446">
        <f t="shared" si="126"/>
        <v>0</v>
      </c>
      <c r="I31" s="446">
        <f t="shared" si="126"/>
        <v>0</v>
      </c>
      <c r="J31" s="446">
        <f t="shared" si="126"/>
        <v>0</v>
      </c>
      <c r="K31" s="446">
        <f t="shared" si="126"/>
        <v>0</v>
      </c>
      <c r="L31" s="446">
        <f t="shared" si="126"/>
        <v>0</v>
      </c>
      <c r="M31" s="446">
        <f t="shared" si="126"/>
        <v>0</v>
      </c>
      <c r="N31" s="446">
        <f t="shared" si="126"/>
        <v>0</v>
      </c>
      <c r="O31" s="446">
        <f t="shared" si="126"/>
        <v>0</v>
      </c>
      <c r="P31" s="446">
        <f t="shared" si="126"/>
        <v>0</v>
      </c>
      <c r="Q31" s="446">
        <f t="shared" si="126"/>
        <v>0</v>
      </c>
      <c r="R31" s="446">
        <f t="shared" si="126"/>
        <v>0</v>
      </c>
      <c r="S31" s="446">
        <f t="shared" si="126"/>
        <v>0</v>
      </c>
      <c r="T31" s="446">
        <f t="shared" si="126"/>
        <v>0</v>
      </c>
      <c r="U31" s="446">
        <f t="shared" si="126"/>
        <v>0</v>
      </c>
      <c r="V31" s="446">
        <f t="shared" si="126"/>
        <v>0</v>
      </c>
      <c r="W31" s="446">
        <f t="shared" si="126"/>
        <v>0</v>
      </c>
      <c r="X31" s="446">
        <f t="shared" si="126"/>
        <v>0</v>
      </c>
      <c r="Y31" s="446">
        <f t="shared" si="126"/>
        <v>0</v>
      </c>
      <c r="Z31" s="446">
        <f t="shared" si="126"/>
        <v>0</v>
      </c>
      <c r="AA31" s="446">
        <f t="shared" si="126"/>
        <v>0</v>
      </c>
      <c r="AB31" s="446">
        <f t="shared" si="126"/>
        <v>0</v>
      </c>
      <c r="AC31" s="446">
        <f t="shared" si="126"/>
        <v>0</v>
      </c>
      <c r="AD31" s="446">
        <f t="shared" si="126"/>
        <v>0</v>
      </c>
      <c r="AE31" s="446">
        <f t="shared" si="126"/>
        <v>0</v>
      </c>
      <c r="AF31" s="446">
        <f t="shared" si="126"/>
        <v>0</v>
      </c>
      <c r="AG31" s="446">
        <f t="shared" si="126"/>
        <v>0</v>
      </c>
      <c r="AH31" s="446">
        <f t="shared" si="126"/>
        <v>0</v>
      </c>
      <c r="AI31" s="446">
        <f t="shared" si="126"/>
        <v>0</v>
      </c>
      <c r="AJ31" s="446">
        <f t="shared" si="126"/>
        <v>0</v>
      </c>
      <c r="AK31" s="446">
        <f t="shared" si="126"/>
        <v>0</v>
      </c>
      <c r="AL31" s="446">
        <f t="shared" si="126"/>
        <v>0</v>
      </c>
      <c r="AM31" s="446">
        <f t="shared" si="126"/>
        <v>0</v>
      </c>
      <c r="AN31" s="446">
        <f t="shared" si="126"/>
        <v>0</v>
      </c>
      <c r="AO31" s="446">
        <f t="shared" si="126"/>
        <v>0</v>
      </c>
      <c r="AP31" s="446">
        <f t="shared" si="126"/>
        <v>0</v>
      </c>
      <c r="AQ31" s="446">
        <f t="shared" si="126"/>
        <v>0</v>
      </c>
      <c r="AR31" s="446">
        <f t="shared" si="126"/>
        <v>0</v>
      </c>
      <c r="AS31" s="446">
        <f t="shared" si="126"/>
        <v>0</v>
      </c>
      <c r="AT31" s="446">
        <f t="shared" si="126"/>
        <v>0</v>
      </c>
      <c r="AU31" s="446">
        <f t="shared" si="126"/>
        <v>0</v>
      </c>
      <c r="AV31" s="446">
        <f t="shared" si="126"/>
        <v>0</v>
      </c>
      <c r="AW31" s="446">
        <f t="shared" si="126"/>
        <v>0</v>
      </c>
      <c r="AX31" s="446">
        <f t="shared" si="126"/>
        <v>0</v>
      </c>
      <c r="AY31" s="446">
        <f t="shared" si="126"/>
        <v>0</v>
      </c>
      <c r="AZ31" s="446">
        <f t="shared" si="126"/>
        <v>0</v>
      </c>
      <c r="BA31" s="446">
        <f t="shared" si="126"/>
        <v>0</v>
      </c>
      <c r="BB31" s="446">
        <f t="shared" si="126"/>
        <v>0</v>
      </c>
      <c r="BC31" s="446">
        <f t="shared" si="126"/>
        <v>0</v>
      </c>
      <c r="BD31" s="446">
        <f t="shared" si="126"/>
        <v>0</v>
      </c>
      <c r="BE31" s="446">
        <f t="shared" si="126"/>
        <v>0</v>
      </c>
      <c r="BF31" s="446">
        <f t="shared" si="126"/>
        <v>0</v>
      </c>
      <c r="BG31" s="446">
        <f t="shared" si="126"/>
        <v>0</v>
      </c>
      <c r="BH31" s="446">
        <f t="shared" si="126"/>
        <v>0</v>
      </c>
      <c r="BI31" s="446">
        <f t="shared" si="126"/>
        <v>0</v>
      </c>
      <c r="BJ31" s="446">
        <f t="shared" si="126"/>
        <v>0</v>
      </c>
      <c r="BK31" s="446">
        <f t="shared" si="126"/>
        <v>0</v>
      </c>
      <c r="BL31" s="446">
        <f t="shared" si="126"/>
        <v>0</v>
      </c>
      <c r="BM31" s="446">
        <f t="shared" si="126"/>
        <v>0</v>
      </c>
      <c r="BN31" s="446">
        <f t="shared" ref="BN31:DY31" si="127">BN116</f>
        <v>0</v>
      </c>
      <c r="BO31" s="446">
        <f t="shared" si="127"/>
        <v>0</v>
      </c>
      <c r="BP31" s="446">
        <f t="shared" si="127"/>
        <v>0</v>
      </c>
      <c r="BQ31" s="446">
        <f t="shared" si="127"/>
        <v>0</v>
      </c>
      <c r="BR31" s="446">
        <f t="shared" si="127"/>
        <v>0</v>
      </c>
      <c r="BS31" s="446">
        <f t="shared" si="127"/>
        <v>0</v>
      </c>
      <c r="BT31" s="446">
        <f t="shared" si="127"/>
        <v>0</v>
      </c>
      <c r="BU31" s="446">
        <f t="shared" si="127"/>
        <v>0</v>
      </c>
      <c r="BV31" s="446">
        <f t="shared" si="127"/>
        <v>0</v>
      </c>
      <c r="BW31" s="446">
        <f t="shared" si="127"/>
        <v>0</v>
      </c>
      <c r="BX31" s="446">
        <f t="shared" si="127"/>
        <v>0</v>
      </c>
      <c r="BY31" s="446">
        <f t="shared" si="127"/>
        <v>0</v>
      </c>
      <c r="BZ31" s="446">
        <f t="shared" si="127"/>
        <v>0</v>
      </c>
      <c r="CA31" s="446">
        <f t="shared" si="127"/>
        <v>0</v>
      </c>
      <c r="CB31" s="446">
        <f t="shared" si="127"/>
        <v>0</v>
      </c>
      <c r="CC31" s="446">
        <f t="shared" si="127"/>
        <v>0</v>
      </c>
      <c r="CD31" s="446">
        <f t="shared" si="127"/>
        <v>0</v>
      </c>
      <c r="CE31" s="446">
        <f t="shared" si="127"/>
        <v>0</v>
      </c>
      <c r="CF31" s="446">
        <f t="shared" si="127"/>
        <v>0</v>
      </c>
      <c r="CG31" s="446">
        <f t="shared" si="127"/>
        <v>0</v>
      </c>
      <c r="CH31" s="446">
        <f t="shared" si="127"/>
        <v>0</v>
      </c>
      <c r="CI31" s="446">
        <f t="shared" si="127"/>
        <v>0</v>
      </c>
      <c r="CJ31" s="446">
        <f t="shared" si="127"/>
        <v>0</v>
      </c>
      <c r="CK31" s="446">
        <f t="shared" si="127"/>
        <v>0</v>
      </c>
      <c r="CL31" s="446">
        <f t="shared" si="127"/>
        <v>0</v>
      </c>
      <c r="CM31" s="446">
        <f t="shared" si="127"/>
        <v>0</v>
      </c>
      <c r="CN31" s="446">
        <f t="shared" si="127"/>
        <v>0</v>
      </c>
      <c r="CO31" s="446">
        <f t="shared" si="127"/>
        <v>0</v>
      </c>
      <c r="CP31" s="446">
        <f t="shared" si="127"/>
        <v>0</v>
      </c>
      <c r="CQ31" s="446">
        <f t="shared" si="127"/>
        <v>0</v>
      </c>
      <c r="CR31" s="446">
        <f t="shared" si="127"/>
        <v>0</v>
      </c>
      <c r="CS31" s="446">
        <f t="shared" si="127"/>
        <v>0</v>
      </c>
      <c r="CT31" s="446">
        <f t="shared" si="127"/>
        <v>0</v>
      </c>
      <c r="CU31" s="446">
        <f t="shared" si="127"/>
        <v>0</v>
      </c>
      <c r="CV31" s="446">
        <f t="shared" si="127"/>
        <v>0</v>
      </c>
      <c r="CW31" s="446">
        <f t="shared" si="127"/>
        <v>0</v>
      </c>
      <c r="CX31" s="446">
        <f t="shared" si="127"/>
        <v>0</v>
      </c>
      <c r="CY31" s="446">
        <f t="shared" si="127"/>
        <v>0</v>
      </c>
      <c r="CZ31" s="446">
        <f t="shared" si="127"/>
        <v>0</v>
      </c>
      <c r="DA31" s="446">
        <f t="shared" si="127"/>
        <v>0</v>
      </c>
      <c r="DB31" s="446">
        <f t="shared" si="127"/>
        <v>0</v>
      </c>
      <c r="DC31" s="446">
        <f t="shared" si="127"/>
        <v>0</v>
      </c>
      <c r="DD31" s="446">
        <f t="shared" si="127"/>
        <v>0</v>
      </c>
      <c r="DE31" s="446">
        <f t="shared" si="127"/>
        <v>0</v>
      </c>
      <c r="DF31" s="446">
        <f t="shared" si="127"/>
        <v>0</v>
      </c>
      <c r="DG31" s="446">
        <f t="shared" si="127"/>
        <v>0</v>
      </c>
      <c r="DH31" s="446">
        <f t="shared" si="127"/>
        <v>0</v>
      </c>
      <c r="DI31" s="446">
        <f t="shared" si="127"/>
        <v>0</v>
      </c>
      <c r="DJ31" s="446">
        <f t="shared" si="127"/>
        <v>0</v>
      </c>
      <c r="DK31" s="446">
        <f t="shared" si="127"/>
        <v>0</v>
      </c>
      <c r="DL31" s="446">
        <f t="shared" si="127"/>
        <v>0</v>
      </c>
      <c r="DM31" s="446">
        <f t="shared" si="127"/>
        <v>0</v>
      </c>
      <c r="DN31" s="446">
        <f t="shared" si="127"/>
        <v>0</v>
      </c>
      <c r="DO31" s="446">
        <f t="shared" si="127"/>
        <v>0</v>
      </c>
      <c r="DP31" s="446">
        <f t="shared" si="127"/>
        <v>0</v>
      </c>
      <c r="DQ31" s="446">
        <f t="shared" si="127"/>
        <v>0</v>
      </c>
      <c r="DR31" s="446">
        <f t="shared" si="127"/>
        <v>0</v>
      </c>
      <c r="DS31" s="446">
        <f t="shared" si="127"/>
        <v>0</v>
      </c>
      <c r="DT31" s="446">
        <f t="shared" si="127"/>
        <v>0</v>
      </c>
      <c r="DU31" s="446">
        <f t="shared" si="127"/>
        <v>0</v>
      </c>
      <c r="DV31" s="446">
        <f t="shared" si="127"/>
        <v>0</v>
      </c>
      <c r="DW31" s="446">
        <f t="shared" si="127"/>
        <v>0</v>
      </c>
      <c r="DX31" s="446">
        <f t="shared" si="127"/>
        <v>0</v>
      </c>
      <c r="DY31" s="446">
        <f t="shared" si="127"/>
        <v>0</v>
      </c>
      <c r="DZ31" s="446">
        <f t="shared" ref="DZ31:GK31" si="128">DZ116</f>
        <v>0</v>
      </c>
      <c r="EA31" s="446">
        <f t="shared" si="128"/>
        <v>0</v>
      </c>
      <c r="EB31" s="446">
        <f t="shared" si="128"/>
        <v>0</v>
      </c>
      <c r="EC31" s="446">
        <f t="shared" si="128"/>
        <v>0</v>
      </c>
      <c r="ED31" s="446">
        <f t="shared" si="128"/>
        <v>0</v>
      </c>
      <c r="EE31" s="446">
        <f t="shared" si="128"/>
        <v>0</v>
      </c>
      <c r="EF31" s="446">
        <f t="shared" si="128"/>
        <v>0</v>
      </c>
      <c r="EG31" s="446">
        <f t="shared" si="128"/>
        <v>0</v>
      </c>
      <c r="EH31" s="446">
        <f t="shared" si="128"/>
        <v>0</v>
      </c>
      <c r="EI31" s="446">
        <f t="shared" si="128"/>
        <v>0</v>
      </c>
      <c r="EJ31" s="446">
        <f t="shared" si="128"/>
        <v>0</v>
      </c>
      <c r="EK31" s="446">
        <f t="shared" si="128"/>
        <v>0</v>
      </c>
      <c r="EL31" s="446">
        <f t="shared" si="128"/>
        <v>0</v>
      </c>
      <c r="EM31" s="446">
        <f t="shared" si="128"/>
        <v>0</v>
      </c>
      <c r="EN31" s="446">
        <f t="shared" si="128"/>
        <v>0</v>
      </c>
      <c r="EO31" s="446">
        <f t="shared" si="128"/>
        <v>0</v>
      </c>
      <c r="EP31" s="446">
        <f t="shared" si="128"/>
        <v>0</v>
      </c>
      <c r="EQ31" s="446">
        <f t="shared" si="128"/>
        <v>0</v>
      </c>
      <c r="ER31" s="446">
        <f t="shared" si="128"/>
        <v>0</v>
      </c>
      <c r="ES31" s="446">
        <f t="shared" si="128"/>
        <v>0</v>
      </c>
      <c r="ET31" s="446">
        <f t="shared" si="128"/>
        <v>0</v>
      </c>
      <c r="EU31" s="446">
        <f t="shared" si="128"/>
        <v>0</v>
      </c>
      <c r="EV31" s="446">
        <f t="shared" si="128"/>
        <v>0</v>
      </c>
      <c r="EW31" s="446">
        <f t="shared" si="128"/>
        <v>0</v>
      </c>
      <c r="EX31" s="446">
        <f t="shared" si="128"/>
        <v>0</v>
      </c>
      <c r="EY31" s="446">
        <f t="shared" si="128"/>
        <v>0</v>
      </c>
      <c r="EZ31" s="446">
        <f t="shared" si="128"/>
        <v>0</v>
      </c>
      <c r="FA31" s="446">
        <f t="shared" si="128"/>
        <v>0</v>
      </c>
      <c r="FB31" s="446">
        <f t="shared" si="128"/>
        <v>0</v>
      </c>
      <c r="FC31" s="446">
        <f t="shared" si="128"/>
        <v>0</v>
      </c>
      <c r="FD31" s="446">
        <f t="shared" si="128"/>
        <v>0</v>
      </c>
      <c r="FE31" s="446">
        <f t="shared" si="128"/>
        <v>0</v>
      </c>
      <c r="FF31" s="446">
        <f t="shared" si="128"/>
        <v>0</v>
      </c>
      <c r="FG31" s="446">
        <f t="shared" si="128"/>
        <v>0</v>
      </c>
      <c r="FH31" s="446">
        <f t="shared" si="128"/>
        <v>0</v>
      </c>
      <c r="FI31" s="446">
        <f t="shared" si="128"/>
        <v>0</v>
      </c>
      <c r="FJ31" s="446">
        <f t="shared" si="128"/>
        <v>0</v>
      </c>
      <c r="FK31" s="446">
        <f t="shared" si="128"/>
        <v>0</v>
      </c>
      <c r="FL31" s="446">
        <f t="shared" si="128"/>
        <v>0</v>
      </c>
      <c r="FM31" s="446">
        <f t="shared" si="128"/>
        <v>0</v>
      </c>
      <c r="FN31" s="446">
        <f t="shared" si="128"/>
        <v>0</v>
      </c>
      <c r="FO31" s="446">
        <f t="shared" si="128"/>
        <v>0</v>
      </c>
      <c r="FP31" s="446">
        <f t="shared" si="128"/>
        <v>0</v>
      </c>
      <c r="FQ31" s="446">
        <f t="shared" si="128"/>
        <v>0</v>
      </c>
      <c r="FR31" s="446">
        <f t="shared" si="128"/>
        <v>0</v>
      </c>
      <c r="FS31" s="446">
        <f t="shared" si="128"/>
        <v>0</v>
      </c>
      <c r="FT31" s="446">
        <f t="shared" si="128"/>
        <v>0</v>
      </c>
      <c r="FU31" s="446">
        <f t="shared" si="128"/>
        <v>0</v>
      </c>
      <c r="FV31" s="446">
        <f t="shared" si="128"/>
        <v>0</v>
      </c>
      <c r="FW31" s="446">
        <f t="shared" si="128"/>
        <v>0</v>
      </c>
      <c r="FX31" s="446">
        <f t="shared" si="128"/>
        <v>0</v>
      </c>
      <c r="FY31" s="446">
        <f t="shared" si="128"/>
        <v>0</v>
      </c>
      <c r="FZ31" s="446">
        <f t="shared" si="128"/>
        <v>0</v>
      </c>
      <c r="GA31" s="446">
        <f t="shared" si="128"/>
        <v>0</v>
      </c>
      <c r="GB31" s="446">
        <f t="shared" si="128"/>
        <v>0</v>
      </c>
      <c r="GC31" s="446">
        <f t="shared" si="128"/>
        <v>0</v>
      </c>
      <c r="GD31" s="446">
        <f t="shared" si="128"/>
        <v>0</v>
      </c>
      <c r="GE31" s="446">
        <f t="shared" si="128"/>
        <v>0</v>
      </c>
      <c r="GF31" s="446">
        <f t="shared" si="128"/>
        <v>0</v>
      </c>
      <c r="GG31" s="446">
        <f t="shared" si="128"/>
        <v>0</v>
      </c>
      <c r="GH31" s="446">
        <f t="shared" si="128"/>
        <v>0</v>
      </c>
      <c r="GI31" s="446">
        <f t="shared" si="128"/>
        <v>0</v>
      </c>
      <c r="GJ31" s="446">
        <f t="shared" si="128"/>
        <v>0</v>
      </c>
      <c r="GK31" s="446">
        <f t="shared" si="128"/>
        <v>0</v>
      </c>
      <c r="GL31" s="446">
        <f t="shared" ref="GL31:IR31" si="129">GL116</f>
        <v>0</v>
      </c>
      <c r="GM31" s="446">
        <f t="shared" si="129"/>
        <v>0</v>
      </c>
      <c r="GN31" s="446">
        <f t="shared" si="129"/>
        <v>0</v>
      </c>
      <c r="GO31" s="446">
        <f t="shared" si="129"/>
        <v>0</v>
      </c>
      <c r="GP31" s="446">
        <f t="shared" si="129"/>
        <v>0</v>
      </c>
      <c r="GQ31" s="446">
        <f t="shared" si="129"/>
        <v>0</v>
      </c>
      <c r="GR31" s="446">
        <f t="shared" si="129"/>
        <v>0</v>
      </c>
      <c r="GS31" s="446">
        <f t="shared" si="129"/>
        <v>0</v>
      </c>
      <c r="GT31" s="446">
        <f t="shared" si="129"/>
        <v>0</v>
      </c>
      <c r="GU31" s="446">
        <f t="shared" si="129"/>
        <v>0</v>
      </c>
      <c r="GV31" s="446">
        <f t="shared" si="129"/>
        <v>0</v>
      </c>
      <c r="GW31" s="446">
        <f t="shared" si="129"/>
        <v>0</v>
      </c>
      <c r="GX31" s="446">
        <f t="shared" si="129"/>
        <v>0</v>
      </c>
      <c r="GY31" s="446">
        <f t="shared" si="129"/>
        <v>0</v>
      </c>
      <c r="GZ31" s="446">
        <f t="shared" si="129"/>
        <v>0</v>
      </c>
      <c r="HA31" s="446">
        <f t="shared" si="129"/>
        <v>0</v>
      </c>
      <c r="HB31" s="446">
        <f t="shared" si="129"/>
        <v>0</v>
      </c>
      <c r="HC31" s="446">
        <f t="shared" si="129"/>
        <v>0</v>
      </c>
      <c r="HD31" s="446">
        <f t="shared" si="129"/>
        <v>0</v>
      </c>
      <c r="HE31" s="446">
        <f t="shared" si="129"/>
        <v>0</v>
      </c>
      <c r="HF31" s="446">
        <f t="shared" si="129"/>
        <v>0</v>
      </c>
      <c r="HG31" s="446">
        <f t="shared" si="129"/>
        <v>0</v>
      </c>
      <c r="HH31" s="446">
        <f t="shared" si="129"/>
        <v>0</v>
      </c>
      <c r="HI31" s="446">
        <f t="shared" si="129"/>
        <v>0</v>
      </c>
      <c r="HJ31" s="446">
        <f t="shared" si="129"/>
        <v>0</v>
      </c>
      <c r="HK31" s="446">
        <f t="shared" si="129"/>
        <v>0</v>
      </c>
      <c r="HL31" s="446">
        <f t="shared" si="129"/>
        <v>0</v>
      </c>
      <c r="HM31" s="446">
        <f t="shared" si="129"/>
        <v>0</v>
      </c>
      <c r="HN31" s="446">
        <f t="shared" si="129"/>
        <v>0</v>
      </c>
      <c r="HO31" s="446">
        <f t="shared" si="129"/>
        <v>0</v>
      </c>
      <c r="HP31" s="446">
        <f t="shared" si="129"/>
        <v>0</v>
      </c>
      <c r="HQ31" s="446">
        <f t="shared" si="129"/>
        <v>0</v>
      </c>
      <c r="HR31" s="446">
        <f t="shared" si="129"/>
        <v>0</v>
      </c>
      <c r="HS31" s="446">
        <f t="shared" si="129"/>
        <v>0</v>
      </c>
      <c r="HT31" s="446">
        <f t="shared" si="129"/>
        <v>0</v>
      </c>
      <c r="HU31" s="446">
        <f t="shared" si="129"/>
        <v>0</v>
      </c>
      <c r="HV31" s="446">
        <f t="shared" si="129"/>
        <v>0</v>
      </c>
      <c r="HW31" s="446">
        <f t="shared" si="129"/>
        <v>0</v>
      </c>
      <c r="HX31" s="446">
        <f t="shared" si="129"/>
        <v>0</v>
      </c>
      <c r="HY31" s="446">
        <f t="shared" si="129"/>
        <v>0</v>
      </c>
      <c r="HZ31" s="446">
        <f t="shared" si="129"/>
        <v>0</v>
      </c>
      <c r="IA31" s="446">
        <f t="shared" si="129"/>
        <v>0</v>
      </c>
      <c r="IB31" s="446">
        <f t="shared" si="129"/>
        <v>0</v>
      </c>
      <c r="IC31" s="446">
        <f t="shared" si="129"/>
        <v>0</v>
      </c>
      <c r="ID31" s="446">
        <f t="shared" si="129"/>
        <v>0</v>
      </c>
      <c r="IE31" s="446">
        <f t="shared" si="129"/>
        <v>0</v>
      </c>
      <c r="IF31" s="446">
        <f t="shared" si="129"/>
        <v>0</v>
      </c>
      <c r="IG31" s="446">
        <f t="shared" si="129"/>
        <v>0</v>
      </c>
      <c r="IH31" s="446">
        <f t="shared" si="129"/>
        <v>0</v>
      </c>
      <c r="II31" s="446">
        <f t="shared" si="129"/>
        <v>0</v>
      </c>
      <c r="IJ31" s="446">
        <f t="shared" si="129"/>
        <v>0</v>
      </c>
      <c r="IK31" s="446">
        <f t="shared" si="129"/>
        <v>0</v>
      </c>
      <c r="IL31" s="446">
        <f t="shared" si="129"/>
        <v>0</v>
      </c>
      <c r="IM31" s="446">
        <f t="shared" si="129"/>
        <v>0</v>
      </c>
      <c r="IN31" s="446">
        <f t="shared" si="129"/>
        <v>0</v>
      </c>
      <c r="IO31" s="446">
        <f t="shared" si="129"/>
        <v>0</v>
      </c>
      <c r="IP31" s="446">
        <f t="shared" si="129"/>
        <v>0</v>
      </c>
      <c r="IQ31" s="446">
        <f t="shared" si="129"/>
        <v>0</v>
      </c>
      <c r="IR31" s="447">
        <f t="shared" si="129"/>
        <v>0</v>
      </c>
    </row>
    <row r="32" spans="1:252" x14ac:dyDescent="0.25">
      <c r="A32" s="62" t="s">
        <v>98</v>
      </c>
      <c r="B32" s="362"/>
      <c r="C32" s="280"/>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121"/>
      <c r="CZ32" s="121"/>
      <c r="DA32" s="121"/>
      <c r="DB32" s="121"/>
      <c r="DC32" s="121"/>
      <c r="DD32" s="121"/>
      <c r="DE32" s="121"/>
      <c r="DF32" s="121"/>
      <c r="DG32" s="121"/>
      <c r="DH32" s="121"/>
      <c r="DI32" s="121"/>
      <c r="DJ32" s="121"/>
      <c r="DK32" s="121"/>
      <c r="DL32" s="121"/>
      <c r="DM32" s="121"/>
      <c r="DN32" s="121"/>
      <c r="DO32" s="121"/>
      <c r="DP32" s="121"/>
      <c r="DQ32" s="121"/>
      <c r="DR32" s="121"/>
      <c r="DS32" s="121"/>
      <c r="DT32" s="121"/>
      <c r="DU32" s="121"/>
      <c r="DV32" s="121"/>
      <c r="DW32" s="121"/>
      <c r="DX32" s="121"/>
      <c r="DY32" s="121"/>
      <c r="DZ32" s="121"/>
      <c r="EA32" s="121"/>
      <c r="EB32" s="121"/>
      <c r="EC32" s="121"/>
      <c r="ED32" s="121"/>
      <c r="EE32" s="121"/>
      <c r="EF32" s="121"/>
      <c r="EG32" s="121"/>
      <c r="EH32" s="121"/>
      <c r="EI32" s="121"/>
      <c r="EJ32" s="121"/>
      <c r="EK32" s="121"/>
      <c r="EL32" s="121"/>
      <c r="EM32" s="121"/>
      <c r="EN32" s="121"/>
      <c r="EO32" s="121"/>
      <c r="EP32" s="121"/>
      <c r="EQ32" s="121"/>
      <c r="ER32" s="121"/>
      <c r="ES32" s="121"/>
      <c r="ET32" s="121"/>
      <c r="EU32" s="121"/>
      <c r="EV32" s="121"/>
      <c r="EW32" s="121"/>
      <c r="EX32" s="121"/>
      <c r="EY32" s="121"/>
      <c r="EZ32" s="121"/>
      <c r="FA32" s="121"/>
      <c r="FB32" s="121"/>
      <c r="FC32" s="121"/>
      <c r="FD32" s="121"/>
      <c r="FE32" s="121"/>
      <c r="FF32" s="121"/>
      <c r="FG32" s="121"/>
      <c r="FH32" s="121"/>
      <c r="FI32" s="121"/>
      <c r="FJ32" s="121"/>
      <c r="FK32" s="121"/>
      <c r="FL32" s="121"/>
      <c r="FM32" s="121"/>
      <c r="FN32" s="121"/>
      <c r="FO32" s="121"/>
      <c r="FP32" s="121"/>
      <c r="FQ32" s="121"/>
      <c r="FR32" s="121"/>
      <c r="FS32" s="121"/>
      <c r="FT32" s="121"/>
      <c r="FU32" s="121"/>
      <c r="FV32" s="121"/>
      <c r="FW32" s="121"/>
      <c r="FX32" s="121"/>
      <c r="FY32" s="121"/>
      <c r="FZ32" s="121"/>
      <c r="GA32" s="121"/>
      <c r="GB32" s="121"/>
      <c r="GC32" s="121"/>
      <c r="GD32" s="121"/>
      <c r="GE32" s="121"/>
      <c r="GF32" s="121"/>
      <c r="GG32" s="121"/>
      <c r="GH32" s="121"/>
      <c r="GI32" s="121"/>
      <c r="GJ32" s="121"/>
      <c r="GK32" s="121"/>
      <c r="GL32" s="121"/>
      <c r="GM32" s="121"/>
      <c r="GN32" s="121"/>
      <c r="GO32" s="121"/>
      <c r="GP32" s="121"/>
      <c r="GQ32" s="121"/>
      <c r="GR32" s="121"/>
      <c r="GS32" s="121"/>
      <c r="GT32" s="121"/>
      <c r="GU32" s="121"/>
      <c r="GV32" s="121"/>
      <c r="GW32" s="121"/>
      <c r="GX32" s="121"/>
      <c r="GY32" s="121"/>
      <c r="GZ32" s="121"/>
      <c r="HA32" s="121"/>
      <c r="HB32" s="121"/>
      <c r="HC32" s="121"/>
      <c r="HD32" s="121"/>
      <c r="HE32" s="121"/>
      <c r="HF32" s="121"/>
      <c r="HG32" s="121"/>
      <c r="HH32" s="121"/>
      <c r="HI32" s="121"/>
      <c r="HJ32" s="121"/>
      <c r="HK32" s="121"/>
      <c r="HL32" s="121"/>
      <c r="HM32" s="121"/>
      <c r="HN32" s="121"/>
      <c r="HO32" s="121"/>
      <c r="HP32" s="121"/>
      <c r="HQ32" s="121"/>
      <c r="HR32" s="121"/>
      <c r="HS32" s="121"/>
      <c r="HT32" s="121"/>
      <c r="HU32" s="121"/>
      <c r="HV32" s="121"/>
      <c r="HW32" s="121"/>
      <c r="HX32" s="121"/>
      <c r="HY32" s="121"/>
      <c r="HZ32" s="121"/>
      <c r="IA32" s="121"/>
      <c r="IB32" s="121"/>
      <c r="IC32" s="121"/>
      <c r="ID32" s="121"/>
      <c r="IE32" s="121"/>
      <c r="IF32" s="121"/>
      <c r="IG32" s="121"/>
      <c r="IH32" s="121"/>
      <c r="II32" s="121"/>
      <c r="IJ32" s="121"/>
      <c r="IK32" s="121"/>
      <c r="IL32" s="121"/>
      <c r="IM32" s="121"/>
      <c r="IN32" s="121"/>
      <c r="IO32" s="121"/>
      <c r="IP32" s="121"/>
      <c r="IQ32" s="121"/>
      <c r="IR32" s="124"/>
    </row>
    <row r="33" spans="1:252" x14ac:dyDescent="0.25">
      <c r="A33" s="454" t="s">
        <v>208</v>
      </c>
      <c r="B33" s="455"/>
      <c r="C33" s="456">
        <f t="shared" ref="C33:BN33" si="130">IF(C164=1,C24,0)</f>
        <v>399.9778734079506</v>
      </c>
      <c r="D33" s="456">
        <f t="shared" si="130"/>
        <v>399.91118440874095</v>
      </c>
      <c r="E33" s="456">
        <f t="shared" si="130"/>
        <v>399.79931669268655</v>
      </c>
      <c r="F33" s="456">
        <f t="shared" si="130"/>
        <v>399.64165447562425</v>
      </c>
      <c r="G33" s="456">
        <f t="shared" si="130"/>
        <v>399.43758270045987</v>
      </c>
      <c r="H33" s="456">
        <f t="shared" si="130"/>
        <v>399.18648722271132</v>
      </c>
      <c r="I33" s="456">
        <f t="shared" si="130"/>
        <v>398.88775116784609</v>
      </c>
      <c r="J33" s="456">
        <f t="shared" si="130"/>
        <v>398.54076270855654</v>
      </c>
      <c r="K33" s="456">
        <f t="shared" si="130"/>
        <v>398.14491148186227</v>
      </c>
      <c r="L33" s="456">
        <f t="shared" si="130"/>
        <v>397.69958499082742</v>
      </c>
      <c r="M33" s="456">
        <f t="shared" si="130"/>
        <v>397.20417631212348</v>
      </c>
      <c r="N33" s="456">
        <f t="shared" si="130"/>
        <v>396.65808056027117</v>
      </c>
      <c r="O33" s="456">
        <f t="shared" si="130"/>
        <v>396.06069143126814</v>
      </c>
      <c r="P33" s="456">
        <f t="shared" si="130"/>
        <v>395.41140512422203</v>
      </c>
      <c r="Q33" s="456">
        <f t="shared" si="130"/>
        <v>394.70962420177716</v>
      </c>
      <c r="R33" s="456">
        <f t="shared" si="130"/>
        <v>393.95475061057323</v>
      </c>
      <c r="S33" s="456">
        <f t="shared" si="130"/>
        <v>393.14618596284322</v>
      </c>
      <c r="T33" s="456">
        <f t="shared" si="130"/>
        <v>392.28333898333034</v>
      </c>
      <c r="U33" s="456">
        <f t="shared" si="130"/>
        <v>391.3656222146231</v>
      </c>
      <c r="V33" s="456">
        <f t="shared" si="130"/>
        <v>390.39244880938838</v>
      </c>
      <c r="W33" s="456">
        <f t="shared" si="130"/>
        <v>389.36323291451765</v>
      </c>
      <c r="X33" s="456">
        <f t="shared" si="130"/>
        <v>388.27739349950417</v>
      </c>
      <c r="Y33" s="456">
        <f t="shared" si="130"/>
        <v>387.13435472286687</v>
      </c>
      <c r="Z33" s="456">
        <f t="shared" si="130"/>
        <v>385.9335462651747</v>
      </c>
      <c r="AA33" s="456">
        <f t="shared" si="130"/>
        <v>384.67440037944897</v>
      </c>
      <c r="AB33" s="456">
        <f t="shared" si="130"/>
        <v>383.35635231296754</v>
      </c>
      <c r="AC33" s="456">
        <f t="shared" si="130"/>
        <v>381.97884415308761</v>
      </c>
      <c r="AD33" s="456">
        <f t="shared" si="130"/>
        <v>380.54132523990756</v>
      </c>
      <c r="AE33" s="456">
        <f t="shared" si="130"/>
        <v>379.0432494085307</v>
      </c>
      <c r="AF33" s="456">
        <f t="shared" si="130"/>
        <v>377.48407550297281</v>
      </c>
      <c r="AG33" s="456">
        <f t="shared" si="130"/>
        <v>375.86327121643563</v>
      </c>
      <c r="AH33" s="456">
        <f t="shared" si="130"/>
        <v>374.18031044210096</v>
      </c>
      <c r="AI33" s="456">
        <f t="shared" si="130"/>
        <v>372.43467392810538</v>
      </c>
      <c r="AJ33" s="456">
        <f t="shared" si="130"/>
        <v>370.62585307507993</v>
      </c>
      <c r="AK33" s="456">
        <f t="shared" si="130"/>
        <v>368.75334752326529</v>
      </c>
      <c r="AL33" s="456">
        <f t="shared" si="130"/>
        <v>366.81666280597426</v>
      </c>
      <c r="AM33" s="456">
        <f t="shared" si="130"/>
        <v>364.81531731365016</v>
      </c>
      <c r="AN33" s="456">
        <f t="shared" si="130"/>
        <v>362.74884008857663</v>
      </c>
      <c r="AO33" s="456">
        <f t="shared" si="130"/>
        <v>360.61677166038828</v>
      </c>
      <c r="AP33" s="456">
        <f t="shared" si="130"/>
        <v>358.4186650480828</v>
      </c>
      <c r="AQ33" s="456">
        <f t="shared" si="130"/>
        <v>356.15408669831226</v>
      </c>
      <c r="AR33" s="456">
        <f t="shared" si="130"/>
        <v>353.82261760021385</v>
      </c>
      <c r="AS33" s="456">
        <f t="shared" si="130"/>
        <v>351.42385149794165</v>
      </c>
      <c r="AT33" s="456">
        <f t="shared" si="130"/>
        <v>348.95739901086802</v>
      </c>
      <c r="AU33" s="456">
        <f t="shared" si="130"/>
        <v>346.4228888900717</v>
      </c>
      <c r="AV33" s="456">
        <f t="shared" si="130"/>
        <v>343.81996935212425</v>
      </c>
      <c r="AW33" s="456">
        <f t="shared" si="130"/>
        <v>341.14830677860806</v>
      </c>
      <c r="AX33" s="456">
        <f t="shared" si="130"/>
        <v>338.40758728824255</v>
      </c>
      <c r="AY33" s="456">
        <f t="shared" si="130"/>
        <v>335.59752112462036</v>
      </c>
      <c r="AZ33" s="456">
        <f t="shared" si="130"/>
        <v>332.71784436716183</v>
      </c>
      <c r="BA33" s="456">
        <f t="shared" si="130"/>
        <v>329.76831817140857</v>
      </c>
      <c r="BB33" s="456">
        <f t="shared" si="130"/>
        <v>326.74873078526161</v>
      </c>
      <c r="BC33" s="456">
        <f t="shared" si="130"/>
        <v>323.65889976923239</v>
      </c>
      <c r="BD33" s="456">
        <f t="shared" si="130"/>
        <v>320.49867429532134</v>
      </c>
      <c r="BE33" s="456">
        <f t="shared" si="130"/>
        <v>317.26793767616141</v>
      </c>
      <c r="BF33" s="456">
        <f t="shared" si="130"/>
        <v>313.96660999751145</v>
      </c>
      <c r="BG33" s="456">
        <f t="shared" si="130"/>
        <v>310.59465101260815</v>
      </c>
      <c r="BH33" s="456">
        <f t="shared" si="130"/>
        <v>307.15206317053639</v>
      </c>
      <c r="BI33" s="456">
        <f t="shared" si="130"/>
        <v>303.63889265091018</v>
      </c>
      <c r="BJ33" s="456">
        <f t="shared" si="130"/>
        <v>300.05523294201197</v>
      </c>
      <c r="BK33" s="456">
        <f t="shared" si="130"/>
        <v>296.40123327743464</v>
      </c>
      <c r="BL33" s="456">
        <f t="shared" si="130"/>
        <v>292.67709827593075</v>
      </c>
      <c r="BM33" s="456">
        <f t="shared" si="130"/>
        <v>288.88309241803182</v>
      </c>
      <c r="BN33" s="456">
        <f t="shared" si="130"/>
        <v>285.01954713985941</v>
      </c>
      <c r="BO33" s="456">
        <f t="shared" ref="BO33:DZ33" si="131">IF(BO164=1,BO24,0)</f>
        <v>281.08686188480431</v>
      </c>
      <c r="BP33" s="456">
        <f t="shared" si="131"/>
        <v>277.08551195841466</v>
      </c>
      <c r="BQ33" s="456">
        <f t="shared" si="131"/>
        <v>273.01605683102946</v>
      </c>
      <c r="BR33" s="456">
        <f t="shared" si="131"/>
        <v>268.87914291836427</v>
      </c>
      <c r="BS33" s="456">
        <f t="shared" si="131"/>
        <v>264.67551294497423</v>
      </c>
      <c r="BT33" s="456">
        <f t="shared" si="131"/>
        <v>260.40601410737077</v>
      </c>
      <c r="BU33" s="456">
        <f t="shared" si="131"/>
        <v>256.07160324415639</v>
      </c>
      <c r="BV33" s="456">
        <f t="shared" si="131"/>
        <v>251.67336025660964</v>
      </c>
      <c r="BW33" s="456">
        <f t="shared" si="131"/>
        <v>247.21249882305995</v>
      </c>
      <c r="BX33" s="456">
        <f t="shared" si="131"/>
        <v>242.69037471690621</v>
      </c>
      <c r="BY33" s="456">
        <f t="shared" si="131"/>
        <v>238.10850058516706</v>
      </c>
      <c r="BZ33" s="456">
        <f t="shared" si="131"/>
        <v>233.46856041855855</v>
      </c>
      <c r="CA33" s="456">
        <f t="shared" si="131"/>
        <v>228.77242548499004</v>
      </c>
      <c r="CB33" s="456">
        <f t="shared" si="131"/>
        <v>224.02217215500187</v>
      </c>
      <c r="CC33" s="456">
        <f t="shared" si="131"/>
        <v>219.22010030308905</v>
      </c>
      <c r="CD33" s="456">
        <f t="shared" si="131"/>
        <v>214.36875567083402</v>
      </c>
      <c r="CE33" s="456">
        <f t="shared" si="131"/>
        <v>209.47095624629665</v>
      </c>
      <c r="CF33" s="456">
        <f t="shared" si="131"/>
        <v>204.52981927960042</v>
      </c>
      <c r="CG33" s="456">
        <f t="shared" si="131"/>
        <v>199.54879327311406</v>
      </c>
      <c r="CH33" s="456">
        <f t="shared" si="131"/>
        <v>194.53169466735457</v>
      </c>
      <c r="CI33" s="456">
        <f t="shared" si="131"/>
        <v>189.48274961146714</v>
      </c>
      <c r="CJ33" s="456">
        <f t="shared" si="131"/>
        <v>184.4066423772959</v>
      </c>
      <c r="CK33" s="456">
        <f t="shared" si="131"/>
        <v>179.30857130978393</v>
      </c>
      <c r="CL33" s="456">
        <f t="shared" si="131"/>
        <v>174.19431460281791</v>
      </c>
      <c r="CM33" s="456">
        <f t="shared" si="131"/>
        <v>169.0703077622955</v>
      </c>
      <c r="CN33" s="456">
        <f t="shared" si="131"/>
        <v>163.94373716794505</v>
      </c>
      <c r="CO33" s="456">
        <f t="shared" si="131"/>
        <v>158.8226521135185</v>
      </c>
      <c r="CP33" s="456">
        <f t="shared" si="131"/>
        <v>153.71610288618686</v>
      </c>
      <c r="CQ33" s="456">
        <f t="shared" si="131"/>
        <v>148.63431449845493</v>
      </c>
      <c r="CR33" s="456">
        <f t="shared" si="131"/>
        <v>143.58891025602642</v>
      </c>
      <c r="CS33" s="456">
        <f t="shared" si="131"/>
        <v>138.58155670858804</v>
      </c>
      <c r="CT33" s="456">
        <f t="shared" si="131"/>
        <v>0</v>
      </c>
      <c r="CU33" s="456">
        <f t="shared" si="131"/>
        <v>0</v>
      </c>
      <c r="CV33" s="456">
        <f t="shared" si="131"/>
        <v>0</v>
      </c>
      <c r="CW33" s="456">
        <f t="shared" si="131"/>
        <v>0</v>
      </c>
      <c r="CX33" s="456">
        <f t="shared" si="131"/>
        <v>0</v>
      </c>
      <c r="CY33" s="456">
        <f t="shared" si="131"/>
        <v>0</v>
      </c>
      <c r="CZ33" s="456">
        <f t="shared" si="131"/>
        <v>0</v>
      </c>
      <c r="DA33" s="456">
        <f t="shared" si="131"/>
        <v>0</v>
      </c>
      <c r="DB33" s="456">
        <f t="shared" si="131"/>
        <v>0</v>
      </c>
      <c r="DC33" s="456">
        <f t="shared" si="131"/>
        <v>0</v>
      </c>
      <c r="DD33" s="456">
        <f t="shared" si="131"/>
        <v>0</v>
      </c>
      <c r="DE33" s="456">
        <f t="shared" si="131"/>
        <v>0</v>
      </c>
      <c r="DF33" s="456">
        <f t="shared" si="131"/>
        <v>0</v>
      </c>
      <c r="DG33" s="456">
        <f t="shared" si="131"/>
        <v>0</v>
      </c>
      <c r="DH33" s="456">
        <f t="shared" si="131"/>
        <v>0</v>
      </c>
      <c r="DI33" s="456">
        <f t="shared" si="131"/>
        <v>0</v>
      </c>
      <c r="DJ33" s="456">
        <f t="shared" si="131"/>
        <v>0</v>
      </c>
      <c r="DK33" s="456">
        <f t="shared" si="131"/>
        <v>0</v>
      </c>
      <c r="DL33" s="456">
        <f t="shared" si="131"/>
        <v>0</v>
      </c>
      <c r="DM33" s="456">
        <f t="shared" si="131"/>
        <v>0</v>
      </c>
      <c r="DN33" s="456">
        <f t="shared" si="131"/>
        <v>0</v>
      </c>
      <c r="DO33" s="456">
        <f t="shared" si="131"/>
        <v>0</v>
      </c>
      <c r="DP33" s="456">
        <f t="shared" si="131"/>
        <v>0</v>
      </c>
      <c r="DQ33" s="456">
        <f t="shared" si="131"/>
        <v>0</v>
      </c>
      <c r="DR33" s="456">
        <f t="shared" si="131"/>
        <v>0</v>
      </c>
      <c r="DS33" s="456">
        <f t="shared" si="131"/>
        <v>0</v>
      </c>
      <c r="DT33" s="456">
        <f t="shared" si="131"/>
        <v>0</v>
      </c>
      <c r="DU33" s="456">
        <f t="shared" si="131"/>
        <v>0</v>
      </c>
      <c r="DV33" s="456">
        <f t="shared" si="131"/>
        <v>0</v>
      </c>
      <c r="DW33" s="456">
        <f t="shared" si="131"/>
        <v>0</v>
      </c>
      <c r="DX33" s="456">
        <f t="shared" si="131"/>
        <v>0</v>
      </c>
      <c r="DY33" s="456">
        <f t="shared" si="131"/>
        <v>0</v>
      </c>
      <c r="DZ33" s="456">
        <f t="shared" si="131"/>
        <v>0</v>
      </c>
      <c r="EA33" s="456">
        <f t="shared" ref="EA33:GL33" si="132">IF(EA164=1,EA24,0)</f>
        <v>0</v>
      </c>
      <c r="EB33" s="456">
        <f t="shared" si="132"/>
        <v>0</v>
      </c>
      <c r="EC33" s="456">
        <f t="shared" si="132"/>
        <v>0</v>
      </c>
      <c r="ED33" s="456">
        <f t="shared" si="132"/>
        <v>0</v>
      </c>
      <c r="EE33" s="456">
        <f t="shared" si="132"/>
        <v>0</v>
      </c>
      <c r="EF33" s="456">
        <f t="shared" si="132"/>
        <v>0</v>
      </c>
      <c r="EG33" s="456">
        <f t="shared" si="132"/>
        <v>0</v>
      </c>
      <c r="EH33" s="456">
        <f t="shared" si="132"/>
        <v>0</v>
      </c>
      <c r="EI33" s="456">
        <f t="shared" si="132"/>
        <v>0</v>
      </c>
      <c r="EJ33" s="456">
        <f t="shared" si="132"/>
        <v>0</v>
      </c>
      <c r="EK33" s="456">
        <f t="shared" si="132"/>
        <v>0</v>
      </c>
      <c r="EL33" s="456">
        <f t="shared" si="132"/>
        <v>0</v>
      </c>
      <c r="EM33" s="456">
        <f t="shared" si="132"/>
        <v>0</v>
      </c>
      <c r="EN33" s="456">
        <f t="shared" si="132"/>
        <v>0</v>
      </c>
      <c r="EO33" s="456">
        <f t="shared" si="132"/>
        <v>0</v>
      </c>
      <c r="EP33" s="456">
        <f t="shared" si="132"/>
        <v>0</v>
      </c>
      <c r="EQ33" s="456">
        <f t="shared" si="132"/>
        <v>0</v>
      </c>
      <c r="ER33" s="456">
        <f t="shared" si="132"/>
        <v>0</v>
      </c>
      <c r="ES33" s="456">
        <f t="shared" si="132"/>
        <v>0</v>
      </c>
      <c r="ET33" s="456">
        <f t="shared" si="132"/>
        <v>0</v>
      </c>
      <c r="EU33" s="456">
        <f t="shared" si="132"/>
        <v>0</v>
      </c>
      <c r="EV33" s="456">
        <f t="shared" si="132"/>
        <v>0</v>
      </c>
      <c r="EW33" s="456">
        <f t="shared" si="132"/>
        <v>0</v>
      </c>
      <c r="EX33" s="456">
        <f t="shared" si="132"/>
        <v>0</v>
      </c>
      <c r="EY33" s="456">
        <f t="shared" si="132"/>
        <v>0</v>
      </c>
      <c r="EZ33" s="456">
        <f t="shared" si="132"/>
        <v>0</v>
      </c>
      <c r="FA33" s="456">
        <f t="shared" si="132"/>
        <v>0</v>
      </c>
      <c r="FB33" s="456">
        <f t="shared" si="132"/>
        <v>0</v>
      </c>
      <c r="FC33" s="456">
        <f t="shared" si="132"/>
        <v>0</v>
      </c>
      <c r="FD33" s="456">
        <f t="shared" si="132"/>
        <v>0</v>
      </c>
      <c r="FE33" s="456">
        <f t="shared" si="132"/>
        <v>0</v>
      </c>
      <c r="FF33" s="456">
        <f t="shared" si="132"/>
        <v>0</v>
      </c>
      <c r="FG33" s="456">
        <f t="shared" si="132"/>
        <v>0</v>
      </c>
      <c r="FH33" s="456">
        <f t="shared" si="132"/>
        <v>0</v>
      </c>
      <c r="FI33" s="456">
        <f t="shared" si="132"/>
        <v>0</v>
      </c>
      <c r="FJ33" s="456">
        <f t="shared" si="132"/>
        <v>0</v>
      </c>
      <c r="FK33" s="456">
        <f t="shared" si="132"/>
        <v>0</v>
      </c>
      <c r="FL33" s="456">
        <f t="shared" si="132"/>
        <v>0</v>
      </c>
      <c r="FM33" s="456">
        <f t="shared" si="132"/>
        <v>0</v>
      </c>
      <c r="FN33" s="456">
        <f t="shared" si="132"/>
        <v>0</v>
      </c>
      <c r="FO33" s="456">
        <f t="shared" si="132"/>
        <v>0</v>
      </c>
      <c r="FP33" s="456">
        <f t="shared" si="132"/>
        <v>0</v>
      </c>
      <c r="FQ33" s="456">
        <f t="shared" si="132"/>
        <v>0</v>
      </c>
      <c r="FR33" s="456">
        <f t="shared" si="132"/>
        <v>0</v>
      </c>
      <c r="FS33" s="456">
        <f t="shared" si="132"/>
        <v>0</v>
      </c>
      <c r="FT33" s="456">
        <f t="shared" si="132"/>
        <v>0</v>
      </c>
      <c r="FU33" s="456">
        <f t="shared" si="132"/>
        <v>0</v>
      </c>
      <c r="FV33" s="456">
        <f t="shared" si="132"/>
        <v>0</v>
      </c>
      <c r="FW33" s="456">
        <f t="shared" si="132"/>
        <v>0</v>
      </c>
      <c r="FX33" s="456">
        <f t="shared" si="132"/>
        <v>0</v>
      </c>
      <c r="FY33" s="456">
        <f t="shared" si="132"/>
        <v>0</v>
      </c>
      <c r="FZ33" s="456">
        <f t="shared" si="132"/>
        <v>0</v>
      </c>
      <c r="GA33" s="456">
        <f t="shared" si="132"/>
        <v>0</v>
      </c>
      <c r="GB33" s="456">
        <f t="shared" si="132"/>
        <v>0</v>
      </c>
      <c r="GC33" s="456">
        <f t="shared" si="132"/>
        <v>0</v>
      </c>
      <c r="GD33" s="456">
        <f t="shared" si="132"/>
        <v>0</v>
      </c>
      <c r="GE33" s="456">
        <f t="shared" si="132"/>
        <v>0</v>
      </c>
      <c r="GF33" s="456">
        <f t="shared" si="132"/>
        <v>0</v>
      </c>
      <c r="GG33" s="456">
        <f t="shared" si="132"/>
        <v>0</v>
      </c>
      <c r="GH33" s="456">
        <f t="shared" si="132"/>
        <v>0</v>
      </c>
      <c r="GI33" s="456">
        <f t="shared" si="132"/>
        <v>0</v>
      </c>
      <c r="GJ33" s="456">
        <f t="shared" si="132"/>
        <v>0</v>
      </c>
      <c r="GK33" s="456">
        <f t="shared" si="132"/>
        <v>0</v>
      </c>
      <c r="GL33" s="456">
        <f t="shared" si="132"/>
        <v>0</v>
      </c>
      <c r="GM33" s="456">
        <f t="shared" ref="GM33:IR33" si="133">IF(GM164=1,GM24,0)</f>
        <v>0</v>
      </c>
      <c r="GN33" s="456">
        <f t="shared" si="133"/>
        <v>0</v>
      </c>
      <c r="GO33" s="456">
        <f t="shared" si="133"/>
        <v>0</v>
      </c>
      <c r="GP33" s="456">
        <f t="shared" si="133"/>
        <v>0</v>
      </c>
      <c r="GQ33" s="456">
        <f t="shared" si="133"/>
        <v>0</v>
      </c>
      <c r="GR33" s="456">
        <f t="shared" si="133"/>
        <v>0</v>
      </c>
      <c r="GS33" s="456">
        <f t="shared" si="133"/>
        <v>0</v>
      </c>
      <c r="GT33" s="456">
        <f t="shared" si="133"/>
        <v>0</v>
      </c>
      <c r="GU33" s="456">
        <f t="shared" si="133"/>
        <v>0</v>
      </c>
      <c r="GV33" s="456">
        <f t="shared" si="133"/>
        <v>0</v>
      </c>
      <c r="GW33" s="456">
        <f t="shared" si="133"/>
        <v>0</v>
      </c>
      <c r="GX33" s="456">
        <f t="shared" si="133"/>
        <v>0</v>
      </c>
      <c r="GY33" s="456">
        <f t="shared" si="133"/>
        <v>0</v>
      </c>
      <c r="GZ33" s="456">
        <f t="shared" si="133"/>
        <v>0</v>
      </c>
      <c r="HA33" s="456">
        <f t="shared" si="133"/>
        <v>0</v>
      </c>
      <c r="HB33" s="456">
        <f t="shared" si="133"/>
        <v>0</v>
      </c>
      <c r="HC33" s="456">
        <f t="shared" si="133"/>
        <v>0</v>
      </c>
      <c r="HD33" s="456">
        <f t="shared" si="133"/>
        <v>0</v>
      </c>
      <c r="HE33" s="456">
        <f t="shared" si="133"/>
        <v>0</v>
      </c>
      <c r="HF33" s="456">
        <f t="shared" si="133"/>
        <v>0</v>
      </c>
      <c r="HG33" s="456">
        <f t="shared" si="133"/>
        <v>0</v>
      </c>
      <c r="HH33" s="456">
        <f t="shared" si="133"/>
        <v>0</v>
      </c>
      <c r="HI33" s="456">
        <f t="shared" si="133"/>
        <v>0</v>
      </c>
      <c r="HJ33" s="456">
        <f t="shared" si="133"/>
        <v>0</v>
      </c>
      <c r="HK33" s="456">
        <f t="shared" si="133"/>
        <v>0</v>
      </c>
      <c r="HL33" s="456">
        <f t="shared" si="133"/>
        <v>0</v>
      </c>
      <c r="HM33" s="456">
        <f t="shared" si="133"/>
        <v>0</v>
      </c>
      <c r="HN33" s="456">
        <f t="shared" si="133"/>
        <v>0</v>
      </c>
      <c r="HO33" s="456">
        <f t="shared" si="133"/>
        <v>0</v>
      </c>
      <c r="HP33" s="456">
        <f t="shared" si="133"/>
        <v>0</v>
      </c>
      <c r="HQ33" s="456">
        <f t="shared" si="133"/>
        <v>0</v>
      </c>
      <c r="HR33" s="456">
        <f t="shared" si="133"/>
        <v>0</v>
      </c>
      <c r="HS33" s="456">
        <f t="shared" si="133"/>
        <v>0</v>
      </c>
      <c r="HT33" s="456">
        <f t="shared" si="133"/>
        <v>0</v>
      </c>
      <c r="HU33" s="456">
        <f t="shared" si="133"/>
        <v>0</v>
      </c>
      <c r="HV33" s="456">
        <f t="shared" si="133"/>
        <v>0</v>
      </c>
      <c r="HW33" s="456">
        <f t="shared" si="133"/>
        <v>0</v>
      </c>
      <c r="HX33" s="456">
        <f t="shared" si="133"/>
        <v>0</v>
      </c>
      <c r="HY33" s="456">
        <f t="shared" si="133"/>
        <v>0</v>
      </c>
      <c r="HZ33" s="456">
        <f t="shared" si="133"/>
        <v>0</v>
      </c>
      <c r="IA33" s="456">
        <f t="shared" si="133"/>
        <v>0</v>
      </c>
      <c r="IB33" s="456">
        <f t="shared" si="133"/>
        <v>0</v>
      </c>
      <c r="IC33" s="456">
        <f t="shared" si="133"/>
        <v>0</v>
      </c>
      <c r="ID33" s="456">
        <f t="shared" si="133"/>
        <v>0</v>
      </c>
      <c r="IE33" s="456">
        <f t="shared" si="133"/>
        <v>0</v>
      </c>
      <c r="IF33" s="456">
        <f t="shared" si="133"/>
        <v>0</v>
      </c>
      <c r="IG33" s="456">
        <f t="shared" si="133"/>
        <v>0</v>
      </c>
      <c r="IH33" s="456">
        <f t="shared" si="133"/>
        <v>0</v>
      </c>
      <c r="II33" s="456">
        <f t="shared" si="133"/>
        <v>0</v>
      </c>
      <c r="IJ33" s="456">
        <f t="shared" si="133"/>
        <v>0</v>
      </c>
      <c r="IK33" s="456">
        <f t="shared" si="133"/>
        <v>0</v>
      </c>
      <c r="IL33" s="456">
        <f t="shared" si="133"/>
        <v>0</v>
      </c>
      <c r="IM33" s="456">
        <f t="shared" si="133"/>
        <v>0</v>
      </c>
      <c r="IN33" s="456">
        <f t="shared" si="133"/>
        <v>0</v>
      </c>
      <c r="IO33" s="456">
        <f t="shared" si="133"/>
        <v>0</v>
      </c>
      <c r="IP33" s="456">
        <f t="shared" si="133"/>
        <v>0</v>
      </c>
      <c r="IQ33" s="456">
        <f t="shared" si="133"/>
        <v>0</v>
      </c>
      <c r="IR33" s="457">
        <f t="shared" si="133"/>
        <v>0</v>
      </c>
    </row>
    <row r="34" spans="1:252" x14ac:dyDescent="0.25">
      <c r="A34" s="454" t="s">
        <v>209</v>
      </c>
      <c r="B34" s="455"/>
      <c r="C34" s="456">
        <f t="shared" ref="C34:BN34" si="134">IF(C164=1,C30,0)</f>
        <v>6.6683422850387535</v>
      </c>
      <c r="D34" s="456">
        <f t="shared" si="134"/>
        <v>19.966406656952032</v>
      </c>
      <c r="E34" s="456">
        <f t="shared" si="134"/>
        <v>33.186968439209743</v>
      </c>
      <c r="F34" s="456">
        <f t="shared" si="134"/>
        <v>46.329498189279249</v>
      </c>
      <c r="G34" s="456">
        <f t="shared" si="134"/>
        <v>59.393456209296907</v>
      </c>
      <c r="H34" s="456">
        <f t="shared" si="134"/>
        <v>72.378292254720563</v>
      </c>
      <c r="I34" s="456">
        <f t="shared" si="134"/>
        <v>85.283445234482727</v>
      </c>
      <c r="J34" s="456">
        <f t="shared" si="134"/>
        <v>98.108342908907531</v>
      </c>
      <c r="K34" s="456">
        <f t="shared" si="134"/>
        <v>110.85240157215961</v>
      </c>
      <c r="L34" s="456">
        <f t="shared" si="134"/>
        <v>123.51502571890272</v>
      </c>
      <c r="M34" s="456">
        <f t="shared" si="134"/>
        <v>136.09560771413209</v>
      </c>
      <c r="N34" s="456">
        <f t="shared" si="134"/>
        <v>148.59352744680521</v>
      </c>
      <c r="O34" s="456">
        <f t="shared" si="134"/>
        <v>161.00815196691119</v>
      </c>
      <c r="P34" s="456">
        <f t="shared" si="134"/>
        <v>173.33883512419791</v>
      </c>
      <c r="Q34" s="456">
        <f t="shared" si="134"/>
        <v>185.5849171957326</v>
      </c>
      <c r="R34" s="456">
        <f t="shared" si="134"/>
        <v>197.74572449005819</v>
      </c>
      <c r="S34" s="456">
        <f t="shared" si="134"/>
        <v>209.82056894540625</v>
      </c>
      <c r="T34" s="456">
        <f t="shared" si="134"/>
        <v>221.80874772720782</v>
      </c>
      <c r="U34" s="456">
        <f t="shared" si="134"/>
        <v>233.70954280126725</v>
      </c>
      <c r="V34" s="456">
        <f t="shared" si="134"/>
        <v>245.52222048808449</v>
      </c>
      <c r="W34" s="456">
        <f t="shared" si="134"/>
        <v>257.24603101479664</v>
      </c>
      <c r="X34" s="456">
        <f t="shared" si="134"/>
        <v>268.88020805823743</v>
      </c>
      <c r="Y34" s="456">
        <f t="shared" si="134"/>
        <v>280.42396826763803</v>
      </c>
      <c r="Z34" s="456">
        <f t="shared" si="134"/>
        <v>291.87651076667032</v>
      </c>
      <c r="AA34" s="456">
        <f t="shared" si="134"/>
        <v>303.23701663985469</v>
      </c>
      <c r="AB34" s="456">
        <f t="shared" si="134"/>
        <v>314.50464840779955</v>
      </c>
      <c r="AC34" s="456">
        <f t="shared" si="134"/>
        <v>325.67854949047671</v>
      </c>
      <c r="AD34" s="456">
        <f t="shared" si="134"/>
        <v>336.75784364774557</v>
      </c>
      <c r="AE34" s="456">
        <f t="shared" si="134"/>
        <v>347.7416343967343</v>
      </c>
      <c r="AF34" s="456">
        <f t="shared" si="134"/>
        <v>358.6290044153298</v>
      </c>
      <c r="AG34" s="456">
        <f t="shared" si="134"/>
        <v>369.41901493090256</v>
      </c>
      <c r="AH34" s="456">
        <f t="shared" si="134"/>
        <v>380.11070508403355</v>
      </c>
      <c r="AI34" s="456">
        <f t="shared" si="134"/>
        <v>390.70309127125637</v>
      </c>
      <c r="AJ34" s="456">
        <f t="shared" si="134"/>
        <v>401.19516647074767</v>
      </c>
      <c r="AK34" s="456">
        <f t="shared" si="134"/>
        <v>411.58589954115109</v>
      </c>
      <c r="AL34" s="456">
        <f t="shared" si="134"/>
        <v>421.87423449726981</v>
      </c>
      <c r="AM34" s="456">
        <f t="shared" si="134"/>
        <v>432.05908977044373</v>
      </c>
      <c r="AN34" s="456">
        <f t="shared" si="134"/>
        <v>442.13935743992721</v>
      </c>
      <c r="AO34" s="456">
        <f t="shared" si="134"/>
        <v>452.11390243449659</v>
      </c>
      <c r="AP34" s="456">
        <f t="shared" si="134"/>
        <v>461.98156171207239</v>
      </c>
      <c r="AQ34" s="456">
        <f t="shared" si="134"/>
        <v>471.74114341228892</v>
      </c>
      <c r="AR34" s="456">
        <f t="shared" si="134"/>
        <v>481.39142598125738</v>
      </c>
      <c r="AS34" s="456">
        <f t="shared" si="134"/>
        <v>490.93115726778171</v>
      </c>
      <c r="AT34" s="456">
        <f t="shared" si="134"/>
        <v>500.35905359391461</v>
      </c>
      <c r="AU34" s="456">
        <f t="shared" si="134"/>
        <v>509.67379879540806</v>
      </c>
      <c r="AV34" s="456">
        <f t="shared" si="134"/>
        <v>518.87404322772068</v>
      </c>
      <c r="AW34" s="456">
        <f t="shared" si="134"/>
        <v>527.95840274081968</v>
      </c>
      <c r="AX34" s="456">
        <f t="shared" si="134"/>
        <v>536.92545762553993</v>
      </c>
      <c r="AY34" s="456">
        <f t="shared" si="134"/>
        <v>545.77375153083381</v>
      </c>
      <c r="AZ34" s="456">
        <f t="shared" si="134"/>
        <v>554.50179034485166</v>
      </c>
      <c r="BA34" s="456">
        <f t="shared" si="134"/>
        <v>563.10804103988755</v>
      </c>
      <c r="BB34" s="456">
        <f t="shared" si="134"/>
        <v>571.59093048756881</v>
      </c>
      <c r="BC34" s="456">
        <f t="shared" si="134"/>
        <v>579.94884424423788</v>
      </c>
      <c r="BD34" s="456">
        <f t="shared" si="134"/>
        <v>588.18012530366707</v>
      </c>
      <c r="BE34" s="456">
        <f t="shared" si="134"/>
        <v>596.28307281782656</v>
      </c>
      <c r="BF34" s="456">
        <f t="shared" si="134"/>
        <v>604.25594078678512</v>
      </c>
      <c r="BG34" s="456">
        <f t="shared" si="134"/>
        <v>612.09693671925822</v>
      </c>
      <c r="BH34" s="456">
        <f t="shared" si="134"/>
        <v>619.8042202658421</v>
      </c>
      <c r="BI34" s="456">
        <f t="shared" si="134"/>
        <v>627.37590182759936</v>
      </c>
      <c r="BJ34" s="456">
        <f t="shared" si="134"/>
        <v>634.81004114574807</v>
      </c>
      <c r="BK34" s="456">
        <f t="shared" si="134"/>
        <v>642.10464587655258</v>
      </c>
      <c r="BL34" s="456">
        <f t="shared" si="134"/>
        <v>649.25767014983626</v>
      </c>
      <c r="BM34" s="456">
        <f t="shared" si="134"/>
        <v>656.26701312249338</v>
      </c>
      <c r="BN34" s="456">
        <f t="shared" si="134"/>
        <v>663.13051753979732</v>
      </c>
      <c r="BO34" s="456">
        <f t="shared" ref="BO34:DZ34" si="135">IF(BO164=1,BO30,0)</f>
        <v>669.84596830795988</v>
      </c>
      <c r="BP34" s="456">
        <f t="shared" si="135"/>
        <v>676.41109109436729</v>
      </c>
      <c r="BQ34" s="456">
        <f t="shared" si="135"/>
        <v>682.82355097075333</v>
      </c>
      <c r="BR34" s="456">
        <f t="shared" si="135"/>
        <v>689.08095111211162</v>
      </c>
      <c r="BS34" s="456">
        <f t="shared" si="135"/>
        <v>695.18083157959791</v>
      </c>
      <c r="BT34" s="456">
        <f t="shared" si="135"/>
        <v>701.12066821507824</v>
      </c>
      <c r="BU34" s="456">
        <f t="shared" si="135"/>
        <v>706.89787167743032</v>
      </c>
      <c r="BV34" s="456">
        <f t="shared" si="135"/>
        <v>712.50978666642766</v>
      </c>
      <c r="BW34" s="456">
        <f t="shared" si="135"/>
        <v>717.95369138150772</v>
      </c>
      <c r="BX34" s="456">
        <f t="shared" si="135"/>
        <v>723.22679727426078</v>
      </c>
      <c r="BY34" s="456">
        <f t="shared" si="135"/>
        <v>728.32624917613191</v>
      </c>
      <c r="BZ34" s="456">
        <f t="shared" si="135"/>
        <v>733.24912589344149</v>
      </c>
      <c r="CA34" s="456">
        <f t="shared" si="135"/>
        <v>737.99244138295273</v>
      </c>
      <c r="CB34" s="456">
        <f t="shared" si="135"/>
        <v>742.55314665353399</v>
      </c>
      <c r="CC34" s="456">
        <f t="shared" si="135"/>
        <v>746.92813257410535</v>
      </c>
      <c r="CD34" s="456">
        <f t="shared" si="135"/>
        <v>751.11423381520206</v>
      </c>
      <c r="CE34" s="456">
        <f t="shared" si="135"/>
        <v>755.10823421060445</v>
      </c>
      <c r="CF34" s="456">
        <f t="shared" si="135"/>
        <v>758.90687390273479</v>
      </c>
      <c r="CG34" s="456">
        <f t="shared" si="135"/>
        <v>762.50685874252213</v>
      </c>
      <c r="CH34" s="456">
        <f t="shared" si="135"/>
        <v>765.90487255442986</v>
      </c>
      <c r="CI34" s="456">
        <f t="shared" si="135"/>
        <v>769.09759306619742</v>
      </c>
      <c r="CJ34" s="456">
        <f t="shared" si="135"/>
        <v>772.08171256679134</v>
      </c>
      <c r="CK34" s="456">
        <f t="shared" si="135"/>
        <v>774.8539647258666</v>
      </c>
      <c r="CL34" s="456">
        <f t="shared" si="135"/>
        <v>777.41115953840779</v>
      </c>
      <c r="CM34" s="456">
        <f t="shared" si="135"/>
        <v>779.75022913671728</v>
      </c>
      <c r="CN34" s="456">
        <f t="shared" si="135"/>
        <v>781.8682883857856</v>
      </c>
      <c r="CO34" s="456">
        <f t="shared" si="135"/>
        <v>783.76271600485211</v>
      </c>
      <c r="CP34" s="456">
        <f t="shared" si="135"/>
        <v>785.43126491086264</v>
      </c>
      <c r="CQ34" s="456">
        <f t="shared" si="135"/>
        <v>786.87221547431977</v>
      </c>
      <c r="CR34" s="456">
        <f t="shared" si="135"/>
        <v>788.0845943163124</v>
      </c>
      <c r="CS34" s="456">
        <f t="shared" si="135"/>
        <v>789.09261210409636</v>
      </c>
      <c r="CT34" s="456">
        <f t="shared" si="135"/>
        <v>0</v>
      </c>
      <c r="CU34" s="456">
        <f t="shared" si="135"/>
        <v>0</v>
      </c>
      <c r="CV34" s="456">
        <f t="shared" si="135"/>
        <v>0</v>
      </c>
      <c r="CW34" s="456">
        <f t="shared" si="135"/>
        <v>0</v>
      </c>
      <c r="CX34" s="456">
        <f t="shared" si="135"/>
        <v>0</v>
      </c>
      <c r="CY34" s="456">
        <f t="shared" si="135"/>
        <v>0</v>
      </c>
      <c r="CZ34" s="456">
        <f t="shared" si="135"/>
        <v>0</v>
      </c>
      <c r="DA34" s="456">
        <f t="shared" si="135"/>
        <v>0</v>
      </c>
      <c r="DB34" s="456">
        <f t="shared" si="135"/>
        <v>0</v>
      </c>
      <c r="DC34" s="456">
        <f t="shared" si="135"/>
        <v>0</v>
      </c>
      <c r="DD34" s="456">
        <f t="shared" si="135"/>
        <v>0</v>
      </c>
      <c r="DE34" s="456">
        <f t="shared" si="135"/>
        <v>0</v>
      </c>
      <c r="DF34" s="456">
        <f t="shared" si="135"/>
        <v>0</v>
      </c>
      <c r="DG34" s="456">
        <f t="shared" si="135"/>
        <v>0</v>
      </c>
      <c r="DH34" s="456">
        <f t="shared" si="135"/>
        <v>0</v>
      </c>
      <c r="DI34" s="456">
        <f t="shared" si="135"/>
        <v>0</v>
      </c>
      <c r="DJ34" s="456">
        <f t="shared" si="135"/>
        <v>0</v>
      </c>
      <c r="DK34" s="456">
        <f t="shared" si="135"/>
        <v>0</v>
      </c>
      <c r="DL34" s="456">
        <f t="shared" si="135"/>
        <v>0</v>
      </c>
      <c r="DM34" s="456">
        <f t="shared" si="135"/>
        <v>0</v>
      </c>
      <c r="DN34" s="456">
        <f t="shared" si="135"/>
        <v>0</v>
      </c>
      <c r="DO34" s="456">
        <f t="shared" si="135"/>
        <v>0</v>
      </c>
      <c r="DP34" s="456">
        <f t="shared" si="135"/>
        <v>0</v>
      </c>
      <c r="DQ34" s="456">
        <f t="shared" si="135"/>
        <v>0</v>
      </c>
      <c r="DR34" s="456">
        <f t="shared" si="135"/>
        <v>0</v>
      </c>
      <c r="DS34" s="456">
        <f t="shared" si="135"/>
        <v>0</v>
      </c>
      <c r="DT34" s="456">
        <f t="shared" si="135"/>
        <v>0</v>
      </c>
      <c r="DU34" s="456">
        <f t="shared" si="135"/>
        <v>0</v>
      </c>
      <c r="DV34" s="456">
        <f t="shared" si="135"/>
        <v>0</v>
      </c>
      <c r="DW34" s="456">
        <f t="shared" si="135"/>
        <v>0</v>
      </c>
      <c r="DX34" s="456">
        <f t="shared" si="135"/>
        <v>0</v>
      </c>
      <c r="DY34" s="456">
        <f t="shared" si="135"/>
        <v>0</v>
      </c>
      <c r="DZ34" s="456">
        <f t="shared" si="135"/>
        <v>0</v>
      </c>
      <c r="EA34" s="456">
        <f t="shared" ref="EA34:GL34" si="136">IF(EA164=1,EA30,0)</f>
        <v>0</v>
      </c>
      <c r="EB34" s="456">
        <f t="shared" si="136"/>
        <v>0</v>
      </c>
      <c r="EC34" s="456">
        <f t="shared" si="136"/>
        <v>0</v>
      </c>
      <c r="ED34" s="456">
        <f t="shared" si="136"/>
        <v>0</v>
      </c>
      <c r="EE34" s="456">
        <f t="shared" si="136"/>
        <v>0</v>
      </c>
      <c r="EF34" s="456">
        <f t="shared" si="136"/>
        <v>0</v>
      </c>
      <c r="EG34" s="456">
        <f t="shared" si="136"/>
        <v>0</v>
      </c>
      <c r="EH34" s="456">
        <f t="shared" si="136"/>
        <v>0</v>
      </c>
      <c r="EI34" s="456">
        <f t="shared" si="136"/>
        <v>0</v>
      </c>
      <c r="EJ34" s="456">
        <f t="shared" si="136"/>
        <v>0</v>
      </c>
      <c r="EK34" s="456">
        <f t="shared" si="136"/>
        <v>0</v>
      </c>
      <c r="EL34" s="456">
        <f t="shared" si="136"/>
        <v>0</v>
      </c>
      <c r="EM34" s="456">
        <f t="shared" si="136"/>
        <v>0</v>
      </c>
      <c r="EN34" s="456">
        <f t="shared" si="136"/>
        <v>0</v>
      </c>
      <c r="EO34" s="456">
        <f t="shared" si="136"/>
        <v>0</v>
      </c>
      <c r="EP34" s="456">
        <f t="shared" si="136"/>
        <v>0</v>
      </c>
      <c r="EQ34" s="456">
        <f t="shared" si="136"/>
        <v>0</v>
      </c>
      <c r="ER34" s="456">
        <f t="shared" si="136"/>
        <v>0</v>
      </c>
      <c r="ES34" s="456">
        <f t="shared" si="136"/>
        <v>0</v>
      </c>
      <c r="ET34" s="456">
        <f t="shared" si="136"/>
        <v>0</v>
      </c>
      <c r="EU34" s="456">
        <f t="shared" si="136"/>
        <v>0</v>
      </c>
      <c r="EV34" s="456">
        <f t="shared" si="136"/>
        <v>0</v>
      </c>
      <c r="EW34" s="456">
        <f t="shared" si="136"/>
        <v>0</v>
      </c>
      <c r="EX34" s="456">
        <f t="shared" si="136"/>
        <v>0</v>
      </c>
      <c r="EY34" s="456">
        <f t="shared" si="136"/>
        <v>0</v>
      </c>
      <c r="EZ34" s="456">
        <f t="shared" si="136"/>
        <v>0</v>
      </c>
      <c r="FA34" s="456">
        <f t="shared" si="136"/>
        <v>0</v>
      </c>
      <c r="FB34" s="456">
        <f t="shared" si="136"/>
        <v>0</v>
      </c>
      <c r="FC34" s="456">
        <f t="shared" si="136"/>
        <v>0</v>
      </c>
      <c r="FD34" s="456">
        <f t="shared" si="136"/>
        <v>0</v>
      </c>
      <c r="FE34" s="456">
        <f t="shared" si="136"/>
        <v>0</v>
      </c>
      <c r="FF34" s="456">
        <f t="shared" si="136"/>
        <v>0</v>
      </c>
      <c r="FG34" s="456">
        <f t="shared" si="136"/>
        <v>0</v>
      </c>
      <c r="FH34" s="456">
        <f t="shared" si="136"/>
        <v>0</v>
      </c>
      <c r="FI34" s="456">
        <f t="shared" si="136"/>
        <v>0</v>
      </c>
      <c r="FJ34" s="456">
        <f t="shared" si="136"/>
        <v>0</v>
      </c>
      <c r="FK34" s="456">
        <f t="shared" si="136"/>
        <v>0</v>
      </c>
      <c r="FL34" s="456">
        <f t="shared" si="136"/>
        <v>0</v>
      </c>
      <c r="FM34" s="456">
        <f t="shared" si="136"/>
        <v>0</v>
      </c>
      <c r="FN34" s="456">
        <f t="shared" si="136"/>
        <v>0</v>
      </c>
      <c r="FO34" s="456">
        <f t="shared" si="136"/>
        <v>0</v>
      </c>
      <c r="FP34" s="456">
        <f t="shared" si="136"/>
        <v>0</v>
      </c>
      <c r="FQ34" s="456">
        <f t="shared" si="136"/>
        <v>0</v>
      </c>
      <c r="FR34" s="456">
        <f t="shared" si="136"/>
        <v>0</v>
      </c>
      <c r="FS34" s="456">
        <f t="shared" si="136"/>
        <v>0</v>
      </c>
      <c r="FT34" s="456">
        <f t="shared" si="136"/>
        <v>0</v>
      </c>
      <c r="FU34" s="456">
        <f t="shared" si="136"/>
        <v>0</v>
      </c>
      <c r="FV34" s="456">
        <f t="shared" si="136"/>
        <v>0</v>
      </c>
      <c r="FW34" s="456">
        <f t="shared" si="136"/>
        <v>0</v>
      </c>
      <c r="FX34" s="456">
        <f t="shared" si="136"/>
        <v>0</v>
      </c>
      <c r="FY34" s="456">
        <f t="shared" si="136"/>
        <v>0</v>
      </c>
      <c r="FZ34" s="456">
        <f t="shared" si="136"/>
        <v>0</v>
      </c>
      <c r="GA34" s="456">
        <f t="shared" si="136"/>
        <v>0</v>
      </c>
      <c r="GB34" s="456">
        <f t="shared" si="136"/>
        <v>0</v>
      </c>
      <c r="GC34" s="456">
        <f t="shared" si="136"/>
        <v>0</v>
      </c>
      <c r="GD34" s="456">
        <f t="shared" si="136"/>
        <v>0</v>
      </c>
      <c r="GE34" s="456">
        <f t="shared" si="136"/>
        <v>0</v>
      </c>
      <c r="GF34" s="456">
        <f t="shared" si="136"/>
        <v>0</v>
      </c>
      <c r="GG34" s="456">
        <f t="shared" si="136"/>
        <v>0</v>
      </c>
      <c r="GH34" s="456">
        <f t="shared" si="136"/>
        <v>0</v>
      </c>
      <c r="GI34" s="456">
        <f t="shared" si="136"/>
        <v>0</v>
      </c>
      <c r="GJ34" s="456">
        <f t="shared" si="136"/>
        <v>0</v>
      </c>
      <c r="GK34" s="456">
        <f t="shared" si="136"/>
        <v>0</v>
      </c>
      <c r="GL34" s="456">
        <f t="shared" si="136"/>
        <v>0</v>
      </c>
      <c r="GM34" s="456">
        <f t="shared" ref="GM34:IR34" si="137">IF(GM164=1,GM30,0)</f>
        <v>0</v>
      </c>
      <c r="GN34" s="456">
        <f t="shared" si="137"/>
        <v>0</v>
      </c>
      <c r="GO34" s="456">
        <f t="shared" si="137"/>
        <v>0</v>
      </c>
      <c r="GP34" s="456">
        <f t="shared" si="137"/>
        <v>0</v>
      </c>
      <c r="GQ34" s="456">
        <f t="shared" si="137"/>
        <v>0</v>
      </c>
      <c r="GR34" s="456">
        <f t="shared" si="137"/>
        <v>0</v>
      </c>
      <c r="GS34" s="456">
        <f t="shared" si="137"/>
        <v>0</v>
      </c>
      <c r="GT34" s="456">
        <f t="shared" si="137"/>
        <v>0</v>
      </c>
      <c r="GU34" s="456">
        <f t="shared" si="137"/>
        <v>0</v>
      </c>
      <c r="GV34" s="456">
        <f t="shared" si="137"/>
        <v>0</v>
      </c>
      <c r="GW34" s="456">
        <f t="shared" si="137"/>
        <v>0</v>
      </c>
      <c r="GX34" s="456">
        <f t="shared" si="137"/>
        <v>0</v>
      </c>
      <c r="GY34" s="456">
        <f t="shared" si="137"/>
        <v>0</v>
      </c>
      <c r="GZ34" s="456">
        <f t="shared" si="137"/>
        <v>0</v>
      </c>
      <c r="HA34" s="456">
        <f t="shared" si="137"/>
        <v>0</v>
      </c>
      <c r="HB34" s="456">
        <f t="shared" si="137"/>
        <v>0</v>
      </c>
      <c r="HC34" s="456">
        <f t="shared" si="137"/>
        <v>0</v>
      </c>
      <c r="HD34" s="456">
        <f t="shared" si="137"/>
        <v>0</v>
      </c>
      <c r="HE34" s="456">
        <f t="shared" si="137"/>
        <v>0</v>
      </c>
      <c r="HF34" s="456">
        <f t="shared" si="137"/>
        <v>0</v>
      </c>
      <c r="HG34" s="456">
        <f t="shared" si="137"/>
        <v>0</v>
      </c>
      <c r="HH34" s="456">
        <f t="shared" si="137"/>
        <v>0</v>
      </c>
      <c r="HI34" s="456">
        <f t="shared" si="137"/>
        <v>0</v>
      </c>
      <c r="HJ34" s="456">
        <f t="shared" si="137"/>
        <v>0</v>
      </c>
      <c r="HK34" s="456">
        <f t="shared" si="137"/>
        <v>0</v>
      </c>
      <c r="HL34" s="456">
        <f t="shared" si="137"/>
        <v>0</v>
      </c>
      <c r="HM34" s="456">
        <f t="shared" si="137"/>
        <v>0</v>
      </c>
      <c r="HN34" s="456">
        <f t="shared" si="137"/>
        <v>0</v>
      </c>
      <c r="HO34" s="456">
        <f t="shared" si="137"/>
        <v>0</v>
      </c>
      <c r="HP34" s="456">
        <f t="shared" si="137"/>
        <v>0</v>
      </c>
      <c r="HQ34" s="456">
        <f t="shared" si="137"/>
        <v>0</v>
      </c>
      <c r="HR34" s="456">
        <f t="shared" si="137"/>
        <v>0</v>
      </c>
      <c r="HS34" s="456">
        <f t="shared" si="137"/>
        <v>0</v>
      </c>
      <c r="HT34" s="456">
        <f t="shared" si="137"/>
        <v>0</v>
      </c>
      <c r="HU34" s="456">
        <f t="shared" si="137"/>
        <v>0</v>
      </c>
      <c r="HV34" s="456">
        <f t="shared" si="137"/>
        <v>0</v>
      </c>
      <c r="HW34" s="456">
        <f t="shared" si="137"/>
        <v>0</v>
      </c>
      <c r="HX34" s="456">
        <f t="shared" si="137"/>
        <v>0</v>
      </c>
      <c r="HY34" s="456">
        <f t="shared" si="137"/>
        <v>0</v>
      </c>
      <c r="HZ34" s="456">
        <f t="shared" si="137"/>
        <v>0</v>
      </c>
      <c r="IA34" s="456">
        <f t="shared" si="137"/>
        <v>0</v>
      </c>
      <c r="IB34" s="456">
        <f t="shared" si="137"/>
        <v>0</v>
      </c>
      <c r="IC34" s="456">
        <f t="shared" si="137"/>
        <v>0</v>
      </c>
      <c r="ID34" s="456">
        <f t="shared" si="137"/>
        <v>0</v>
      </c>
      <c r="IE34" s="456">
        <f t="shared" si="137"/>
        <v>0</v>
      </c>
      <c r="IF34" s="456">
        <f t="shared" si="137"/>
        <v>0</v>
      </c>
      <c r="IG34" s="456">
        <f t="shared" si="137"/>
        <v>0</v>
      </c>
      <c r="IH34" s="456">
        <f t="shared" si="137"/>
        <v>0</v>
      </c>
      <c r="II34" s="456">
        <f t="shared" si="137"/>
        <v>0</v>
      </c>
      <c r="IJ34" s="456">
        <f t="shared" si="137"/>
        <v>0</v>
      </c>
      <c r="IK34" s="456">
        <f t="shared" si="137"/>
        <v>0</v>
      </c>
      <c r="IL34" s="456">
        <f t="shared" si="137"/>
        <v>0</v>
      </c>
      <c r="IM34" s="456">
        <f t="shared" si="137"/>
        <v>0</v>
      </c>
      <c r="IN34" s="456">
        <f t="shared" si="137"/>
        <v>0</v>
      </c>
      <c r="IO34" s="456">
        <f t="shared" si="137"/>
        <v>0</v>
      </c>
      <c r="IP34" s="456">
        <f t="shared" si="137"/>
        <v>0</v>
      </c>
      <c r="IQ34" s="456">
        <f t="shared" si="137"/>
        <v>0</v>
      </c>
      <c r="IR34" s="457">
        <f t="shared" si="137"/>
        <v>0</v>
      </c>
    </row>
    <row r="35" spans="1:252" x14ac:dyDescent="0.25">
      <c r="A35" s="454" t="s">
        <v>210</v>
      </c>
      <c r="B35" s="455"/>
      <c r="C35" s="456">
        <f t="shared" ref="C35:BN35" si="138">IF(C166=1,C24,0)</f>
        <v>0</v>
      </c>
      <c r="D35" s="456">
        <f t="shared" si="138"/>
        <v>0</v>
      </c>
      <c r="E35" s="456">
        <f t="shared" si="138"/>
        <v>0</v>
      </c>
      <c r="F35" s="456">
        <f t="shared" si="138"/>
        <v>0</v>
      </c>
      <c r="G35" s="456">
        <f t="shared" si="138"/>
        <v>0</v>
      </c>
      <c r="H35" s="456">
        <f t="shared" si="138"/>
        <v>0</v>
      </c>
      <c r="I35" s="456">
        <f t="shared" si="138"/>
        <v>0</v>
      </c>
      <c r="J35" s="456">
        <f t="shared" si="138"/>
        <v>0</v>
      </c>
      <c r="K35" s="456">
        <f t="shared" si="138"/>
        <v>0</v>
      </c>
      <c r="L35" s="456">
        <f t="shared" si="138"/>
        <v>0</v>
      </c>
      <c r="M35" s="456">
        <f t="shared" si="138"/>
        <v>0</v>
      </c>
      <c r="N35" s="456">
        <f t="shared" si="138"/>
        <v>0</v>
      </c>
      <c r="O35" s="456">
        <f t="shared" si="138"/>
        <v>0</v>
      </c>
      <c r="P35" s="456">
        <f t="shared" si="138"/>
        <v>0</v>
      </c>
      <c r="Q35" s="456">
        <f t="shared" si="138"/>
        <v>0</v>
      </c>
      <c r="R35" s="456">
        <f t="shared" si="138"/>
        <v>0</v>
      </c>
      <c r="S35" s="456">
        <f t="shared" si="138"/>
        <v>0</v>
      </c>
      <c r="T35" s="456">
        <f t="shared" si="138"/>
        <v>0</v>
      </c>
      <c r="U35" s="456">
        <f t="shared" si="138"/>
        <v>0</v>
      </c>
      <c r="V35" s="456">
        <f t="shared" si="138"/>
        <v>0</v>
      </c>
      <c r="W35" s="456">
        <f t="shared" si="138"/>
        <v>0</v>
      </c>
      <c r="X35" s="456">
        <f t="shared" si="138"/>
        <v>0</v>
      </c>
      <c r="Y35" s="456">
        <f t="shared" si="138"/>
        <v>0</v>
      </c>
      <c r="Z35" s="456">
        <f t="shared" si="138"/>
        <v>0</v>
      </c>
      <c r="AA35" s="456">
        <f t="shared" si="138"/>
        <v>0</v>
      </c>
      <c r="AB35" s="456">
        <f t="shared" si="138"/>
        <v>0</v>
      </c>
      <c r="AC35" s="456">
        <f t="shared" si="138"/>
        <v>0</v>
      </c>
      <c r="AD35" s="456">
        <f t="shared" si="138"/>
        <v>0</v>
      </c>
      <c r="AE35" s="456">
        <f t="shared" si="138"/>
        <v>0</v>
      </c>
      <c r="AF35" s="456">
        <f t="shared" si="138"/>
        <v>0</v>
      </c>
      <c r="AG35" s="456">
        <f t="shared" si="138"/>
        <v>0</v>
      </c>
      <c r="AH35" s="456">
        <f t="shared" si="138"/>
        <v>0</v>
      </c>
      <c r="AI35" s="456">
        <f t="shared" si="138"/>
        <v>0</v>
      </c>
      <c r="AJ35" s="456">
        <f t="shared" si="138"/>
        <v>0</v>
      </c>
      <c r="AK35" s="456">
        <f t="shared" si="138"/>
        <v>0</v>
      </c>
      <c r="AL35" s="456">
        <f t="shared" si="138"/>
        <v>0</v>
      </c>
      <c r="AM35" s="456">
        <f t="shared" si="138"/>
        <v>0</v>
      </c>
      <c r="AN35" s="456">
        <f t="shared" si="138"/>
        <v>0</v>
      </c>
      <c r="AO35" s="456">
        <f t="shared" si="138"/>
        <v>0</v>
      </c>
      <c r="AP35" s="456">
        <f t="shared" si="138"/>
        <v>0</v>
      </c>
      <c r="AQ35" s="456">
        <f t="shared" si="138"/>
        <v>0</v>
      </c>
      <c r="AR35" s="456">
        <f t="shared" si="138"/>
        <v>0</v>
      </c>
      <c r="AS35" s="456">
        <f t="shared" si="138"/>
        <v>0</v>
      </c>
      <c r="AT35" s="456">
        <f t="shared" si="138"/>
        <v>0</v>
      </c>
      <c r="AU35" s="456">
        <f t="shared" si="138"/>
        <v>0</v>
      </c>
      <c r="AV35" s="456">
        <f t="shared" si="138"/>
        <v>0</v>
      </c>
      <c r="AW35" s="456">
        <f t="shared" si="138"/>
        <v>0</v>
      </c>
      <c r="AX35" s="456">
        <f t="shared" si="138"/>
        <v>0</v>
      </c>
      <c r="AY35" s="456">
        <f t="shared" si="138"/>
        <v>0</v>
      </c>
      <c r="AZ35" s="456">
        <f t="shared" si="138"/>
        <v>0</v>
      </c>
      <c r="BA35" s="456">
        <f t="shared" si="138"/>
        <v>0</v>
      </c>
      <c r="BB35" s="456">
        <f t="shared" si="138"/>
        <v>0</v>
      </c>
      <c r="BC35" s="456">
        <f t="shared" si="138"/>
        <v>0</v>
      </c>
      <c r="BD35" s="456">
        <f t="shared" si="138"/>
        <v>0</v>
      </c>
      <c r="BE35" s="456">
        <f t="shared" si="138"/>
        <v>0</v>
      </c>
      <c r="BF35" s="456">
        <f t="shared" si="138"/>
        <v>0</v>
      </c>
      <c r="BG35" s="456">
        <f t="shared" si="138"/>
        <v>0</v>
      </c>
      <c r="BH35" s="456">
        <f t="shared" si="138"/>
        <v>0</v>
      </c>
      <c r="BI35" s="456">
        <f t="shared" si="138"/>
        <v>0</v>
      </c>
      <c r="BJ35" s="456">
        <f t="shared" si="138"/>
        <v>0</v>
      </c>
      <c r="BK35" s="456">
        <f t="shared" si="138"/>
        <v>0</v>
      </c>
      <c r="BL35" s="456">
        <f t="shared" si="138"/>
        <v>0</v>
      </c>
      <c r="BM35" s="456">
        <f t="shared" si="138"/>
        <v>0</v>
      </c>
      <c r="BN35" s="456">
        <f t="shared" si="138"/>
        <v>0</v>
      </c>
      <c r="BO35" s="456">
        <f t="shared" ref="BO35:DZ35" si="139">IF(BO166=1,BO24,0)</f>
        <v>0</v>
      </c>
      <c r="BP35" s="456">
        <f t="shared" si="139"/>
        <v>0</v>
      </c>
      <c r="BQ35" s="456">
        <f t="shared" si="139"/>
        <v>0</v>
      </c>
      <c r="BR35" s="456">
        <f t="shared" si="139"/>
        <v>0</v>
      </c>
      <c r="BS35" s="456">
        <f t="shared" si="139"/>
        <v>0</v>
      </c>
      <c r="BT35" s="456">
        <f t="shared" si="139"/>
        <v>0</v>
      </c>
      <c r="BU35" s="456">
        <f t="shared" si="139"/>
        <v>0</v>
      </c>
      <c r="BV35" s="456">
        <f t="shared" si="139"/>
        <v>0</v>
      </c>
      <c r="BW35" s="456">
        <f t="shared" si="139"/>
        <v>0</v>
      </c>
      <c r="BX35" s="456">
        <f t="shared" si="139"/>
        <v>0</v>
      </c>
      <c r="BY35" s="456">
        <f t="shared" si="139"/>
        <v>0</v>
      </c>
      <c r="BZ35" s="456">
        <f t="shared" si="139"/>
        <v>0</v>
      </c>
      <c r="CA35" s="456">
        <f t="shared" si="139"/>
        <v>0</v>
      </c>
      <c r="CB35" s="456">
        <f t="shared" si="139"/>
        <v>0</v>
      </c>
      <c r="CC35" s="456">
        <f t="shared" si="139"/>
        <v>0</v>
      </c>
      <c r="CD35" s="456">
        <f t="shared" si="139"/>
        <v>0</v>
      </c>
      <c r="CE35" s="456">
        <f t="shared" si="139"/>
        <v>0</v>
      </c>
      <c r="CF35" s="456">
        <f t="shared" si="139"/>
        <v>0</v>
      </c>
      <c r="CG35" s="456">
        <f t="shared" si="139"/>
        <v>0</v>
      </c>
      <c r="CH35" s="456">
        <f t="shared" si="139"/>
        <v>0</v>
      </c>
      <c r="CI35" s="456">
        <f t="shared" si="139"/>
        <v>0</v>
      </c>
      <c r="CJ35" s="456">
        <f t="shared" si="139"/>
        <v>0</v>
      </c>
      <c r="CK35" s="456">
        <f t="shared" si="139"/>
        <v>0</v>
      </c>
      <c r="CL35" s="456">
        <f t="shared" si="139"/>
        <v>0</v>
      </c>
      <c r="CM35" s="456">
        <f t="shared" si="139"/>
        <v>0</v>
      </c>
      <c r="CN35" s="456">
        <f t="shared" si="139"/>
        <v>0</v>
      </c>
      <c r="CO35" s="456">
        <f t="shared" si="139"/>
        <v>0</v>
      </c>
      <c r="CP35" s="456">
        <f t="shared" si="139"/>
        <v>0</v>
      </c>
      <c r="CQ35" s="456">
        <f t="shared" si="139"/>
        <v>0</v>
      </c>
      <c r="CR35" s="456">
        <f t="shared" si="139"/>
        <v>0</v>
      </c>
      <c r="CS35" s="456">
        <f t="shared" si="139"/>
        <v>0</v>
      </c>
      <c r="CT35" s="456">
        <f t="shared" si="139"/>
        <v>0</v>
      </c>
      <c r="CU35" s="456">
        <f t="shared" si="139"/>
        <v>0</v>
      </c>
      <c r="CV35" s="456">
        <f t="shared" si="139"/>
        <v>0</v>
      </c>
      <c r="CW35" s="456">
        <f t="shared" si="139"/>
        <v>118.22121448582988</v>
      </c>
      <c r="CX35" s="456">
        <f t="shared" si="139"/>
        <v>113.10314300337987</v>
      </c>
      <c r="CY35" s="456">
        <f t="shared" si="139"/>
        <v>108.01739885915745</v>
      </c>
      <c r="CZ35" s="456">
        <f t="shared" si="139"/>
        <v>102.97190536351299</v>
      </c>
      <c r="DA35" s="456">
        <f t="shared" si="139"/>
        <v>97.975672324493758</v>
      </c>
      <c r="DB35" s="456">
        <f t="shared" si="139"/>
        <v>93.03917825144454</v>
      </c>
      <c r="DC35" s="456">
        <f t="shared" si="139"/>
        <v>88.17513802702166</v>
      </c>
      <c r="DD35" s="456">
        <f t="shared" si="139"/>
        <v>83.393810788853088</v>
      </c>
      <c r="DE35" s="456">
        <f t="shared" si="139"/>
        <v>78.715020269638799</v>
      </c>
      <c r="DF35" s="456">
        <f t="shared" si="139"/>
        <v>74.156322448355027</v>
      </c>
      <c r="DG35" s="456">
        <f t="shared" si="139"/>
        <v>69.719630147422137</v>
      </c>
      <c r="DH35" s="456">
        <f t="shared" si="139"/>
        <v>65.406908335794867</v>
      </c>
      <c r="DI35" s="456">
        <f t="shared" si="139"/>
        <v>61.220175986961578</v>
      </c>
      <c r="DJ35" s="456">
        <f t="shared" si="139"/>
        <v>57.161508023667267</v>
      </c>
      <c r="DK35" s="456">
        <f t="shared" si="139"/>
        <v>53.233037354569937</v>
      </c>
      <c r="DL35" s="456">
        <f t="shared" si="139"/>
        <v>49.436957008426134</v>
      </c>
      <c r="DM35" s="456">
        <f t="shared" si="139"/>
        <v>45.775522371822738</v>
      </c>
      <c r="DN35" s="456">
        <f t="shared" si="139"/>
        <v>42.251053536929014</v>
      </c>
      <c r="DO35" s="456">
        <f t="shared" si="139"/>
        <v>38.865937766243526</v>
      </c>
      <c r="DP35" s="456">
        <f t="shared" si="139"/>
        <v>35.622632081854157</v>
      </c>
      <c r="DQ35" s="456">
        <f t="shared" si="139"/>
        <v>32.523665987326645</v>
      </c>
      <c r="DR35" s="456">
        <f t="shared" si="139"/>
        <v>29.571644330987592</v>
      </c>
      <c r="DS35" s="456">
        <f t="shared" si="139"/>
        <v>26.769250320082239</v>
      </c>
      <c r="DT35" s="456">
        <f t="shared" si="139"/>
        <v>24.119248696069988</v>
      </c>
      <c r="DU35" s="456">
        <f t="shared" si="139"/>
        <v>21.624489082179846</v>
      </c>
      <c r="DV35" s="456">
        <f t="shared" si="139"/>
        <v>19.287909515292732</v>
      </c>
      <c r="DW35" s="456">
        <f t="shared" si="139"/>
        <v>17.1125401752583</v>
      </c>
      <c r="DX35" s="456">
        <f t="shared" si="139"/>
        <v>15.101507325898565</v>
      </c>
      <c r="DY35" s="456">
        <f t="shared" si="139"/>
        <v>13.258037483217951</v>
      </c>
      <c r="DZ35" s="456">
        <f t="shared" si="139"/>
        <v>11.585461827735823</v>
      </c>
      <c r="EA35" s="456">
        <f t="shared" ref="EA35:GL35" si="140">IF(EA166=1,EA24,0)</f>
        <v>10.087220879406669</v>
      </c>
      <c r="EB35" s="456">
        <f t="shared" si="140"/>
        <v>8.766869455308246</v>
      </c>
      <c r="EC35" s="456">
        <f t="shared" si="140"/>
        <v>7.628081932183763</v>
      </c>
      <c r="ED35" s="456">
        <f t="shared" si="140"/>
        <v>6.6746578380414867</v>
      </c>
      <c r="EE35" s="456">
        <f t="shared" si="140"/>
        <v>5.9105277993755303</v>
      </c>
      <c r="EF35" s="456">
        <f t="shared" si="140"/>
        <v>5.3397598732034677</v>
      </c>
      <c r="EG35" s="456">
        <f t="shared" si="140"/>
        <v>4.9665662960582999</v>
      </c>
      <c r="EH35" s="456">
        <f t="shared" si="140"/>
        <v>4.6974194359803807</v>
      </c>
      <c r="EI35" s="456">
        <f t="shared" si="140"/>
        <v>4.4362238849492277</v>
      </c>
      <c r="EJ35" s="456">
        <f t="shared" si="140"/>
        <v>4.182548534292204</v>
      </c>
      <c r="EK35" s="456">
        <f t="shared" si="140"/>
        <v>3.9363826054641393</v>
      </c>
      <c r="EL35" s="456">
        <f t="shared" si="140"/>
        <v>3.6977174117530813</v>
      </c>
      <c r="EM35" s="456">
        <f t="shared" si="140"/>
        <v>3.4665445332356031</v>
      </c>
      <c r="EN35" s="456">
        <f t="shared" si="140"/>
        <v>3.2428558086840202</v>
      </c>
      <c r="EO35" s="456">
        <f t="shared" si="140"/>
        <v>3.0266433354050388</v>
      </c>
      <c r="EP35" s="456">
        <f t="shared" si="140"/>
        <v>2.817899469116528</v>
      </c>
      <c r="EQ35" s="456">
        <f t="shared" si="140"/>
        <v>2.6166168238283136</v>
      </c>
      <c r="ER35" s="456">
        <f t="shared" si="140"/>
        <v>2.4227882717266329</v>
      </c>
      <c r="ES35" s="456">
        <f t="shared" si="140"/>
        <v>2.2364069430623204</v>
      </c>
      <c r="ET35" s="456">
        <f t="shared" si="140"/>
        <v>2.0574662260425978</v>
      </c>
      <c r="EU35" s="456">
        <f t="shared" si="140"/>
        <v>1.8859597667268826</v>
      </c>
      <c r="EV35" s="456">
        <f t="shared" si="140"/>
        <v>1.7218814689262072</v>
      </c>
      <c r="EW35" s="456">
        <f t="shared" si="140"/>
        <v>1.5652254941064165</v>
      </c>
      <c r="EX35" s="456">
        <f t="shared" si="140"/>
        <v>1.415986261295213</v>
      </c>
      <c r="EY35" s="456">
        <f t="shared" si="140"/>
        <v>1.2741584469930385</v>
      </c>
      <c r="EZ35" s="456">
        <f t="shared" si="140"/>
        <v>1.1397369850875694</v>
      </c>
      <c r="FA35" s="456">
        <f t="shared" si="140"/>
        <v>1.0127170667724568</v>
      </c>
      <c r="FB35" s="456">
        <f t="shared" si="140"/>
        <v>0.89309414046950408</v>
      </c>
      <c r="FC35" s="456">
        <f t="shared" si="140"/>
        <v>0.78086391175491732</v>
      </c>
      <c r="FD35" s="456">
        <f t="shared" si="140"/>
        <v>0.6760223432892235</v>
      </c>
      <c r="FE35" s="456">
        <f t="shared" si="140"/>
        <v>0.57856565475132082</v>
      </c>
      <c r="FF35" s="456">
        <f t="shared" si="140"/>
        <v>0.48849032277631338</v>
      </c>
      <c r="FG35" s="456">
        <f t="shared" si="140"/>
        <v>0.40579308089701227</v>
      </c>
      <c r="FH35" s="456">
        <f t="shared" si="140"/>
        <v>0.33047091948968593</v>
      </c>
      <c r="FI35" s="456">
        <f t="shared" si="140"/>
        <v>0.2625210857234197</v>
      </c>
      <c r="FJ35" s="456">
        <f t="shared" si="140"/>
        <v>0.20194108351354953</v>
      </c>
      <c r="FK35" s="456">
        <f t="shared" si="140"/>
        <v>0.1487286734789377</v>
      </c>
      <c r="FL35" s="456">
        <f t="shared" si="140"/>
        <v>0.10288187290314818</v>
      </c>
      <c r="FM35" s="456">
        <f t="shared" si="140"/>
        <v>6.4398955699638466E-2</v>
      </c>
      <c r="FN35" s="456">
        <f t="shared" si="140"/>
        <v>3.3278452380793168E-2</v>
      </c>
      <c r="FO35" s="456">
        <f t="shared" si="140"/>
        <v>9.5191500308574178E-3</v>
      </c>
      <c r="FP35" s="456">
        <f t="shared" si="140"/>
        <v>0</v>
      </c>
      <c r="FQ35" s="456">
        <f t="shared" si="140"/>
        <v>0</v>
      </c>
      <c r="FR35" s="456">
        <f t="shared" si="140"/>
        <v>0</v>
      </c>
      <c r="FS35" s="456">
        <f t="shared" si="140"/>
        <v>0</v>
      </c>
      <c r="FT35" s="456">
        <f t="shared" si="140"/>
        <v>0</v>
      </c>
      <c r="FU35" s="456">
        <f t="shared" si="140"/>
        <v>0</v>
      </c>
      <c r="FV35" s="456">
        <f t="shared" si="140"/>
        <v>0</v>
      </c>
      <c r="FW35" s="456">
        <f t="shared" si="140"/>
        <v>0</v>
      </c>
      <c r="FX35" s="456">
        <f t="shared" si="140"/>
        <v>0</v>
      </c>
      <c r="FY35" s="456">
        <f t="shared" si="140"/>
        <v>0</v>
      </c>
      <c r="FZ35" s="456">
        <f t="shared" si="140"/>
        <v>0</v>
      </c>
      <c r="GA35" s="456">
        <f t="shared" si="140"/>
        <v>0</v>
      </c>
      <c r="GB35" s="456">
        <f t="shared" si="140"/>
        <v>0</v>
      </c>
      <c r="GC35" s="456">
        <f t="shared" si="140"/>
        <v>0</v>
      </c>
      <c r="GD35" s="456">
        <f t="shared" si="140"/>
        <v>0</v>
      </c>
      <c r="GE35" s="456">
        <f t="shared" si="140"/>
        <v>0</v>
      </c>
      <c r="GF35" s="456">
        <f t="shared" si="140"/>
        <v>0</v>
      </c>
      <c r="GG35" s="456">
        <f t="shared" si="140"/>
        <v>0</v>
      </c>
      <c r="GH35" s="456">
        <f t="shared" si="140"/>
        <v>0</v>
      </c>
      <c r="GI35" s="456">
        <f t="shared" si="140"/>
        <v>0</v>
      </c>
      <c r="GJ35" s="456">
        <f t="shared" si="140"/>
        <v>0</v>
      </c>
      <c r="GK35" s="456">
        <f t="shared" si="140"/>
        <v>0</v>
      </c>
      <c r="GL35" s="456">
        <f t="shared" si="140"/>
        <v>0</v>
      </c>
      <c r="GM35" s="456">
        <f t="shared" ref="GM35:IR35" si="141">IF(GM166=1,GM24,0)</f>
        <v>0</v>
      </c>
      <c r="GN35" s="456">
        <f t="shared" si="141"/>
        <v>0</v>
      </c>
      <c r="GO35" s="456">
        <f t="shared" si="141"/>
        <v>0</v>
      </c>
      <c r="GP35" s="456">
        <f t="shared" si="141"/>
        <v>0</v>
      </c>
      <c r="GQ35" s="456">
        <f t="shared" si="141"/>
        <v>0</v>
      </c>
      <c r="GR35" s="456">
        <f t="shared" si="141"/>
        <v>0</v>
      </c>
      <c r="GS35" s="456">
        <f t="shared" si="141"/>
        <v>0</v>
      </c>
      <c r="GT35" s="456">
        <f t="shared" si="141"/>
        <v>0</v>
      </c>
      <c r="GU35" s="456">
        <f t="shared" si="141"/>
        <v>0</v>
      </c>
      <c r="GV35" s="456">
        <f t="shared" si="141"/>
        <v>0</v>
      </c>
      <c r="GW35" s="456">
        <f t="shared" si="141"/>
        <v>0</v>
      </c>
      <c r="GX35" s="456">
        <f t="shared" si="141"/>
        <v>0</v>
      </c>
      <c r="GY35" s="456">
        <f t="shared" si="141"/>
        <v>0</v>
      </c>
      <c r="GZ35" s="456">
        <f t="shared" si="141"/>
        <v>0</v>
      </c>
      <c r="HA35" s="456">
        <f t="shared" si="141"/>
        <v>0</v>
      </c>
      <c r="HB35" s="456">
        <f t="shared" si="141"/>
        <v>0</v>
      </c>
      <c r="HC35" s="456">
        <f t="shared" si="141"/>
        <v>0</v>
      </c>
      <c r="HD35" s="456">
        <f t="shared" si="141"/>
        <v>0</v>
      </c>
      <c r="HE35" s="456">
        <f t="shared" si="141"/>
        <v>0</v>
      </c>
      <c r="HF35" s="456">
        <f t="shared" si="141"/>
        <v>0</v>
      </c>
      <c r="HG35" s="456">
        <f t="shared" si="141"/>
        <v>0</v>
      </c>
      <c r="HH35" s="456">
        <f t="shared" si="141"/>
        <v>0</v>
      </c>
      <c r="HI35" s="456">
        <f t="shared" si="141"/>
        <v>0</v>
      </c>
      <c r="HJ35" s="456">
        <f t="shared" si="141"/>
        <v>0</v>
      </c>
      <c r="HK35" s="456">
        <f t="shared" si="141"/>
        <v>0</v>
      </c>
      <c r="HL35" s="456">
        <f t="shared" si="141"/>
        <v>0</v>
      </c>
      <c r="HM35" s="456">
        <f t="shared" si="141"/>
        <v>0</v>
      </c>
      <c r="HN35" s="456">
        <f t="shared" si="141"/>
        <v>0</v>
      </c>
      <c r="HO35" s="456">
        <f t="shared" si="141"/>
        <v>0</v>
      </c>
      <c r="HP35" s="456">
        <f t="shared" si="141"/>
        <v>0</v>
      </c>
      <c r="HQ35" s="456">
        <f t="shared" si="141"/>
        <v>0</v>
      </c>
      <c r="HR35" s="456">
        <f t="shared" si="141"/>
        <v>0</v>
      </c>
      <c r="HS35" s="456">
        <f t="shared" si="141"/>
        <v>0</v>
      </c>
      <c r="HT35" s="456">
        <f t="shared" si="141"/>
        <v>0</v>
      </c>
      <c r="HU35" s="456">
        <f t="shared" si="141"/>
        <v>0</v>
      </c>
      <c r="HV35" s="456">
        <f t="shared" si="141"/>
        <v>0</v>
      </c>
      <c r="HW35" s="456">
        <f t="shared" si="141"/>
        <v>0</v>
      </c>
      <c r="HX35" s="456">
        <f t="shared" si="141"/>
        <v>0</v>
      </c>
      <c r="HY35" s="456">
        <f t="shared" si="141"/>
        <v>0</v>
      </c>
      <c r="HZ35" s="456">
        <f t="shared" si="141"/>
        <v>0</v>
      </c>
      <c r="IA35" s="456">
        <f t="shared" si="141"/>
        <v>0</v>
      </c>
      <c r="IB35" s="456">
        <f t="shared" si="141"/>
        <v>0</v>
      </c>
      <c r="IC35" s="456">
        <f t="shared" si="141"/>
        <v>0</v>
      </c>
      <c r="ID35" s="456">
        <f t="shared" si="141"/>
        <v>0</v>
      </c>
      <c r="IE35" s="456">
        <f t="shared" si="141"/>
        <v>0</v>
      </c>
      <c r="IF35" s="456">
        <f t="shared" si="141"/>
        <v>0</v>
      </c>
      <c r="IG35" s="456">
        <f t="shared" si="141"/>
        <v>0</v>
      </c>
      <c r="IH35" s="456">
        <f t="shared" si="141"/>
        <v>0</v>
      </c>
      <c r="II35" s="456">
        <f t="shared" si="141"/>
        <v>0</v>
      </c>
      <c r="IJ35" s="456">
        <f t="shared" si="141"/>
        <v>0</v>
      </c>
      <c r="IK35" s="456">
        <f t="shared" si="141"/>
        <v>0</v>
      </c>
      <c r="IL35" s="456">
        <f t="shared" si="141"/>
        <v>0</v>
      </c>
      <c r="IM35" s="456">
        <f t="shared" si="141"/>
        <v>0</v>
      </c>
      <c r="IN35" s="456">
        <f t="shared" si="141"/>
        <v>0</v>
      </c>
      <c r="IO35" s="456">
        <f t="shared" si="141"/>
        <v>0</v>
      </c>
      <c r="IP35" s="456">
        <f t="shared" si="141"/>
        <v>0</v>
      </c>
      <c r="IQ35" s="456">
        <f t="shared" si="141"/>
        <v>0</v>
      </c>
      <c r="IR35" s="457">
        <f t="shared" si="141"/>
        <v>0</v>
      </c>
    </row>
    <row r="36" spans="1:252" x14ac:dyDescent="0.25">
      <c r="A36" s="454" t="s">
        <v>211</v>
      </c>
      <c r="B36" s="455"/>
      <c r="C36" s="456">
        <f t="shared" ref="C36:BN36" si="142">IF(C166=1,C30,0)</f>
        <v>0</v>
      </c>
      <c r="D36" s="456">
        <f t="shared" si="142"/>
        <v>0</v>
      </c>
      <c r="E36" s="456">
        <f t="shared" si="142"/>
        <v>0</v>
      </c>
      <c r="F36" s="456">
        <f t="shared" si="142"/>
        <v>0</v>
      </c>
      <c r="G36" s="456">
        <f t="shared" si="142"/>
        <v>0</v>
      </c>
      <c r="H36" s="456">
        <f t="shared" si="142"/>
        <v>0</v>
      </c>
      <c r="I36" s="456">
        <f t="shared" si="142"/>
        <v>0</v>
      </c>
      <c r="J36" s="456">
        <f t="shared" si="142"/>
        <v>0</v>
      </c>
      <c r="K36" s="456">
        <f t="shared" si="142"/>
        <v>0</v>
      </c>
      <c r="L36" s="456">
        <f t="shared" si="142"/>
        <v>0</v>
      </c>
      <c r="M36" s="456">
        <f t="shared" si="142"/>
        <v>0</v>
      </c>
      <c r="N36" s="456">
        <f t="shared" si="142"/>
        <v>0</v>
      </c>
      <c r="O36" s="456">
        <f t="shared" si="142"/>
        <v>0</v>
      </c>
      <c r="P36" s="456">
        <f t="shared" si="142"/>
        <v>0</v>
      </c>
      <c r="Q36" s="456">
        <f t="shared" si="142"/>
        <v>0</v>
      </c>
      <c r="R36" s="456">
        <f t="shared" si="142"/>
        <v>0</v>
      </c>
      <c r="S36" s="456">
        <f t="shared" si="142"/>
        <v>0</v>
      </c>
      <c r="T36" s="456">
        <f t="shared" si="142"/>
        <v>0</v>
      </c>
      <c r="U36" s="456">
        <f t="shared" si="142"/>
        <v>0</v>
      </c>
      <c r="V36" s="456">
        <f t="shared" si="142"/>
        <v>0</v>
      </c>
      <c r="W36" s="456">
        <f t="shared" si="142"/>
        <v>0</v>
      </c>
      <c r="X36" s="456">
        <f t="shared" si="142"/>
        <v>0</v>
      </c>
      <c r="Y36" s="456">
        <f t="shared" si="142"/>
        <v>0</v>
      </c>
      <c r="Z36" s="456">
        <f t="shared" si="142"/>
        <v>0</v>
      </c>
      <c r="AA36" s="456">
        <f t="shared" si="142"/>
        <v>0</v>
      </c>
      <c r="AB36" s="456">
        <f t="shared" si="142"/>
        <v>0</v>
      </c>
      <c r="AC36" s="456">
        <f t="shared" si="142"/>
        <v>0</v>
      </c>
      <c r="AD36" s="456">
        <f t="shared" si="142"/>
        <v>0</v>
      </c>
      <c r="AE36" s="456">
        <f t="shared" si="142"/>
        <v>0</v>
      </c>
      <c r="AF36" s="456">
        <f t="shared" si="142"/>
        <v>0</v>
      </c>
      <c r="AG36" s="456">
        <f t="shared" si="142"/>
        <v>0</v>
      </c>
      <c r="AH36" s="456">
        <f t="shared" si="142"/>
        <v>0</v>
      </c>
      <c r="AI36" s="456">
        <f t="shared" si="142"/>
        <v>0</v>
      </c>
      <c r="AJ36" s="456">
        <f t="shared" si="142"/>
        <v>0</v>
      </c>
      <c r="AK36" s="456">
        <f t="shared" si="142"/>
        <v>0</v>
      </c>
      <c r="AL36" s="456">
        <f t="shared" si="142"/>
        <v>0</v>
      </c>
      <c r="AM36" s="456">
        <f t="shared" si="142"/>
        <v>0</v>
      </c>
      <c r="AN36" s="456">
        <f t="shared" si="142"/>
        <v>0</v>
      </c>
      <c r="AO36" s="456">
        <f t="shared" si="142"/>
        <v>0</v>
      </c>
      <c r="AP36" s="456">
        <f t="shared" si="142"/>
        <v>0</v>
      </c>
      <c r="AQ36" s="456">
        <f t="shared" si="142"/>
        <v>0</v>
      </c>
      <c r="AR36" s="456">
        <f t="shared" si="142"/>
        <v>0</v>
      </c>
      <c r="AS36" s="456">
        <f t="shared" si="142"/>
        <v>0</v>
      </c>
      <c r="AT36" s="456">
        <f t="shared" si="142"/>
        <v>0</v>
      </c>
      <c r="AU36" s="456">
        <f t="shared" si="142"/>
        <v>0</v>
      </c>
      <c r="AV36" s="456">
        <f t="shared" si="142"/>
        <v>0</v>
      </c>
      <c r="AW36" s="456">
        <f t="shared" si="142"/>
        <v>0</v>
      </c>
      <c r="AX36" s="456">
        <f t="shared" si="142"/>
        <v>0</v>
      </c>
      <c r="AY36" s="456">
        <f t="shared" si="142"/>
        <v>0</v>
      </c>
      <c r="AZ36" s="456">
        <f t="shared" si="142"/>
        <v>0</v>
      </c>
      <c r="BA36" s="456">
        <f t="shared" si="142"/>
        <v>0</v>
      </c>
      <c r="BB36" s="456">
        <f t="shared" si="142"/>
        <v>0</v>
      </c>
      <c r="BC36" s="456">
        <f t="shared" si="142"/>
        <v>0</v>
      </c>
      <c r="BD36" s="456">
        <f t="shared" si="142"/>
        <v>0</v>
      </c>
      <c r="BE36" s="456">
        <f t="shared" si="142"/>
        <v>0</v>
      </c>
      <c r="BF36" s="456">
        <f t="shared" si="142"/>
        <v>0</v>
      </c>
      <c r="BG36" s="456">
        <f t="shared" si="142"/>
        <v>0</v>
      </c>
      <c r="BH36" s="456">
        <f t="shared" si="142"/>
        <v>0</v>
      </c>
      <c r="BI36" s="456">
        <f t="shared" si="142"/>
        <v>0</v>
      </c>
      <c r="BJ36" s="456">
        <f t="shared" si="142"/>
        <v>0</v>
      </c>
      <c r="BK36" s="456">
        <f t="shared" si="142"/>
        <v>0</v>
      </c>
      <c r="BL36" s="456">
        <f t="shared" si="142"/>
        <v>0</v>
      </c>
      <c r="BM36" s="456">
        <f t="shared" si="142"/>
        <v>0</v>
      </c>
      <c r="BN36" s="456">
        <f t="shared" si="142"/>
        <v>0</v>
      </c>
      <c r="BO36" s="456">
        <f t="shared" ref="BO36:DZ36" si="143">IF(BO166=1,BO30,0)</f>
        <v>0</v>
      </c>
      <c r="BP36" s="456">
        <f t="shared" si="143"/>
        <v>0</v>
      </c>
      <c r="BQ36" s="456">
        <f t="shared" si="143"/>
        <v>0</v>
      </c>
      <c r="BR36" s="456">
        <f t="shared" si="143"/>
        <v>0</v>
      </c>
      <c r="BS36" s="456">
        <f t="shared" si="143"/>
        <v>0</v>
      </c>
      <c r="BT36" s="456">
        <f t="shared" si="143"/>
        <v>0</v>
      </c>
      <c r="BU36" s="456">
        <f t="shared" si="143"/>
        <v>0</v>
      </c>
      <c r="BV36" s="456">
        <f t="shared" si="143"/>
        <v>0</v>
      </c>
      <c r="BW36" s="456">
        <f t="shared" si="143"/>
        <v>0</v>
      </c>
      <c r="BX36" s="456">
        <f t="shared" si="143"/>
        <v>0</v>
      </c>
      <c r="BY36" s="456">
        <f t="shared" si="143"/>
        <v>0</v>
      </c>
      <c r="BZ36" s="456">
        <f t="shared" si="143"/>
        <v>0</v>
      </c>
      <c r="CA36" s="456">
        <f t="shared" si="143"/>
        <v>0</v>
      </c>
      <c r="CB36" s="456">
        <f t="shared" si="143"/>
        <v>0</v>
      </c>
      <c r="CC36" s="456">
        <f t="shared" si="143"/>
        <v>0</v>
      </c>
      <c r="CD36" s="456">
        <f t="shared" si="143"/>
        <v>0</v>
      </c>
      <c r="CE36" s="456">
        <f t="shared" si="143"/>
        <v>0</v>
      </c>
      <c r="CF36" s="456">
        <f t="shared" si="143"/>
        <v>0</v>
      </c>
      <c r="CG36" s="456">
        <f t="shared" si="143"/>
        <v>0</v>
      </c>
      <c r="CH36" s="456">
        <f t="shared" si="143"/>
        <v>0</v>
      </c>
      <c r="CI36" s="456">
        <f t="shared" si="143"/>
        <v>0</v>
      </c>
      <c r="CJ36" s="456">
        <f t="shared" si="143"/>
        <v>0</v>
      </c>
      <c r="CK36" s="456">
        <f t="shared" si="143"/>
        <v>0</v>
      </c>
      <c r="CL36" s="456">
        <f t="shared" si="143"/>
        <v>0</v>
      </c>
      <c r="CM36" s="456">
        <f t="shared" si="143"/>
        <v>0</v>
      </c>
      <c r="CN36" s="456">
        <f t="shared" si="143"/>
        <v>0</v>
      </c>
      <c r="CO36" s="456">
        <f t="shared" si="143"/>
        <v>0</v>
      </c>
      <c r="CP36" s="456">
        <f t="shared" si="143"/>
        <v>0</v>
      </c>
      <c r="CQ36" s="456">
        <f t="shared" si="143"/>
        <v>0</v>
      </c>
      <c r="CR36" s="456">
        <f t="shared" si="143"/>
        <v>0</v>
      </c>
      <c r="CS36" s="456">
        <f t="shared" si="143"/>
        <v>0</v>
      </c>
      <c r="CT36" s="456">
        <f t="shared" si="143"/>
        <v>0</v>
      </c>
      <c r="CU36" s="456">
        <f t="shared" si="143"/>
        <v>0</v>
      </c>
      <c r="CV36" s="456">
        <f t="shared" si="143"/>
        <v>0</v>
      </c>
      <c r="CW36" s="456">
        <f t="shared" si="143"/>
        <v>792.70476954910828</v>
      </c>
      <c r="CX36" s="456">
        <f t="shared" si="143"/>
        <v>793.41781301077481</v>
      </c>
      <c r="CY36" s="456">
        <f t="shared" si="143"/>
        <v>793.99403695301328</v>
      </c>
      <c r="CZ36" s="456">
        <f t="shared" si="143"/>
        <v>794.4366035520452</v>
      </c>
      <c r="DA36" s="456">
        <f t="shared" si="143"/>
        <v>794.75007575508175</v>
      </c>
      <c r="DB36" s="456">
        <f t="shared" si="143"/>
        <v>794.94119768743826</v>
      </c>
      <c r="DC36" s="456">
        <f t="shared" si="143"/>
        <v>795.02066369042257</v>
      </c>
      <c r="DD36" s="456">
        <f t="shared" si="143"/>
        <v>795.02066369042257</v>
      </c>
      <c r="DE36" s="456">
        <f t="shared" si="143"/>
        <v>795.02066369042257</v>
      </c>
      <c r="DF36" s="456">
        <f t="shared" si="143"/>
        <v>795.02066369042257</v>
      </c>
      <c r="DG36" s="456">
        <f t="shared" si="143"/>
        <v>795.02066369042257</v>
      </c>
      <c r="DH36" s="456">
        <f t="shared" si="143"/>
        <v>795.02066369042257</v>
      </c>
      <c r="DI36" s="456">
        <f t="shared" si="143"/>
        <v>795.02066369042257</v>
      </c>
      <c r="DJ36" s="456">
        <f t="shared" si="143"/>
        <v>795.02066369042257</v>
      </c>
      <c r="DK36" s="456">
        <f t="shared" si="143"/>
        <v>795.02066369042257</v>
      </c>
      <c r="DL36" s="456">
        <f t="shared" si="143"/>
        <v>795.02066369042257</v>
      </c>
      <c r="DM36" s="456">
        <f t="shared" si="143"/>
        <v>795.02066369042257</v>
      </c>
      <c r="DN36" s="456">
        <f t="shared" si="143"/>
        <v>795.02066369042257</v>
      </c>
      <c r="DO36" s="456">
        <f t="shared" si="143"/>
        <v>795.02066369042257</v>
      </c>
      <c r="DP36" s="456">
        <f t="shared" si="143"/>
        <v>795.02066369042257</v>
      </c>
      <c r="DQ36" s="456">
        <f t="shared" si="143"/>
        <v>795.02066369042257</v>
      </c>
      <c r="DR36" s="456">
        <f t="shared" si="143"/>
        <v>795.02066369042257</v>
      </c>
      <c r="DS36" s="456">
        <f t="shared" si="143"/>
        <v>795.02066369042257</v>
      </c>
      <c r="DT36" s="456">
        <f t="shared" si="143"/>
        <v>795.02066369042257</v>
      </c>
      <c r="DU36" s="456">
        <f t="shared" si="143"/>
        <v>795.02066369042257</v>
      </c>
      <c r="DV36" s="456">
        <f t="shared" si="143"/>
        <v>795.02066369042257</v>
      </c>
      <c r="DW36" s="456">
        <f t="shared" si="143"/>
        <v>795.02066369042257</v>
      </c>
      <c r="DX36" s="456">
        <f t="shared" si="143"/>
        <v>795.02066369042257</v>
      </c>
      <c r="DY36" s="456">
        <f t="shared" si="143"/>
        <v>795.02066369042257</v>
      </c>
      <c r="DZ36" s="456">
        <f t="shared" si="143"/>
        <v>795.02066369042257</v>
      </c>
      <c r="EA36" s="456">
        <f t="shared" ref="EA36:GL36" si="144">IF(EA166=1,EA30,0)</f>
        <v>795.02066369042257</v>
      </c>
      <c r="EB36" s="456">
        <f t="shared" si="144"/>
        <v>795.02066369042257</v>
      </c>
      <c r="EC36" s="456">
        <f t="shared" si="144"/>
        <v>795.02066369042257</v>
      </c>
      <c r="ED36" s="456">
        <f t="shared" si="144"/>
        <v>795.02066369042257</v>
      </c>
      <c r="EE36" s="456">
        <f t="shared" si="144"/>
        <v>795.02066369042257</v>
      </c>
      <c r="EF36" s="456">
        <f t="shared" si="144"/>
        <v>795.02066369042257</v>
      </c>
      <c r="EG36" s="456">
        <f t="shared" si="144"/>
        <v>795.02066369042257</v>
      </c>
      <c r="EH36" s="456">
        <f t="shared" si="144"/>
        <v>795.02066369042257</v>
      </c>
      <c r="EI36" s="456">
        <f t="shared" si="144"/>
        <v>795.02066369042257</v>
      </c>
      <c r="EJ36" s="456">
        <f t="shared" si="144"/>
        <v>795.02066369042257</v>
      </c>
      <c r="EK36" s="456">
        <f t="shared" si="144"/>
        <v>795.02066369042257</v>
      </c>
      <c r="EL36" s="456">
        <f t="shared" si="144"/>
        <v>795.02066369042257</v>
      </c>
      <c r="EM36" s="456">
        <f t="shared" si="144"/>
        <v>795.02066369042257</v>
      </c>
      <c r="EN36" s="456">
        <f t="shared" si="144"/>
        <v>795.02066369042257</v>
      </c>
      <c r="EO36" s="456">
        <f t="shared" si="144"/>
        <v>795.02066369042257</v>
      </c>
      <c r="EP36" s="456">
        <f t="shared" si="144"/>
        <v>795.02066369042257</v>
      </c>
      <c r="EQ36" s="456">
        <f t="shared" si="144"/>
        <v>795.02066369042257</v>
      </c>
      <c r="ER36" s="456">
        <f t="shared" si="144"/>
        <v>795.02066369042257</v>
      </c>
      <c r="ES36" s="456">
        <f t="shared" si="144"/>
        <v>795.02066369042257</v>
      </c>
      <c r="ET36" s="456">
        <f t="shared" si="144"/>
        <v>795.02066369042257</v>
      </c>
      <c r="EU36" s="456">
        <f t="shared" si="144"/>
        <v>795.02066369042257</v>
      </c>
      <c r="EV36" s="456">
        <f t="shared" si="144"/>
        <v>795.02066369042257</v>
      </c>
      <c r="EW36" s="456">
        <f t="shared" si="144"/>
        <v>795.02066369042257</v>
      </c>
      <c r="EX36" s="456">
        <f t="shared" si="144"/>
        <v>795.02066369042257</v>
      </c>
      <c r="EY36" s="456">
        <f t="shared" si="144"/>
        <v>795.02066369042257</v>
      </c>
      <c r="EZ36" s="456">
        <f t="shared" si="144"/>
        <v>795.02066369042257</v>
      </c>
      <c r="FA36" s="456">
        <f t="shared" si="144"/>
        <v>795.02066369042257</v>
      </c>
      <c r="FB36" s="456">
        <f t="shared" si="144"/>
        <v>795.02066369042257</v>
      </c>
      <c r="FC36" s="456">
        <f t="shared" si="144"/>
        <v>795.02066369042257</v>
      </c>
      <c r="FD36" s="456">
        <f t="shared" si="144"/>
        <v>795.02066369042257</v>
      </c>
      <c r="FE36" s="456">
        <f t="shared" si="144"/>
        <v>795.02066369042257</v>
      </c>
      <c r="FF36" s="456">
        <f t="shared" si="144"/>
        <v>795.02066369042257</v>
      </c>
      <c r="FG36" s="456">
        <f t="shared" si="144"/>
        <v>795.02066369042257</v>
      </c>
      <c r="FH36" s="456">
        <f t="shared" si="144"/>
        <v>795.02066369042257</v>
      </c>
      <c r="FI36" s="456">
        <f t="shared" si="144"/>
        <v>795.02066369042257</v>
      </c>
      <c r="FJ36" s="456">
        <f t="shared" si="144"/>
        <v>795.02066369042257</v>
      </c>
      <c r="FK36" s="456">
        <f t="shared" si="144"/>
        <v>795.02066369042257</v>
      </c>
      <c r="FL36" s="456">
        <f t="shared" si="144"/>
        <v>795.02066369042257</v>
      </c>
      <c r="FM36" s="456">
        <f t="shared" si="144"/>
        <v>795.02066369042257</v>
      </c>
      <c r="FN36" s="456">
        <f t="shared" si="144"/>
        <v>795.02066369042257</v>
      </c>
      <c r="FO36" s="456">
        <f t="shared" si="144"/>
        <v>795.02066369042257</v>
      </c>
      <c r="FP36" s="456">
        <f t="shared" si="144"/>
        <v>795.02066369042257</v>
      </c>
      <c r="FQ36" s="456">
        <f t="shared" si="144"/>
        <v>0</v>
      </c>
      <c r="FR36" s="456">
        <f t="shared" si="144"/>
        <v>0</v>
      </c>
      <c r="FS36" s="456">
        <f t="shared" si="144"/>
        <v>0</v>
      </c>
      <c r="FT36" s="456">
        <f t="shared" si="144"/>
        <v>0</v>
      </c>
      <c r="FU36" s="456">
        <f t="shared" si="144"/>
        <v>0</v>
      </c>
      <c r="FV36" s="456">
        <f t="shared" si="144"/>
        <v>0</v>
      </c>
      <c r="FW36" s="456">
        <f t="shared" si="144"/>
        <v>0</v>
      </c>
      <c r="FX36" s="456">
        <f t="shared" si="144"/>
        <v>0</v>
      </c>
      <c r="FY36" s="456">
        <f t="shared" si="144"/>
        <v>0</v>
      </c>
      <c r="FZ36" s="456">
        <f t="shared" si="144"/>
        <v>0</v>
      </c>
      <c r="GA36" s="456">
        <f t="shared" si="144"/>
        <v>0</v>
      </c>
      <c r="GB36" s="456">
        <f t="shared" si="144"/>
        <v>0</v>
      </c>
      <c r="GC36" s="456">
        <f t="shared" si="144"/>
        <v>0</v>
      </c>
      <c r="GD36" s="456">
        <f t="shared" si="144"/>
        <v>0</v>
      </c>
      <c r="GE36" s="456">
        <f t="shared" si="144"/>
        <v>0</v>
      </c>
      <c r="GF36" s="456">
        <f t="shared" si="144"/>
        <v>0</v>
      </c>
      <c r="GG36" s="456">
        <f t="shared" si="144"/>
        <v>0</v>
      </c>
      <c r="GH36" s="456">
        <f t="shared" si="144"/>
        <v>0</v>
      </c>
      <c r="GI36" s="456">
        <f t="shared" si="144"/>
        <v>0</v>
      </c>
      <c r="GJ36" s="456">
        <f t="shared" si="144"/>
        <v>0</v>
      </c>
      <c r="GK36" s="456">
        <f t="shared" si="144"/>
        <v>0</v>
      </c>
      <c r="GL36" s="456">
        <f t="shared" si="144"/>
        <v>0</v>
      </c>
      <c r="GM36" s="456">
        <f t="shared" ref="GM36:IR36" si="145">IF(GM166=1,GM30,0)</f>
        <v>0</v>
      </c>
      <c r="GN36" s="456">
        <f t="shared" si="145"/>
        <v>0</v>
      </c>
      <c r="GO36" s="456">
        <f t="shared" si="145"/>
        <v>0</v>
      </c>
      <c r="GP36" s="456">
        <f t="shared" si="145"/>
        <v>0</v>
      </c>
      <c r="GQ36" s="456">
        <f t="shared" si="145"/>
        <v>0</v>
      </c>
      <c r="GR36" s="456">
        <f t="shared" si="145"/>
        <v>0</v>
      </c>
      <c r="GS36" s="456">
        <f t="shared" si="145"/>
        <v>0</v>
      </c>
      <c r="GT36" s="456">
        <f t="shared" si="145"/>
        <v>0</v>
      </c>
      <c r="GU36" s="456">
        <f t="shared" si="145"/>
        <v>0</v>
      </c>
      <c r="GV36" s="456">
        <f t="shared" si="145"/>
        <v>0</v>
      </c>
      <c r="GW36" s="456">
        <f t="shared" si="145"/>
        <v>0</v>
      </c>
      <c r="GX36" s="456">
        <f t="shared" si="145"/>
        <v>0</v>
      </c>
      <c r="GY36" s="456">
        <f t="shared" si="145"/>
        <v>0</v>
      </c>
      <c r="GZ36" s="456">
        <f t="shared" si="145"/>
        <v>0</v>
      </c>
      <c r="HA36" s="456">
        <f t="shared" si="145"/>
        <v>0</v>
      </c>
      <c r="HB36" s="456">
        <f t="shared" si="145"/>
        <v>0</v>
      </c>
      <c r="HC36" s="456">
        <f t="shared" si="145"/>
        <v>0</v>
      </c>
      <c r="HD36" s="456">
        <f t="shared" si="145"/>
        <v>0</v>
      </c>
      <c r="HE36" s="456">
        <f t="shared" si="145"/>
        <v>0</v>
      </c>
      <c r="HF36" s="456">
        <f t="shared" si="145"/>
        <v>0</v>
      </c>
      <c r="HG36" s="456">
        <f t="shared" si="145"/>
        <v>0</v>
      </c>
      <c r="HH36" s="456">
        <f t="shared" si="145"/>
        <v>0</v>
      </c>
      <c r="HI36" s="456">
        <f t="shared" si="145"/>
        <v>0</v>
      </c>
      <c r="HJ36" s="456">
        <f t="shared" si="145"/>
        <v>0</v>
      </c>
      <c r="HK36" s="456">
        <f t="shared" si="145"/>
        <v>0</v>
      </c>
      <c r="HL36" s="456">
        <f t="shared" si="145"/>
        <v>0</v>
      </c>
      <c r="HM36" s="456">
        <f t="shared" si="145"/>
        <v>0</v>
      </c>
      <c r="HN36" s="456">
        <f t="shared" si="145"/>
        <v>0</v>
      </c>
      <c r="HO36" s="456">
        <f t="shared" si="145"/>
        <v>0</v>
      </c>
      <c r="HP36" s="456">
        <f t="shared" si="145"/>
        <v>0</v>
      </c>
      <c r="HQ36" s="456">
        <f t="shared" si="145"/>
        <v>0</v>
      </c>
      <c r="HR36" s="456">
        <f t="shared" si="145"/>
        <v>0</v>
      </c>
      <c r="HS36" s="456">
        <f t="shared" si="145"/>
        <v>0</v>
      </c>
      <c r="HT36" s="456">
        <f t="shared" si="145"/>
        <v>0</v>
      </c>
      <c r="HU36" s="456">
        <f t="shared" si="145"/>
        <v>0</v>
      </c>
      <c r="HV36" s="456">
        <f t="shared" si="145"/>
        <v>0</v>
      </c>
      <c r="HW36" s="456">
        <f t="shared" si="145"/>
        <v>0</v>
      </c>
      <c r="HX36" s="456">
        <f t="shared" si="145"/>
        <v>0</v>
      </c>
      <c r="HY36" s="456">
        <f t="shared" si="145"/>
        <v>0</v>
      </c>
      <c r="HZ36" s="456">
        <f t="shared" si="145"/>
        <v>0</v>
      </c>
      <c r="IA36" s="456">
        <f t="shared" si="145"/>
        <v>0</v>
      </c>
      <c r="IB36" s="456">
        <f t="shared" si="145"/>
        <v>0</v>
      </c>
      <c r="IC36" s="456">
        <f t="shared" si="145"/>
        <v>0</v>
      </c>
      <c r="ID36" s="456">
        <f t="shared" si="145"/>
        <v>0</v>
      </c>
      <c r="IE36" s="456">
        <f t="shared" si="145"/>
        <v>0</v>
      </c>
      <c r="IF36" s="456">
        <f t="shared" si="145"/>
        <v>0</v>
      </c>
      <c r="IG36" s="456">
        <f t="shared" si="145"/>
        <v>0</v>
      </c>
      <c r="IH36" s="456">
        <f t="shared" si="145"/>
        <v>0</v>
      </c>
      <c r="II36" s="456">
        <f t="shared" si="145"/>
        <v>0</v>
      </c>
      <c r="IJ36" s="456">
        <f t="shared" si="145"/>
        <v>0</v>
      </c>
      <c r="IK36" s="456">
        <f t="shared" si="145"/>
        <v>0</v>
      </c>
      <c r="IL36" s="456">
        <f t="shared" si="145"/>
        <v>0</v>
      </c>
      <c r="IM36" s="456">
        <f t="shared" si="145"/>
        <v>0</v>
      </c>
      <c r="IN36" s="456">
        <f t="shared" si="145"/>
        <v>0</v>
      </c>
      <c r="IO36" s="456">
        <f t="shared" si="145"/>
        <v>0</v>
      </c>
      <c r="IP36" s="456">
        <f t="shared" si="145"/>
        <v>0</v>
      </c>
      <c r="IQ36" s="456">
        <f t="shared" si="145"/>
        <v>0</v>
      </c>
      <c r="IR36" s="457">
        <f t="shared" si="145"/>
        <v>0</v>
      </c>
    </row>
    <row r="37" spans="1:252" x14ac:dyDescent="0.25">
      <c r="A37" s="454" t="s">
        <v>141</v>
      </c>
      <c r="B37" s="455"/>
      <c r="C37" s="456">
        <f t="shared" ref="C37:BN37" si="146">IF(AND(C164=0,C166=0,C24&gt;0),C24,0)</f>
        <v>0</v>
      </c>
      <c r="D37" s="456">
        <f t="shared" si="146"/>
        <v>0</v>
      </c>
      <c r="E37" s="456">
        <f t="shared" si="146"/>
        <v>0</v>
      </c>
      <c r="F37" s="456">
        <f t="shared" si="146"/>
        <v>0</v>
      </c>
      <c r="G37" s="456">
        <f t="shared" si="146"/>
        <v>0</v>
      </c>
      <c r="H37" s="456">
        <f t="shared" si="146"/>
        <v>0</v>
      </c>
      <c r="I37" s="456">
        <f t="shared" si="146"/>
        <v>0</v>
      </c>
      <c r="J37" s="456">
        <f t="shared" si="146"/>
        <v>0</v>
      </c>
      <c r="K37" s="456">
        <f t="shared" si="146"/>
        <v>0</v>
      </c>
      <c r="L37" s="456">
        <f t="shared" si="146"/>
        <v>0</v>
      </c>
      <c r="M37" s="456">
        <f t="shared" si="146"/>
        <v>0</v>
      </c>
      <c r="N37" s="456">
        <f t="shared" si="146"/>
        <v>0</v>
      </c>
      <c r="O37" s="456">
        <f t="shared" si="146"/>
        <v>0</v>
      </c>
      <c r="P37" s="456">
        <f t="shared" si="146"/>
        <v>0</v>
      </c>
      <c r="Q37" s="456">
        <f t="shared" si="146"/>
        <v>0</v>
      </c>
      <c r="R37" s="456">
        <f t="shared" si="146"/>
        <v>0</v>
      </c>
      <c r="S37" s="456">
        <f t="shared" si="146"/>
        <v>0</v>
      </c>
      <c r="T37" s="456">
        <f t="shared" si="146"/>
        <v>0</v>
      </c>
      <c r="U37" s="456">
        <f t="shared" si="146"/>
        <v>0</v>
      </c>
      <c r="V37" s="456">
        <f t="shared" si="146"/>
        <v>0</v>
      </c>
      <c r="W37" s="456">
        <f t="shared" si="146"/>
        <v>0</v>
      </c>
      <c r="X37" s="456">
        <f t="shared" si="146"/>
        <v>0</v>
      </c>
      <c r="Y37" s="456">
        <f t="shared" si="146"/>
        <v>0</v>
      </c>
      <c r="Z37" s="456">
        <f t="shared" si="146"/>
        <v>0</v>
      </c>
      <c r="AA37" s="456">
        <f t="shared" si="146"/>
        <v>0</v>
      </c>
      <c r="AB37" s="456">
        <f t="shared" si="146"/>
        <v>0</v>
      </c>
      <c r="AC37" s="456">
        <f t="shared" si="146"/>
        <v>0</v>
      </c>
      <c r="AD37" s="456">
        <f t="shared" si="146"/>
        <v>0</v>
      </c>
      <c r="AE37" s="456">
        <f t="shared" si="146"/>
        <v>0</v>
      </c>
      <c r="AF37" s="456">
        <f t="shared" si="146"/>
        <v>0</v>
      </c>
      <c r="AG37" s="456">
        <f t="shared" si="146"/>
        <v>0</v>
      </c>
      <c r="AH37" s="456">
        <f t="shared" si="146"/>
        <v>0</v>
      </c>
      <c r="AI37" s="456">
        <f t="shared" si="146"/>
        <v>0</v>
      </c>
      <c r="AJ37" s="456">
        <f t="shared" si="146"/>
        <v>0</v>
      </c>
      <c r="AK37" s="456">
        <f t="shared" si="146"/>
        <v>0</v>
      </c>
      <c r="AL37" s="456">
        <f t="shared" si="146"/>
        <v>0</v>
      </c>
      <c r="AM37" s="456">
        <f t="shared" si="146"/>
        <v>0</v>
      </c>
      <c r="AN37" s="456">
        <f t="shared" si="146"/>
        <v>0</v>
      </c>
      <c r="AO37" s="456">
        <f t="shared" si="146"/>
        <v>0</v>
      </c>
      <c r="AP37" s="456">
        <f t="shared" si="146"/>
        <v>0</v>
      </c>
      <c r="AQ37" s="456">
        <f t="shared" si="146"/>
        <v>0</v>
      </c>
      <c r="AR37" s="456">
        <f t="shared" si="146"/>
        <v>0</v>
      </c>
      <c r="AS37" s="456">
        <f t="shared" si="146"/>
        <v>0</v>
      </c>
      <c r="AT37" s="456">
        <f t="shared" si="146"/>
        <v>0</v>
      </c>
      <c r="AU37" s="456">
        <f t="shared" si="146"/>
        <v>0</v>
      </c>
      <c r="AV37" s="456">
        <f t="shared" si="146"/>
        <v>0</v>
      </c>
      <c r="AW37" s="456">
        <f t="shared" si="146"/>
        <v>0</v>
      </c>
      <c r="AX37" s="456">
        <f t="shared" si="146"/>
        <v>0</v>
      </c>
      <c r="AY37" s="456">
        <f t="shared" si="146"/>
        <v>0</v>
      </c>
      <c r="AZ37" s="456">
        <f t="shared" si="146"/>
        <v>0</v>
      </c>
      <c r="BA37" s="456">
        <f t="shared" si="146"/>
        <v>0</v>
      </c>
      <c r="BB37" s="456">
        <f t="shared" si="146"/>
        <v>0</v>
      </c>
      <c r="BC37" s="456">
        <f t="shared" si="146"/>
        <v>0</v>
      </c>
      <c r="BD37" s="456">
        <f t="shared" si="146"/>
        <v>0</v>
      </c>
      <c r="BE37" s="456">
        <f t="shared" si="146"/>
        <v>0</v>
      </c>
      <c r="BF37" s="456">
        <f t="shared" si="146"/>
        <v>0</v>
      </c>
      <c r="BG37" s="456">
        <f t="shared" si="146"/>
        <v>0</v>
      </c>
      <c r="BH37" s="456">
        <f t="shared" si="146"/>
        <v>0</v>
      </c>
      <c r="BI37" s="456">
        <f t="shared" si="146"/>
        <v>0</v>
      </c>
      <c r="BJ37" s="456">
        <f t="shared" si="146"/>
        <v>0</v>
      </c>
      <c r="BK37" s="456">
        <f t="shared" si="146"/>
        <v>0</v>
      </c>
      <c r="BL37" s="456">
        <f t="shared" si="146"/>
        <v>0</v>
      </c>
      <c r="BM37" s="456">
        <f t="shared" si="146"/>
        <v>0</v>
      </c>
      <c r="BN37" s="456">
        <f t="shared" si="146"/>
        <v>0</v>
      </c>
      <c r="BO37" s="456">
        <f t="shared" ref="BO37:DZ37" si="147">IF(AND(BO164=0,BO166=0,BO24&gt;0),BO24,0)</f>
        <v>0</v>
      </c>
      <c r="BP37" s="456">
        <f t="shared" si="147"/>
        <v>0</v>
      </c>
      <c r="BQ37" s="456">
        <f t="shared" si="147"/>
        <v>0</v>
      </c>
      <c r="BR37" s="456">
        <f t="shared" si="147"/>
        <v>0</v>
      </c>
      <c r="BS37" s="456">
        <f t="shared" si="147"/>
        <v>0</v>
      </c>
      <c r="BT37" s="456">
        <f t="shared" si="147"/>
        <v>0</v>
      </c>
      <c r="BU37" s="456">
        <f t="shared" si="147"/>
        <v>0</v>
      </c>
      <c r="BV37" s="456">
        <f t="shared" si="147"/>
        <v>0</v>
      </c>
      <c r="BW37" s="456">
        <f t="shared" si="147"/>
        <v>0</v>
      </c>
      <c r="BX37" s="456">
        <f t="shared" si="147"/>
        <v>0</v>
      </c>
      <c r="BY37" s="456">
        <f t="shared" si="147"/>
        <v>0</v>
      </c>
      <c r="BZ37" s="456">
        <f t="shared" si="147"/>
        <v>0</v>
      </c>
      <c r="CA37" s="456">
        <f t="shared" si="147"/>
        <v>0</v>
      </c>
      <c r="CB37" s="456">
        <f t="shared" si="147"/>
        <v>0</v>
      </c>
      <c r="CC37" s="456">
        <f t="shared" si="147"/>
        <v>0</v>
      </c>
      <c r="CD37" s="456">
        <f t="shared" si="147"/>
        <v>0</v>
      </c>
      <c r="CE37" s="456">
        <f t="shared" si="147"/>
        <v>0</v>
      </c>
      <c r="CF37" s="456">
        <f t="shared" si="147"/>
        <v>0</v>
      </c>
      <c r="CG37" s="456">
        <f t="shared" si="147"/>
        <v>0</v>
      </c>
      <c r="CH37" s="456">
        <f t="shared" si="147"/>
        <v>0</v>
      </c>
      <c r="CI37" s="456">
        <f t="shared" si="147"/>
        <v>0</v>
      </c>
      <c r="CJ37" s="456">
        <f t="shared" si="147"/>
        <v>0</v>
      </c>
      <c r="CK37" s="456">
        <f t="shared" si="147"/>
        <v>0</v>
      </c>
      <c r="CL37" s="456">
        <f t="shared" si="147"/>
        <v>0</v>
      </c>
      <c r="CM37" s="456">
        <f t="shared" si="147"/>
        <v>0</v>
      </c>
      <c r="CN37" s="456">
        <f t="shared" si="147"/>
        <v>0</v>
      </c>
      <c r="CO37" s="456">
        <f t="shared" si="147"/>
        <v>0</v>
      </c>
      <c r="CP37" s="456">
        <f t="shared" si="147"/>
        <v>0</v>
      </c>
      <c r="CQ37" s="456">
        <f t="shared" si="147"/>
        <v>0</v>
      </c>
      <c r="CR37" s="456">
        <f t="shared" si="147"/>
        <v>0</v>
      </c>
      <c r="CS37" s="456">
        <f t="shared" si="147"/>
        <v>0</v>
      </c>
      <c r="CT37" s="456">
        <f t="shared" si="147"/>
        <v>133.5637598221341</v>
      </c>
      <c r="CU37" s="456">
        <f t="shared" si="147"/>
        <v>128.49147465989407</v>
      </c>
      <c r="CV37" s="456">
        <f t="shared" si="147"/>
        <v>123.3645457995992</v>
      </c>
      <c r="CW37" s="456">
        <f t="shared" si="147"/>
        <v>0</v>
      </c>
      <c r="CX37" s="456">
        <f t="shared" si="147"/>
        <v>0</v>
      </c>
      <c r="CY37" s="456">
        <f t="shared" si="147"/>
        <v>0</v>
      </c>
      <c r="CZ37" s="456">
        <f t="shared" si="147"/>
        <v>0</v>
      </c>
      <c r="DA37" s="456">
        <f t="shared" si="147"/>
        <v>0</v>
      </c>
      <c r="DB37" s="456">
        <f t="shared" si="147"/>
        <v>0</v>
      </c>
      <c r="DC37" s="456">
        <f t="shared" si="147"/>
        <v>0</v>
      </c>
      <c r="DD37" s="456">
        <f t="shared" si="147"/>
        <v>0</v>
      </c>
      <c r="DE37" s="456">
        <f t="shared" si="147"/>
        <v>0</v>
      </c>
      <c r="DF37" s="456">
        <f t="shared" si="147"/>
        <v>0</v>
      </c>
      <c r="DG37" s="456">
        <f t="shared" si="147"/>
        <v>0</v>
      </c>
      <c r="DH37" s="456">
        <f t="shared" si="147"/>
        <v>0</v>
      </c>
      <c r="DI37" s="456">
        <f t="shared" si="147"/>
        <v>0</v>
      </c>
      <c r="DJ37" s="456">
        <f t="shared" si="147"/>
        <v>0</v>
      </c>
      <c r="DK37" s="456">
        <f t="shared" si="147"/>
        <v>0</v>
      </c>
      <c r="DL37" s="456">
        <f t="shared" si="147"/>
        <v>0</v>
      </c>
      <c r="DM37" s="456">
        <f t="shared" si="147"/>
        <v>0</v>
      </c>
      <c r="DN37" s="456">
        <f t="shared" si="147"/>
        <v>0</v>
      </c>
      <c r="DO37" s="456">
        <f t="shared" si="147"/>
        <v>0</v>
      </c>
      <c r="DP37" s="456">
        <f t="shared" si="147"/>
        <v>0</v>
      </c>
      <c r="DQ37" s="456">
        <f t="shared" si="147"/>
        <v>0</v>
      </c>
      <c r="DR37" s="456">
        <f t="shared" si="147"/>
        <v>0</v>
      </c>
      <c r="DS37" s="456">
        <f t="shared" si="147"/>
        <v>0</v>
      </c>
      <c r="DT37" s="456">
        <f t="shared" si="147"/>
        <v>0</v>
      </c>
      <c r="DU37" s="456">
        <f t="shared" si="147"/>
        <v>0</v>
      </c>
      <c r="DV37" s="456">
        <f t="shared" si="147"/>
        <v>0</v>
      </c>
      <c r="DW37" s="456">
        <f t="shared" si="147"/>
        <v>0</v>
      </c>
      <c r="DX37" s="456">
        <f t="shared" si="147"/>
        <v>0</v>
      </c>
      <c r="DY37" s="456">
        <f t="shared" si="147"/>
        <v>0</v>
      </c>
      <c r="DZ37" s="456">
        <f t="shared" si="147"/>
        <v>0</v>
      </c>
      <c r="EA37" s="456">
        <f t="shared" ref="EA37:GL37" si="148">IF(AND(EA164=0,EA166=0,EA24&gt;0),EA24,0)</f>
        <v>0</v>
      </c>
      <c r="EB37" s="456">
        <f t="shared" si="148"/>
        <v>0</v>
      </c>
      <c r="EC37" s="456">
        <f t="shared" si="148"/>
        <v>0</v>
      </c>
      <c r="ED37" s="456">
        <f t="shared" si="148"/>
        <v>0</v>
      </c>
      <c r="EE37" s="456">
        <f t="shared" si="148"/>
        <v>0</v>
      </c>
      <c r="EF37" s="456">
        <f t="shared" si="148"/>
        <v>0</v>
      </c>
      <c r="EG37" s="456">
        <f t="shared" si="148"/>
        <v>0</v>
      </c>
      <c r="EH37" s="456">
        <f t="shared" si="148"/>
        <v>0</v>
      </c>
      <c r="EI37" s="456">
        <f t="shared" si="148"/>
        <v>0</v>
      </c>
      <c r="EJ37" s="456">
        <f t="shared" si="148"/>
        <v>0</v>
      </c>
      <c r="EK37" s="456">
        <f t="shared" si="148"/>
        <v>0</v>
      </c>
      <c r="EL37" s="456">
        <f t="shared" si="148"/>
        <v>0</v>
      </c>
      <c r="EM37" s="456">
        <f t="shared" si="148"/>
        <v>0</v>
      </c>
      <c r="EN37" s="456">
        <f t="shared" si="148"/>
        <v>0</v>
      </c>
      <c r="EO37" s="456">
        <f t="shared" si="148"/>
        <v>0</v>
      </c>
      <c r="EP37" s="456">
        <f t="shared" si="148"/>
        <v>0</v>
      </c>
      <c r="EQ37" s="456">
        <f t="shared" si="148"/>
        <v>0</v>
      </c>
      <c r="ER37" s="456">
        <f t="shared" si="148"/>
        <v>0</v>
      </c>
      <c r="ES37" s="456">
        <f t="shared" si="148"/>
        <v>0</v>
      </c>
      <c r="ET37" s="456">
        <f t="shared" si="148"/>
        <v>0</v>
      </c>
      <c r="EU37" s="456">
        <f t="shared" si="148"/>
        <v>0</v>
      </c>
      <c r="EV37" s="456">
        <f t="shared" si="148"/>
        <v>0</v>
      </c>
      <c r="EW37" s="456">
        <f t="shared" si="148"/>
        <v>0</v>
      </c>
      <c r="EX37" s="456">
        <f t="shared" si="148"/>
        <v>0</v>
      </c>
      <c r="EY37" s="456">
        <f t="shared" si="148"/>
        <v>0</v>
      </c>
      <c r="EZ37" s="456">
        <f t="shared" si="148"/>
        <v>0</v>
      </c>
      <c r="FA37" s="456">
        <f t="shared" si="148"/>
        <v>0</v>
      </c>
      <c r="FB37" s="456">
        <f t="shared" si="148"/>
        <v>0</v>
      </c>
      <c r="FC37" s="456">
        <f t="shared" si="148"/>
        <v>0</v>
      </c>
      <c r="FD37" s="456">
        <f t="shared" si="148"/>
        <v>0</v>
      </c>
      <c r="FE37" s="456">
        <f t="shared" si="148"/>
        <v>0</v>
      </c>
      <c r="FF37" s="456">
        <f t="shared" si="148"/>
        <v>0</v>
      </c>
      <c r="FG37" s="456">
        <f t="shared" si="148"/>
        <v>0</v>
      </c>
      <c r="FH37" s="456">
        <f t="shared" si="148"/>
        <v>0</v>
      </c>
      <c r="FI37" s="456">
        <f t="shared" si="148"/>
        <v>0</v>
      </c>
      <c r="FJ37" s="456">
        <f t="shared" si="148"/>
        <v>0</v>
      </c>
      <c r="FK37" s="456">
        <f t="shared" si="148"/>
        <v>0</v>
      </c>
      <c r="FL37" s="456">
        <f t="shared" si="148"/>
        <v>0</v>
      </c>
      <c r="FM37" s="456">
        <f t="shared" si="148"/>
        <v>0</v>
      </c>
      <c r="FN37" s="456">
        <f t="shared" si="148"/>
        <v>0</v>
      </c>
      <c r="FO37" s="456">
        <f t="shared" si="148"/>
        <v>0</v>
      </c>
      <c r="FP37" s="456">
        <f t="shared" si="148"/>
        <v>0</v>
      </c>
      <c r="FQ37" s="456">
        <f t="shared" si="148"/>
        <v>0</v>
      </c>
      <c r="FR37" s="456">
        <f t="shared" si="148"/>
        <v>0</v>
      </c>
      <c r="FS37" s="456">
        <f t="shared" si="148"/>
        <v>0</v>
      </c>
      <c r="FT37" s="456">
        <f t="shared" si="148"/>
        <v>0</v>
      </c>
      <c r="FU37" s="456">
        <f t="shared" si="148"/>
        <v>0</v>
      </c>
      <c r="FV37" s="456">
        <f t="shared" si="148"/>
        <v>0</v>
      </c>
      <c r="FW37" s="456">
        <f t="shared" si="148"/>
        <v>0</v>
      </c>
      <c r="FX37" s="456">
        <f t="shared" si="148"/>
        <v>0</v>
      </c>
      <c r="FY37" s="456">
        <f t="shared" si="148"/>
        <v>0</v>
      </c>
      <c r="FZ37" s="456">
        <f t="shared" si="148"/>
        <v>0</v>
      </c>
      <c r="GA37" s="456">
        <f t="shared" si="148"/>
        <v>0</v>
      </c>
      <c r="GB37" s="456">
        <f t="shared" si="148"/>
        <v>0</v>
      </c>
      <c r="GC37" s="456">
        <f t="shared" si="148"/>
        <v>0</v>
      </c>
      <c r="GD37" s="456">
        <f t="shared" si="148"/>
        <v>0</v>
      </c>
      <c r="GE37" s="456">
        <f t="shared" si="148"/>
        <v>0</v>
      </c>
      <c r="GF37" s="456">
        <f t="shared" si="148"/>
        <v>0</v>
      </c>
      <c r="GG37" s="456">
        <f t="shared" si="148"/>
        <v>0</v>
      </c>
      <c r="GH37" s="456">
        <f t="shared" si="148"/>
        <v>0</v>
      </c>
      <c r="GI37" s="456">
        <f t="shared" si="148"/>
        <v>0</v>
      </c>
      <c r="GJ37" s="456">
        <f t="shared" si="148"/>
        <v>0</v>
      </c>
      <c r="GK37" s="456">
        <f t="shared" si="148"/>
        <v>0</v>
      </c>
      <c r="GL37" s="456">
        <f t="shared" si="148"/>
        <v>0</v>
      </c>
      <c r="GM37" s="456">
        <f t="shared" ref="GM37:IR37" si="149">IF(AND(GM164=0,GM166=0,GM24&gt;0),GM24,0)</f>
        <v>0</v>
      </c>
      <c r="GN37" s="456">
        <f t="shared" si="149"/>
        <v>0</v>
      </c>
      <c r="GO37" s="456">
        <f t="shared" si="149"/>
        <v>0</v>
      </c>
      <c r="GP37" s="456">
        <f t="shared" si="149"/>
        <v>0</v>
      </c>
      <c r="GQ37" s="456">
        <f t="shared" si="149"/>
        <v>0</v>
      </c>
      <c r="GR37" s="456">
        <f t="shared" si="149"/>
        <v>0</v>
      </c>
      <c r="GS37" s="456">
        <f t="shared" si="149"/>
        <v>0</v>
      </c>
      <c r="GT37" s="456">
        <f t="shared" si="149"/>
        <v>0</v>
      </c>
      <c r="GU37" s="456">
        <f t="shared" si="149"/>
        <v>0</v>
      </c>
      <c r="GV37" s="456">
        <f t="shared" si="149"/>
        <v>0</v>
      </c>
      <c r="GW37" s="456">
        <f t="shared" si="149"/>
        <v>0</v>
      </c>
      <c r="GX37" s="456">
        <f t="shared" si="149"/>
        <v>0</v>
      </c>
      <c r="GY37" s="456">
        <f t="shared" si="149"/>
        <v>0</v>
      </c>
      <c r="GZ37" s="456">
        <f t="shared" si="149"/>
        <v>0</v>
      </c>
      <c r="HA37" s="456">
        <f t="shared" si="149"/>
        <v>0</v>
      </c>
      <c r="HB37" s="456">
        <f t="shared" si="149"/>
        <v>0</v>
      </c>
      <c r="HC37" s="456">
        <f t="shared" si="149"/>
        <v>0</v>
      </c>
      <c r="HD37" s="456">
        <f t="shared" si="149"/>
        <v>0</v>
      </c>
      <c r="HE37" s="456">
        <f t="shared" si="149"/>
        <v>0</v>
      </c>
      <c r="HF37" s="456">
        <f t="shared" si="149"/>
        <v>0</v>
      </c>
      <c r="HG37" s="456">
        <f t="shared" si="149"/>
        <v>0</v>
      </c>
      <c r="HH37" s="456">
        <f t="shared" si="149"/>
        <v>0</v>
      </c>
      <c r="HI37" s="456">
        <f t="shared" si="149"/>
        <v>0</v>
      </c>
      <c r="HJ37" s="456">
        <f t="shared" si="149"/>
        <v>0</v>
      </c>
      <c r="HK37" s="456">
        <f t="shared" si="149"/>
        <v>0</v>
      </c>
      <c r="HL37" s="456">
        <f t="shared" si="149"/>
        <v>0</v>
      </c>
      <c r="HM37" s="456">
        <f t="shared" si="149"/>
        <v>0</v>
      </c>
      <c r="HN37" s="456">
        <f t="shared" si="149"/>
        <v>0</v>
      </c>
      <c r="HO37" s="456">
        <f t="shared" si="149"/>
        <v>0</v>
      </c>
      <c r="HP37" s="456">
        <f t="shared" si="149"/>
        <v>0</v>
      </c>
      <c r="HQ37" s="456">
        <f t="shared" si="149"/>
        <v>0</v>
      </c>
      <c r="HR37" s="456">
        <f t="shared" si="149"/>
        <v>0</v>
      </c>
      <c r="HS37" s="456">
        <f t="shared" si="149"/>
        <v>0</v>
      </c>
      <c r="HT37" s="456">
        <f t="shared" si="149"/>
        <v>0</v>
      </c>
      <c r="HU37" s="456">
        <f t="shared" si="149"/>
        <v>0</v>
      </c>
      <c r="HV37" s="456">
        <f t="shared" si="149"/>
        <v>0</v>
      </c>
      <c r="HW37" s="456">
        <f t="shared" si="149"/>
        <v>0</v>
      </c>
      <c r="HX37" s="456">
        <f t="shared" si="149"/>
        <v>0</v>
      </c>
      <c r="HY37" s="456">
        <f t="shared" si="149"/>
        <v>0</v>
      </c>
      <c r="HZ37" s="456">
        <f t="shared" si="149"/>
        <v>0</v>
      </c>
      <c r="IA37" s="456">
        <f t="shared" si="149"/>
        <v>0</v>
      </c>
      <c r="IB37" s="456">
        <f t="shared" si="149"/>
        <v>0</v>
      </c>
      <c r="IC37" s="456">
        <f t="shared" si="149"/>
        <v>0</v>
      </c>
      <c r="ID37" s="456">
        <f t="shared" si="149"/>
        <v>0</v>
      </c>
      <c r="IE37" s="456">
        <f t="shared" si="149"/>
        <v>0</v>
      </c>
      <c r="IF37" s="456">
        <f t="shared" si="149"/>
        <v>0</v>
      </c>
      <c r="IG37" s="456">
        <f t="shared" si="149"/>
        <v>0</v>
      </c>
      <c r="IH37" s="456">
        <f t="shared" si="149"/>
        <v>0</v>
      </c>
      <c r="II37" s="456">
        <f t="shared" si="149"/>
        <v>0</v>
      </c>
      <c r="IJ37" s="456">
        <f t="shared" si="149"/>
        <v>0</v>
      </c>
      <c r="IK37" s="456">
        <f t="shared" si="149"/>
        <v>0</v>
      </c>
      <c r="IL37" s="456">
        <f t="shared" si="149"/>
        <v>0</v>
      </c>
      <c r="IM37" s="456">
        <f t="shared" si="149"/>
        <v>0</v>
      </c>
      <c r="IN37" s="456">
        <f t="shared" si="149"/>
        <v>0</v>
      </c>
      <c r="IO37" s="456">
        <f t="shared" si="149"/>
        <v>0</v>
      </c>
      <c r="IP37" s="456">
        <f t="shared" si="149"/>
        <v>0</v>
      </c>
      <c r="IQ37" s="456">
        <f t="shared" si="149"/>
        <v>0</v>
      </c>
      <c r="IR37" s="457">
        <f t="shared" si="149"/>
        <v>0</v>
      </c>
    </row>
    <row r="38" spans="1:252" ht="13.8" thickBot="1" x14ac:dyDescent="0.3">
      <c r="A38" s="458" t="s">
        <v>142</v>
      </c>
      <c r="B38" s="459"/>
      <c r="C38" s="460">
        <f t="shared" ref="C38:BN38" si="150">IF(AND(C164=0,C166=0,C24&gt;0),C30,0)</f>
        <v>0</v>
      </c>
      <c r="D38" s="460">
        <f t="shared" si="150"/>
        <v>0</v>
      </c>
      <c r="E38" s="460">
        <f t="shared" si="150"/>
        <v>0</v>
      </c>
      <c r="F38" s="460">
        <f t="shared" si="150"/>
        <v>0</v>
      </c>
      <c r="G38" s="460">
        <f t="shared" si="150"/>
        <v>0</v>
      </c>
      <c r="H38" s="460">
        <f t="shared" si="150"/>
        <v>0</v>
      </c>
      <c r="I38" s="460">
        <f t="shared" si="150"/>
        <v>0</v>
      </c>
      <c r="J38" s="460">
        <f t="shared" si="150"/>
        <v>0</v>
      </c>
      <c r="K38" s="460">
        <f t="shared" si="150"/>
        <v>0</v>
      </c>
      <c r="L38" s="460">
        <f t="shared" si="150"/>
        <v>0</v>
      </c>
      <c r="M38" s="460">
        <f t="shared" si="150"/>
        <v>0</v>
      </c>
      <c r="N38" s="460">
        <f t="shared" si="150"/>
        <v>0</v>
      </c>
      <c r="O38" s="460">
        <f t="shared" si="150"/>
        <v>0</v>
      </c>
      <c r="P38" s="460">
        <f t="shared" si="150"/>
        <v>0</v>
      </c>
      <c r="Q38" s="460">
        <f t="shared" si="150"/>
        <v>0</v>
      </c>
      <c r="R38" s="460">
        <f t="shared" si="150"/>
        <v>0</v>
      </c>
      <c r="S38" s="460">
        <f t="shared" si="150"/>
        <v>0</v>
      </c>
      <c r="T38" s="460">
        <f t="shared" si="150"/>
        <v>0</v>
      </c>
      <c r="U38" s="460">
        <f t="shared" si="150"/>
        <v>0</v>
      </c>
      <c r="V38" s="460">
        <f t="shared" si="150"/>
        <v>0</v>
      </c>
      <c r="W38" s="460">
        <f t="shared" si="150"/>
        <v>0</v>
      </c>
      <c r="X38" s="460">
        <f t="shared" si="150"/>
        <v>0</v>
      </c>
      <c r="Y38" s="460">
        <f t="shared" si="150"/>
        <v>0</v>
      </c>
      <c r="Z38" s="460">
        <f t="shared" si="150"/>
        <v>0</v>
      </c>
      <c r="AA38" s="460">
        <f t="shared" si="150"/>
        <v>0</v>
      </c>
      <c r="AB38" s="460">
        <f t="shared" si="150"/>
        <v>0</v>
      </c>
      <c r="AC38" s="460">
        <f t="shared" si="150"/>
        <v>0</v>
      </c>
      <c r="AD38" s="460">
        <f t="shared" si="150"/>
        <v>0</v>
      </c>
      <c r="AE38" s="460">
        <f t="shared" si="150"/>
        <v>0</v>
      </c>
      <c r="AF38" s="460">
        <f t="shared" si="150"/>
        <v>0</v>
      </c>
      <c r="AG38" s="460">
        <f t="shared" si="150"/>
        <v>0</v>
      </c>
      <c r="AH38" s="460">
        <f t="shared" si="150"/>
        <v>0</v>
      </c>
      <c r="AI38" s="460">
        <f t="shared" si="150"/>
        <v>0</v>
      </c>
      <c r="AJ38" s="460">
        <f t="shared" si="150"/>
        <v>0</v>
      </c>
      <c r="AK38" s="460">
        <f t="shared" si="150"/>
        <v>0</v>
      </c>
      <c r="AL38" s="460">
        <f t="shared" si="150"/>
        <v>0</v>
      </c>
      <c r="AM38" s="460">
        <f t="shared" si="150"/>
        <v>0</v>
      </c>
      <c r="AN38" s="460">
        <f t="shared" si="150"/>
        <v>0</v>
      </c>
      <c r="AO38" s="460">
        <f t="shared" si="150"/>
        <v>0</v>
      </c>
      <c r="AP38" s="460">
        <f t="shared" si="150"/>
        <v>0</v>
      </c>
      <c r="AQ38" s="460">
        <f t="shared" si="150"/>
        <v>0</v>
      </c>
      <c r="AR38" s="460">
        <f t="shared" si="150"/>
        <v>0</v>
      </c>
      <c r="AS38" s="460">
        <f t="shared" si="150"/>
        <v>0</v>
      </c>
      <c r="AT38" s="460">
        <f t="shared" si="150"/>
        <v>0</v>
      </c>
      <c r="AU38" s="460">
        <f t="shared" si="150"/>
        <v>0</v>
      </c>
      <c r="AV38" s="460">
        <f t="shared" si="150"/>
        <v>0</v>
      </c>
      <c r="AW38" s="460">
        <f t="shared" si="150"/>
        <v>0</v>
      </c>
      <c r="AX38" s="460">
        <f t="shared" si="150"/>
        <v>0</v>
      </c>
      <c r="AY38" s="460">
        <f t="shared" si="150"/>
        <v>0</v>
      </c>
      <c r="AZ38" s="460">
        <f t="shared" si="150"/>
        <v>0</v>
      </c>
      <c r="BA38" s="460">
        <f t="shared" si="150"/>
        <v>0</v>
      </c>
      <c r="BB38" s="460">
        <f t="shared" si="150"/>
        <v>0</v>
      </c>
      <c r="BC38" s="460">
        <f t="shared" si="150"/>
        <v>0</v>
      </c>
      <c r="BD38" s="460">
        <f t="shared" si="150"/>
        <v>0</v>
      </c>
      <c r="BE38" s="460">
        <f t="shared" si="150"/>
        <v>0</v>
      </c>
      <c r="BF38" s="460">
        <f t="shared" si="150"/>
        <v>0</v>
      </c>
      <c r="BG38" s="460">
        <f t="shared" si="150"/>
        <v>0</v>
      </c>
      <c r="BH38" s="460">
        <f t="shared" si="150"/>
        <v>0</v>
      </c>
      <c r="BI38" s="460">
        <f t="shared" si="150"/>
        <v>0</v>
      </c>
      <c r="BJ38" s="460">
        <f t="shared" si="150"/>
        <v>0</v>
      </c>
      <c r="BK38" s="460">
        <f t="shared" si="150"/>
        <v>0</v>
      </c>
      <c r="BL38" s="460">
        <f t="shared" si="150"/>
        <v>0</v>
      </c>
      <c r="BM38" s="460">
        <f t="shared" si="150"/>
        <v>0</v>
      </c>
      <c r="BN38" s="460">
        <f t="shared" si="150"/>
        <v>0</v>
      </c>
      <c r="BO38" s="460">
        <f t="shared" ref="BO38:DZ38" si="151">IF(AND(BO164=0,BO166=0,BO24&gt;0),BO30,0)</f>
        <v>0</v>
      </c>
      <c r="BP38" s="460">
        <f t="shared" si="151"/>
        <v>0</v>
      </c>
      <c r="BQ38" s="460">
        <f t="shared" si="151"/>
        <v>0</v>
      </c>
      <c r="BR38" s="460">
        <f t="shared" si="151"/>
        <v>0</v>
      </c>
      <c r="BS38" s="460">
        <f t="shared" si="151"/>
        <v>0</v>
      </c>
      <c r="BT38" s="460">
        <f t="shared" si="151"/>
        <v>0</v>
      </c>
      <c r="BU38" s="460">
        <f t="shared" si="151"/>
        <v>0</v>
      </c>
      <c r="BV38" s="460">
        <f t="shared" si="151"/>
        <v>0</v>
      </c>
      <c r="BW38" s="460">
        <f t="shared" si="151"/>
        <v>0</v>
      </c>
      <c r="BX38" s="460">
        <f t="shared" si="151"/>
        <v>0</v>
      </c>
      <c r="BY38" s="460">
        <f t="shared" si="151"/>
        <v>0</v>
      </c>
      <c r="BZ38" s="460">
        <f t="shared" si="151"/>
        <v>0</v>
      </c>
      <c r="CA38" s="460">
        <f t="shared" si="151"/>
        <v>0</v>
      </c>
      <c r="CB38" s="460">
        <f t="shared" si="151"/>
        <v>0</v>
      </c>
      <c r="CC38" s="460">
        <f t="shared" si="151"/>
        <v>0</v>
      </c>
      <c r="CD38" s="460">
        <f t="shared" si="151"/>
        <v>0</v>
      </c>
      <c r="CE38" s="460">
        <f t="shared" si="151"/>
        <v>0</v>
      </c>
      <c r="CF38" s="460">
        <f t="shared" si="151"/>
        <v>0</v>
      </c>
      <c r="CG38" s="460">
        <f t="shared" si="151"/>
        <v>0</v>
      </c>
      <c r="CH38" s="460">
        <f t="shared" si="151"/>
        <v>0</v>
      </c>
      <c r="CI38" s="460">
        <f t="shared" si="151"/>
        <v>0</v>
      </c>
      <c r="CJ38" s="460">
        <f t="shared" si="151"/>
        <v>0</v>
      </c>
      <c r="CK38" s="460">
        <f t="shared" si="151"/>
        <v>0</v>
      </c>
      <c r="CL38" s="460">
        <f t="shared" si="151"/>
        <v>0</v>
      </c>
      <c r="CM38" s="460">
        <f t="shared" si="151"/>
        <v>0</v>
      </c>
      <c r="CN38" s="460">
        <f t="shared" si="151"/>
        <v>0</v>
      </c>
      <c r="CO38" s="460">
        <f t="shared" si="151"/>
        <v>0</v>
      </c>
      <c r="CP38" s="460">
        <f t="shared" si="151"/>
        <v>0</v>
      </c>
      <c r="CQ38" s="460">
        <f t="shared" si="151"/>
        <v>0</v>
      </c>
      <c r="CR38" s="460">
        <f t="shared" si="151"/>
        <v>0</v>
      </c>
      <c r="CS38" s="460">
        <f t="shared" si="151"/>
        <v>0</v>
      </c>
      <c r="CT38" s="460">
        <f t="shared" si="151"/>
        <v>790.01133871906507</v>
      </c>
      <c r="CU38" s="460">
        <f t="shared" si="151"/>
        <v>790.93136878803671</v>
      </c>
      <c r="CV38" s="460">
        <f t="shared" si="151"/>
        <v>791.85271450147934</v>
      </c>
      <c r="CW38" s="460">
        <f t="shared" si="151"/>
        <v>0</v>
      </c>
      <c r="CX38" s="460">
        <f t="shared" si="151"/>
        <v>0</v>
      </c>
      <c r="CY38" s="460">
        <f t="shared" si="151"/>
        <v>0</v>
      </c>
      <c r="CZ38" s="460">
        <f t="shared" si="151"/>
        <v>0</v>
      </c>
      <c r="DA38" s="460">
        <f t="shared" si="151"/>
        <v>0</v>
      </c>
      <c r="DB38" s="460">
        <f t="shared" si="151"/>
        <v>0</v>
      </c>
      <c r="DC38" s="460">
        <f t="shared" si="151"/>
        <v>0</v>
      </c>
      <c r="DD38" s="460">
        <f t="shared" si="151"/>
        <v>0</v>
      </c>
      <c r="DE38" s="460">
        <f t="shared" si="151"/>
        <v>0</v>
      </c>
      <c r="DF38" s="460">
        <f t="shared" si="151"/>
        <v>0</v>
      </c>
      <c r="DG38" s="460">
        <f t="shared" si="151"/>
        <v>0</v>
      </c>
      <c r="DH38" s="460">
        <f t="shared" si="151"/>
        <v>0</v>
      </c>
      <c r="DI38" s="460">
        <f t="shared" si="151"/>
        <v>0</v>
      </c>
      <c r="DJ38" s="460">
        <f t="shared" si="151"/>
        <v>0</v>
      </c>
      <c r="DK38" s="460">
        <f t="shared" si="151"/>
        <v>0</v>
      </c>
      <c r="DL38" s="460">
        <f t="shared" si="151"/>
        <v>0</v>
      </c>
      <c r="DM38" s="460">
        <f t="shared" si="151"/>
        <v>0</v>
      </c>
      <c r="DN38" s="460">
        <f t="shared" si="151"/>
        <v>0</v>
      </c>
      <c r="DO38" s="460">
        <f t="shared" si="151"/>
        <v>0</v>
      </c>
      <c r="DP38" s="460">
        <f t="shared" si="151"/>
        <v>0</v>
      </c>
      <c r="DQ38" s="460">
        <f t="shared" si="151"/>
        <v>0</v>
      </c>
      <c r="DR38" s="460">
        <f t="shared" si="151"/>
        <v>0</v>
      </c>
      <c r="DS38" s="460">
        <f t="shared" si="151"/>
        <v>0</v>
      </c>
      <c r="DT38" s="460">
        <f t="shared" si="151"/>
        <v>0</v>
      </c>
      <c r="DU38" s="460">
        <f t="shared" si="151"/>
        <v>0</v>
      </c>
      <c r="DV38" s="460">
        <f t="shared" si="151"/>
        <v>0</v>
      </c>
      <c r="DW38" s="460">
        <f t="shared" si="151"/>
        <v>0</v>
      </c>
      <c r="DX38" s="460">
        <f t="shared" si="151"/>
        <v>0</v>
      </c>
      <c r="DY38" s="460">
        <f t="shared" si="151"/>
        <v>0</v>
      </c>
      <c r="DZ38" s="460">
        <f t="shared" si="151"/>
        <v>0</v>
      </c>
      <c r="EA38" s="460">
        <f t="shared" ref="EA38:GL38" si="152">IF(AND(EA164=0,EA166=0,EA24&gt;0),EA30,0)</f>
        <v>0</v>
      </c>
      <c r="EB38" s="460">
        <f t="shared" si="152"/>
        <v>0</v>
      </c>
      <c r="EC38" s="460">
        <f t="shared" si="152"/>
        <v>0</v>
      </c>
      <c r="ED38" s="460">
        <f t="shared" si="152"/>
        <v>0</v>
      </c>
      <c r="EE38" s="460">
        <f t="shared" si="152"/>
        <v>0</v>
      </c>
      <c r="EF38" s="460">
        <f t="shared" si="152"/>
        <v>0</v>
      </c>
      <c r="EG38" s="460">
        <f t="shared" si="152"/>
        <v>0</v>
      </c>
      <c r="EH38" s="460">
        <f t="shared" si="152"/>
        <v>0</v>
      </c>
      <c r="EI38" s="460">
        <f t="shared" si="152"/>
        <v>0</v>
      </c>
      <c r="EJ38" s="460">
        <f t="shared" si="152"/>
        <v>0</v>
      </c>
      <c r="EK38" s="460">
        <f t="shared" si="152"/>
        <v>0</v>
      </c>
      <c r="EL38" s="460">
        <f t="shared" si="152"/>
        <v>0</v>
      </c>
      <c r="EM38" s="460">
        <f t="shared" si="152"/>
        <v>0</v>
      </c>
      <c r="EN38" s="460">
        <f t="shared" si="152"/>
        <v>0</v>
      </c>
      <c r="EO38" s="460">
        <f t="shared" si="152"/>
        <v>0</v>
      </c>
      <c r="EP38" s="460">
        <f t="shared" si="152"/>
        <v>0</v>
      </c>
      <c r="EQ38" s="460">
        <f t="shared" si="152"/>
        <v>0</v>
      </c>
      <c r="ER38" s="460">
        <f t="shared" si="152"/>
        <v>0</v>
      </c>
      <c r="ES38" s="460">
        <f t="shared" si="152"/>
        <v>0</v>
      </c>
      <c r="ET38" s="460">
        <f t="shared" si="152"/>
        <v>0</v>
      </c>
      <c r="EU38" s="460">
        <f t="shared" si="152"/>
        <v>0</v>
      </c>
      <c r="EV38" s="460">
        <f t="shared" si="152"/>
        <v>0</v>
      </c>
      <c r="EW38" s="460">
        <f t="shared" si="152"/>
        <v>0</v>
      </c>
      <c r="EX38" s="460">
        <f t="shared" si="152"/>
        <v>0</v>
      </c>
      <c r="EY38" s="460">
        <f t="shared" si="152"/>
        <v>0</v>
      </c>
      <c r="EZ38" s="460">
        <f t="shared" si="152"/>
        <v>0</v>
      </c>
      <c r="FA38" s="460">
        <f t="shared" si="152"/>
        <v>0</v>
      </c>
      <c r="FB38" s="460">
        <f t="shared" si="152"/>
        <v>0</v>
      </c>
      <c r="FC38" s="460">
        <f t="shared" si="152"/>
        <v>0</v>
      </c>
      <c r="FD38" s="460">
        <f t="shared" si="152"/>
        <v>0</v>
      </c>
      <c r="FE38" s="460">
        <f t="shared" si="152"/>
        <v>0</v>
      </c>
      <c r="FF38" s="460">
        <f t="shared" si="152"/>
        <v>0</v>
      </c>
      <c r="FG38" s="460">
        <f t="shared" si="152"/>
        <v>0</v>
      </c>
      <c r="FH38" s="460">
        <f t="shared" si="152"/>
        <v>0</v>
      </c>
      <c r="FI38" s="460">
        <f t="shared" si="152"/>
        <v>0</v>
      </c>
      <c r="FJ38" s="460">
        <f t="shared" si="152"/>
        <v>0</v>
      </c>
      <c r="FK38" s="460">
        <f t="shared" si="152"/>
        <v>0</v>
      </c>
      <c r="FL38" s="460">
        <f t="shared" si="152"/>
        <v>0</v>
      </c>
      <c r="FM38" s="460">
        <f t="shared" si="152"/>
        <v>0</v>
      </c>
      <c r="FN38" s="460">
        <f t="shared" si="152"/>
        <v>0</v>
      </c>
      <c r="FO38" s="460">
        <f t="shared" si="152"/>
        <v>0</v>
      </c>
      <c r="FP38" s="460">
        <f t="shared" si="152"/>
        <v>0</v>
      </c>
      <c r="FQ38" s="460">
        <f t="shared" si="152"/>
        <v>0</v>
      </c>
      <c r="FR38" s="460">
        <f t="shared" si="152"/>
        <v>0</v>
      </c>
      <c r="FS38" s="460">
        <f t="shared" si="152"/>
        <v>0</v>
      </c>
      <c r="FT38" s="460">
        <f t="shared" si="152"/>
        <v>0</v>
      </c>
      <c r="FU38" s="460">
        <f t="shared" si="152"/>
        <v>0</v>
      </c>
      <c r="FV38" s="460">
        <f t="shared" si="152"/>
        <v>0</v>
      </c>
      <c r="FW38" s="460">
        <f t="shared" si="152"/>
        <v>0</v>
      </c>
      <c r="FX38" s="460">
        <f t="shared" si="152"/>
        <v>0</v>
      </c>
      <c r="FY38" s="460">
        <f t="shared" si="152"/>
        <v>0</v>
      </c>
      <c r="FZ38" s="460">
        <f t="shared" si="152"/>
        <v>0</v>
      </c>
      <c r="GA38" s="460">
        <f t="shared" si="152"/>
        <v>0</v>
      </c>
      <c r="GB38" s="460">
        <f t="shared" si="152"/>
        <v>0</v>
      </c>
      <c r="GC38" s="460">
        <f t="shared" si="152"/>
        <v>0</v>
      </c>
      <c r="GD38" s="460">
        <f t="shared" si="152"/>
        <v>0</v>
      </c>
      <c r="GE38" s="460">
        <f t="shared" si="152"/>
        <v>0</v>
      </c>
      <c r="GF38" s="460">
        <f t="shared" si="152"/>
        <v>0</v>
      </c>
      <c r="GG38" s="460">
        <f t="shared" si="152"/>
        <v>0</v>
      </c>
      <c r="GH38" s="460">
        <f t="shared" si="152"/>
        <v>0</v>
      </c>
      <c r="GI38" s="460">
        <f t="shared" si="152"/>
        <v>0</v>
      </c>
      <c r="GJ38" s="460">
        <f t="shared" si="152"/>
        <v>0</v>
      </c>
      <c r="GK38" s="460">
        <f t="shared" si="152"/>
        <v>0</v>
      </c>
      <c r="GL38" s="460">
        <f t="shared" si="152"/>
        <v>0</v>
      </c>
      <c r="GM38" s="460">
        <f t="shared" ref="GM38:IR38" si="153">IF(AND(GM164=0,GM166=0,GM24&gt;0),GM30,0)</f>
        <v>0</v>
      </c>
      <c r="GN38" s="460">
        <f t="shared" si="153"/>
        <v>0</v>
      </c>
      <c r="GO38" s="460">
        <f t="shared" si="153"/>
        <v>0</v>
      </c>
      <c r="GP38" s="460">
        <f t="shared" si="153"/>
        <v>0</v>
      </c>
      <c r="GQ38" s="460">
        <f t="shared" si="153"/>
        <v>0</v>
      </c>
      <c r="GR38" s="460">
        <f t="shared" si="153"/>
        <v>0</v>
      </c>
      <c r="GS38" s="460">
        <f t="shared" si="153"/>
        <v>0</v>
      </c>
      <c r="GT38" s="460">
        <f t="shared" si="153"/>
        <v>0</v>
      </c>
      <c r="GU38" s="460">
        <f t="shared" si="153"/>
        <v>0</v>
      </c>
      <c r="GV38" s="460">
        <f t="shared" si="153"/>
        <v>0</v>
      </c>
      <c r="GW38" s="460">
        <f t="shared" si="153"/>
        <v>0</v>
      </c>
      <c r="GX38" s="460">
        <f t="shared" si="153"/>
        <v>0</v>
      </c>
      <c r="GY38" s="460">
        <f t="shared" si="153"/>
        <v>0</v>
      </c>
      <c r="GZ38" s="460">
        <f t="shared" si="153"/>
        <v>0</v>
      </c>
      <c r="HA38" s="460">
        <f t="shared" si="153"/>
        <v>0</v>
      </c>
      <c r="HB38" s="460">
        <f t="shared" si="153"/>
        <v>0</v>
      </c>
      <c r="HC38" s="460">
        <f t="shared" si="153"/>
        <v>0</v>
      </c>
      <c r="HD38" s="460">
        <f t="shared" si="153"/>
        <v>0</v>
      </c>
      <c r="HE38" s="460">
        <f t="shared" si="153"/>
        <v>0</v>
      </c>
      <c r="HF38" s="460">
        <f t="shared" si="153"/>
        <v>0</v>
      </c>
      <c r="HG38" s="460">
        <f t="shared" si="153"/>
        <v>0</v>
      </c>
      <c r="HH38" s="460">
        <f t="shared" si="153"/>
        <v>0</v>
      </c>
      <c r="HI38" s="460">
        <f t="shared" si="153"/>
        <v>0</v>
      </c>
      <c r="HJ38" s="460">
        <f t="shared" si="153"/>
        <v>0</v>
      </c>
      <c r="HK38" s="460">
        <f t="shared" si="153"/>
        <v>0</v>
      </c>
      <c r="HL38" s="460">
        <f t="shared" si="153"/>
        <v>0</v>
      </c>
      <c r="HM38" s="460">
        <f t="shared" si="153"/>
        <v>0</v>
      </c>
      <c r="HN38" s="460">
        <f t="shared" si="153"/>
        <v>0</v>
      </c>
      <c r="HO38" s="460">
        <f t="shared" si="153"/>
        <v>0</v>
      </c>
      <c r="HP38" s="460">
        <f t="shared" si="153"/>
        <v>0</v>
      </c>
      <c r="HQ38" s="460">
        <f t="shared" si="153"/>
        <v>0</v>
      </c>
      <c r="HR38" s="460">
        <f t="shared" si="153"/>
        <v>0</v>
      </c>
      <c r="HS38" s="460">
        <f t="shared" si="153"/>
        <v>0</v>
      </c>
      <c r="HT38" s="460">
        <f t="shared" si="153"/>
        <v>0</v>
      </c>
      <c r="HU38" s="460">
        <f t="shared" si="153"/>
        <v>0</v>
      </c>
      <c r="HV38" s="460">
        <f t="shared" si="153"/>
        <v>0</v>
      </c>
      <c r="HW38" s="460">
        <f t="shared" si="153"/>
        <v>0</v>
      </c>
      <c r="HX38" s="460">
        <f t="shared" si="153"/>
        <v>0</v>
      </c>
      <c r="HY38" s="460">
        <f t="shared" si="153"/>
        <v>0</v>
      </c>
      <c r="HZ38" s="460">
        <f t="shared" si="153"/>
        <v>0</v>
      </c>
      <c r="IA38" s="460">
        <f t="shared" si="153"/>
        <v>0</v>
      </c>
      <c r="IB38" s="460">
        <f t="shared" si="153"/>
        <v>0</v>
      </c>
      <c r="IC38" s="460">
        <f t="shared" si="153"/>
        <v>0</v>
      </c>
      <c r="ID38" s="460">
        <f t="shared" si="153"/>
        <v>0</v>
      </c>
      <c r="IE38" s="460">
        <f t="shared" si="153"/>
        <v>0</v>
      </c>
      <c r="IF38" s="460">
        <f t="shared" si="153"/>
        <v>0</v>
      </c>
      <c r="IG38" s="460">
        <f t="shared" si="153"/>
        <v>0</v>
      </c>
      <c r="IH38" s="460">
        <f t="shared" si="153"/>
        <v>0</v>
      </c>
      <c r="II38" s="460">
        <f t="shared" si="153"/>
        <v>0</v>
      </c>
      <c r="IJ38" s="460">
        <f t="shared" si="153"/>
        <v>0</v>
      </c>
      <c r="IK38" s="460">
        <f t="shared" si="153"/>
        <v>0</v>
      </c>
      <c r="IL38" s="460">
        <f t="shared" si="153"/>
        <v>0</v>
      </c>
      <c r="IM38" s="460">
        <f t="shared" si="153"/>
        <v>0</v>
      </c>
      <c r="IN38" s="460">
        <f t="shared" si="153"/>
        <v>0</v>
      </c>
      <c r="IO38" s="460">
        <f t="shared" si="153"/>
        <v>0</v>
      </c>
      <c r="IP38" s="460">
        <f t="shared" si="153"/>
        <v>0</v>
      </c>
      <c r="IQ38" s="460">
        <f t="shared" si="153"/>
        <v>0</v>
      </c>
      <c r="IR38" s="461">
        <f t="shared" si="153"/>
        <v>0</v>
      </c>
    </row>
    <row r="39" spans="1:252" x14ac:dyDescent="0.25">
      <c r="A39" s="113"/>
      <c r="B39" s="113"/>
      <c r="C39" s="107"/>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c r="ID39" s="90"/>
      <c r="IE39" s="90"/>
      <c r="IF39" s="90"/>
      <c r="IG39" s="90"/>
      <c r="IH39" s="90"/>
      <c r="II39" s="90"/>
      <c r="IJ39" s="90"/>
      <c r="IK39" s="90"/>
      <c r="IL39" s="90"/>
      <c r="IM39" s="90"/>
      <c r="IN39" s="90"/>
      <c r="IO39" s="90"/>
      <c r="IP39" s="90"/>
      <c r="IQ39" s="90"/>
      <c r="IR39" s="90"/>
    </row>
    <row r="40" spans="1:252" hidden="1" x14ac:dyDescent="0.25">
      <c r="A40" s="113"/>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row>
    <row r="41" spans="1:252" ht="12.75" hidden="1" customHeight="1" x14ac:dyDescent="0.25">
      <c r="A41" s="22"/>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1"/>
      <c r="CP41" s="1"/>
      <c r="CQ41" s="1"/>
      <c r="CR41" s="1"/>
      <c r="CS41" s="1"/>
      <c r="CT41" s="1"/>
      <c r="CU41" s="1"/>
      <c r="CV41" s="1"/>
      <c r="CW41" s="1"/>
      <c r="CX41" s="1"/>
    </row>
    <row r="42" spans="1:252" s="8" customFormat="1" ht="12.75" hidden="1" customHeight="1" x14ac:dyDescent="0.25">
      <c r="A42" s="188"/>
      <c r="B42" s="264"/>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189"/>
      <c r="BR42" s="189"/>
      <c r="BS42" s="189"/>
      <c r="BT42" s="189"/>
      <c r="BU42" s="189"/>
      <c r="BV42" s="189"/>
      <c r="BW42" s="189"/>
      <c r="BX42" s="189"/>
      <c r="BY42" s="189"/>
      <c r="BZ42" s="189"/>
      <c r="CA42" s="189"/>
      <c r="CB42" s="189"/>
      <c r="CC42" s="189"/>
      <c r="CD42" s="189"/>
      <c r="CE42" s="189"/>
      <c r="CF42" s="189"/>
      <c r="CG42" s="189"/>
      <c r="CH42" s="189"/>
      <c r="CI42" s="189"/>
      <c r="CJ42" s="189"/>
      <c r="CK42" s="189"/>
      <c r="CL42" s="189"/>
      <c r="CM42" s="189"/>
      <c r="CN42" s="189"/>
      <c r="CO42" s="195"/>
      <c r="CP42" s="195"/>
      <c r="CQ42" s="195"/>
      <c r="CR42" s="195"/>
      <c r="CS42" s="195"/>
      <c r="CT42" s="195"/>
      <c r="CU42" s="195"/>
      <c r="CV42" s="195"/>
      <c r="CW42" s="195"/>
      <c r="CX42" s="195"/>
      <c r="CY42" s="195"/>
      <c r="CZ42" s="195"/>
      <c r="DA42" s="195"/>
      <c r="DB42" s="195"/>
      <c r="DC42" s="195"/>
      <c r="DD42" s="195"/>
      <c r="DE42" s="195"/>
      <c r="DF42" s="195"/>
      <c r="DG42" s="195"/>
      <c r="DH42" s="195"/>
      <c r="DI42" s="195"/>
      <c r="DJ42" s="195"/>
      <c r="DK42" s="195"/>
      <c r="DL42" s="195"/>
      <c r="DM42" s="195"/>
      <c r="DN42" s="195"/>
      <c r="DO42" s="195"/>
      <c r="DP42" s="195"/>
      <c r="DQ42" s="195"/>
      <c r="DR42" s="195"/>
      <c r="DS42" s="195"/>
      <c r="DT42" s="195"/>
      <c r="DU42" s="195"/>
      <c r="DV42" s="195"/>
      <c r="DW42" s="195"/>
      <c r="DX42" s="195"/>
      <c r="DY42" s="195"/>
      <c r="DZ42" s="195"/>
      <c r="EA42" s="195"/>
      <c r="EB42" s="195"/>
      <c r="EC42" s="195"/>
      <c r="ED42" s="195"/>
      <c r="EE42" s="195"/>
      <c r="EF42" s="195"/>
      <c r="EG42" s="195"/>
      <c r="EH42" s="195"/>
      <c r="EI42" s="195"/>
      <c r="EJ42" s="195"/>
      <c r="EK42" s="195"/>
      <c r="EL42" s="195"/>
      <c r="EM42" s="195"/>
      <c r="EN42" s="195"/>
      <c r="EO42" s="195"/>
      <c r="EP42" s="195"/>
      <c r="EQ42" s="195"/>
      <c r="ER42" s="195"/>
      <c r="ES42" s="195"/>
      <c r="ET42" s="195"/>
      <c r="EU42" s="195"/>
      <c r="EV42" s="195"/>
      <c r="EW42" s="195"/>
      <c r="EX42" s="195"/>
      <c r="EY42" s="195"/>
      <c r="EZ42" s="195"/>
      <c r="FA42" s="195"/>
      <c r="FB42" s="195"/>
      <c r="FC42" s="195"/>
      <c r="FD42" s="195"/>
      <c r="FE42" s="195"/>
      <c r="FF42" s="195"/>
      <c r="FG42" s="195"/>
      <c r="FH42" s="195"/>
      <c r="FI42" s="195"/>
      <c r="FJ42" s="195"/>
      <c r="FK42" s="195"/>
      <c r="FL42" s="195"/>
      <c r="FM42" s="195"/>
      <c r="FN42" s="195"/>
      <c r="FO42" s="195"/>
      <c r="FP42" s="195"/>
      <c r="FQ42" s="195"/>
      <c r="FR42" s="195"/>
      <c r="FS42" s="195"/>
      <c r="FT42" s="195"/>
      <c r="FU42" s="195"/>
      <c r="FV42" s="195"/>
      <c r="FW42" s="195"/>
      <c r="FX42" s="195"/>
      <c r="FY42" s="195"/>
      <c r="FZ42" s="195"/>
      <c r="GA42" s="195"/>
      <c r="GB42" s="195"/>
      <c r="GC42" s="195"/>
      <c r="GD42" s="195"/>
      <c r="GE42" s="195"/>
      <c r="GF42" s="195"/>
      <c r="GG42" s="195"/>
      <c r="GH42" s="195"/>
      <c r="GI42" s="195"/>
      <c r="GJ42" s="195"/>
      <c r="GK42" s="195"/>
      <c r="GL42" s="195"/>
      <c r="GM42" s="195"/>
      <c r="GN42" s="195"/>
      <c r="GO42" s="195"/>
      <c r="GP42" s="195"/>
      <c r="GQ42" s="195"/>
      <c r="GR42" s="195"/>
      <c r="GS42" s="195"/>
      <c r="GT42" s="195"/>
      <c r="GU42" s="195"/>
      <c r="GV42" s="195"/>
      <c r="GW42" s="195"/>
      <c r="GX42" s="195"/>
      <c r="GY42" s="195"/>
      <c r="GZ42" s="195"/>
      <c r="HA42" s="195"/>
      <c r="HB42" s="195"/>
      <c r="HC42" s="195"/>
      <c r="HD42" s="195"/>
      <c r="HE42" s="195"/>
      <c r="HF42" s="195"/>
      <c r="HG42" s="195"/>
      <c r="HH42" s="195"/>
      <c r="HI42" s="195"/>
      <c r="HJ42" s="195"/>
      <c r="HK42" s="195"/>
      <c r="HL42" s="195"/>
      <c r="HM42" s="195"/>
      <c r="HN42" s="195"/>
      <c r="HO42" s="195"/>
      <c r="HP42" s="195"/>
      <c r="HQ42" s="195"/>
      <c r="HR42" s="195"/>
      <c r="HS42" s="195"/>
      <c r="HT42" s="195"/>
      <c r="HU42" s="195"/>
      <c r="HV42" s="195"/>
      <c r="HW42" s="195"/>
      <c r="HX42" s="195"/>
      <c r="HY42" s="195"/>
      <c r="HZ42" s="195"/>
      <c r="IA42" s="195"/>
      <c r="IB42" s="195"/>
      <c r="IC42" s="195"/>
      <c r="ID42" s="195"/>
      <c r="IE42" s="195"/>
      <c r="IF42" s="195"/>
      <c r="IG42" s="195"/>
      <c r="IH42" s="195"/>
      <c r="II42" s="195"/>
      <c r="IJ42" s="195"/>
      <c r="IK42" s="195"/>
      <c r="IL42" s="195"/>
      <c r="IM42" s="195"/>
      <c r="IN42" s="195"/>
      <c r="IO42" s="195"/>
      <c r="IP42" s="195"/>
      <c r="IQ42" s="195"/>
      <c r="IR42" s="196"/>
    </row>
    <row r="43" spans="1:252" s="8" customFormat="1" ht="12.75" hidden="1" customHeight="1" x14ac:dyDescent="0.25">
      <c r="A43" s="191"/>
      <c r="B43" s="265"/>
      <c r="C43" s="9">
        <f>IF(B64=0,B43-1,Results!$J$37+1)</f>
        <v>4</v>
      </c>
      <c r="D43" s="9">
        <f>IF(C64=0,C43-1,Results!$J$37+1)</f>
        <v>4</v>
      </c>
      <c r="E43" s="9">
        <f>IF(D64=0,D43-1,Results!$J$37+1)</f>
        <v>4</v>
      </c>
      <c r="F43" s="9">
        <f>IF(E64=0,E43-1,Results!$J$37+1)</f>
        <v>4</v>
      </c>
      <c r="G43" s="9">
        <f>IF(F64=0,F43-1,Results!$J$37+1)</f>
        <v>4</v>
      </c>
      <c r="H43" s="9">
        <f>IF(G64=0,G43-1,Results!$J$37+1)</f>
        <v>4</v>
      </c>
      <c r="I43" s="9">
        <f>IF(H64=0,H43-1,Results!$J$37+1)</f>
        <v>4</v>
      </c>
      <c r="J43" s="9">
        <f>IF(I64=0,I43-1,Results!$J$37+1)</f>
        <v>4</v>
      </c>
      <c r="K43" s="9">
        <f>IF(J64=0,J43-1,Results!$J$37+1)</f>
        <v>4</v>
      </c>
      <c r="L43" s="9">
        <f>IF(K64=0,K43-1,Results!$J$37+1)</f>
        <v>4</v>
      </c>
      <c r="M43" s="9">
        <f>IF(L64=0,L43-1,Results!$J$37+1)</f>
        <v>4</v>
      </c>
      <c r="N43" s="9">
        <f>IF(M64=0,M43-1,Results!$J$37+1)</f>
        <v>4</v>
      </c>
      <c r="O43" s="9">
        <f>IF(N64=0,N43-1,Results!$J$37+1)</f>
        <v>4</v>
      </c>
      <c r="P43" s="9">
        <f>IF(O64=0,O43-1,Results!$J$37+1)</f>
        <v>4</v>
      </c>
      <c r="Q43" s="9">
        <f>IF(P64=0,P43-1,Results!$J$37+1)</f>
        <v>4</v>
      </c>
      <c r="R43" s="9">
        <f>IF(Q64=0,Q43-1,Results!$J$37+1)</f>
        <v>4</v>
      </c>
      <c r="S43" s="9">
        <f>IF(R64=0,R43-1,Results!$J$37+1)</f>
        <v>4</v>
      </c>
      <c r="T43" s="9">
        <f>IF(S64=0,S43-1,Results!$J$37+1)</f>
        <v>4</v>
      </c>
      <c r="U43" s="9">
        <f>IF(T64=0,T43-1,Results!$J$37+1)</f>
        <v>4</v>
      </c>
      <c r="V43" s="9">
        <f>IF(U64=0,U43-1,Results!$J$37+1)</f>
        <v>4</v>
      </c>
      <c r="W43" s="9">
        <f>IF(V64=0,V43-1,Results!$J$37+1)</f>
        <v>4</v>
      </c>
      <c r="X43" s="9">
        <f>IF(W64=0,W43-1,Results!$J$37+1)</f>
        <v>4</v>
      </c>
      <c r="Y43" s="9">
        <f>IF(X64=0,X43-1,Results!$J$37+1)</f>
        <v>4</v>
      </c>
      <c r="Z43" s="9">
        <f>IF(Y64=0,Y43-1,Results!$J$37+1)</f>
        <v>4</v>
      </c>
      <c r="AA43" s="9">
        <f>IF(Z64=0,Z43-1,Results!$J$37+1)</f>
        <v>4</v>
      </c>
      <c r="AB43" s="9">
        <f>IF(AA64=0,AA43-1,Results!$J$37+1)</f>
        <v>4</v>
      </c>
      <c r="AC43" s="9">
        <f>IF(AB64=0,AB43-1,Results!$J$37+1)</f>
        <v>4</v>
      </c>
      <c r="AD43" s="9">
        <f>IF(AC64=0,AC43-1,Results!$J$37+1)</f>
        <v>4</v>
      </c>
      <c r="AE43" s="9">
        <f>IF(AD64=0,AD43-1,Results!$J$37+1)</f>
        <v>4</v>
      </c>
      <c r="AF43" s="9">
        <f>IF(AE64=0,AE43-1,Results!$J$37+1)</f>
        <v>4</v>
      </c>
      <c r="AG43" s="9">
        <f>IF(AF64=0,AF43-1,Results!$J$37+1)</f>
        <v>4</v>
      </c>
      <c r="AH43" s="9">
        <f>IF(AG64=0,AG43-1,Results!$J$37+1)</f>
        <v>4</v>
      </c>
      <c r="AI43" s="9">
        <f>IF(AH64=0,AH43-1,Results!$J$37+1)</f>
        <v>4</v>
      </c>
      <c r="AJ43" s="9">
        <f>IF(AI64=0,AI43-1,Results!$J$37+1)</f>
        <v>4</v>
      </c>
      <c r="AK43" s="9">
        <f>IF(AJ64=0,AJ43-1,Results!$J$37+1)</f>
        <v>4</v>
      </c>
      <c r="AL43" s="9">
        <f>IF(AK64=0,AK43-1,Results!$J$37+1)</f>
        <v>4</v>
      </c>
      <c r="AM43" s="9">
        <f>IF(AL64=0,AL43-1,Results!$J$37+1)</f>
        <v>4</v>
      </c>
      <c r="AN43" s="9">
        <f>IF(AM64=0,AM43-1,Results!$J$37+1)</f>
        <v>4</v>
      </c>
      <c r="AO43" s="9">
        <f>IF(AN64=0,AN43-1,Results!$J$37+1)</f>
        <v>4</v>
      </c>
      <c r="AP43" s="9">
        <f>IF(AO64=0,AO43-1,Results!$J$37+1)</f>
        <v>4</v>
      </c>
      <c r="AQ43" s="9">
        <f>IF(AP64=0,AP43-1,Results!$J$37+1)</f>
        <v>4</v>
      </c>
      <c r="AR43" s="9">
        <f>IF(AQ64=0,AQ43-1,Results!$J$37+1)</f>
        <v>4</v>
      </c>
      <c r="AS43" s="9">
        <f>IF(AR64=0,AR43-1,Results!$J$37+1)</f>
        <v>4</v>
      </c>
      <c r="AT43" s="9">
        <f>IF(AS64=0,AS43-1,Results!$J$37+1)</f>
        <v>4</v>
      </c>
      <c r="AU43" s="9">
        <f>IF(AT64=0,AT43-1,Results!$J$37+1)</f>
        <v>4</v>
      </c>
      <c r="AV43" s="9">
        <f>IF(AU64=0,AU43-1,Results!$J$37+1)</f>
        <v>4</v>
      </c>
      <c r="AW43" s="9">
        <f>IF(AV64=0,AV43-1,Results!$J$37+1)</f>
        <v>4</v>
      </c>
      <c r="AX43" s="9">
        <f>IF(AW64=0,AW43-1,Results!$J$37+1)</f>
        <v>4</v>
      </c>
      <c r="AY43" s="9">
        <f>IF(AX64=0,AX43-1,Results!$J$37+1)</f>
        <v>4</v>
      </c>
      <c r="AZ43" s="9">
        <f>IF(AY64=0,AY43-1,Results!$J$37+1)</f>
        <v>4</v>
      </c>
      <c r="BA43" s="9">
        <f>IF(AZ64=0,AZ43-1,Results!$J$37+1)</f>
        <v>4</v>
      </c>
      <c r="BB43" s="9">
        <f>IF(BA64=0,BA43-1,Results!$J$37+1)</f>
        <v>4</v>
      </c>
      <c r="BC43" s="9">
        <f>IF(BB64=0,BB43-1,Results!$J$37+1)</f>
        <v>4</v>
      </c>
      <c r="BD43" s="9">
        <f>IF(BC64=0,BC43-1,Results!$J$37+1)</f>
        <v>4</v>
      </c>
      <c r="BE43" s="9">
        <f>IF(BD64=0,BD43-1,Results!$J$37+1)</f>
        <v>4</v>
      </c>
      <c r="BF43" s="9">
        <f>IF(BE64=0,BE43-1,Results!$J$37+1)</f>
        <v>4</v>
      </c>
      <c r="BG43" s="9">
        <f>IF(BF64=0,BF43-1,Results!$J$37+1)</f>
        <v>4</v>
      </c>
      <c r="BH43" s="9">
        <f>IF(BG64=0,BG43-1,Results!$J$37+1)</f>
        <v>4</v>
      </c>
      <c r="BI43" s="9">
        <f>IF(BH64=0,BH43-1,Results!$J$37+1)</f>
        <v>4</v>
      </c>
      <c r="BJ43" s="9">
        <f>IF(BI64=0,BI43-1,Results!$J$37+1)</f>
        <v>4</v>
      </c>
      <c r="BK43" s="9">
        <f>IF(BJ64=0,BJ43-1,Results!$J$37+1)</f>
        <v>4</v>
      </c>
      <c r="BL43" s="9">
        <f>IF(BK64=0,BK43-1,Results!$J$37+1)</f>
        <v>4</v>
      </c>
      <c r="BM43" s="9">
        <f>IF(BL64=0,BL43-1,Results!$J$37+1)</f>
        <v>4</v>
      </c>
      <c r="BN43" s="9">
        <f>IF(BM64=0,BM43-1,Results!$J$37+1)</f>
        <v>4</v>
      </c>
      <c r="BO43" s="9">
        <f>IF(BN64=0,BN43-1,Results!$J$37+1)</f>
        <v>4</v>
      </c>
      <c r="BP43" s="9">
        <f>IF(BO64=0,BO43-1,Results!$J$37+1)</f>
        <v>4</v>
      </c>
      <c r="BQ43" s="9">
        <f>IF(BP64=0,BP43-1,Results!$J$37+1)</f>
        <v>4</v>
      </c>
      <c r="BR43" s="9">
        <f>IF(BQ64=0,BQ43-1,Results!$J$37+1)</f>
        <v>4</v>
      </c>
      <c r="BS43" s="9">
        <f>IF(BR64=0,BR43-1,Results!$J$37+1)</f>
        <v>4</v>
      </c>
      <c r="BT43" s="9">
        <f>IF(BS64=0,BS43-1,Results!$J$37+1)</f>
        <v>4</v>
      </c>
      <c r="BU43" s="9">
        <f>IF(BT64=0,BT43-1,Results!$J$37+1)</f>
        <v>4</v>
      </c>
      <c r="BV43" s="9">
        <f>IF(BU64=0,BU43-1,Results!$J$37+1)</f>
        <v>4</v>
      </c>
      <c r="BW43" s="9">
        <f>IF(BV64=0,BV43-1,Results!$J$37+1)</f>
        <v>4</v>
      </c>
      <c r="BX43" s="9">
        <f>IF(BW64=0,BW43-1,Results!$J$37+1)</f>
        <v>4</v>
      </c>
      <c r="BY43" s="9">
        <f>IF(BX64=0,BX43-1,Results!$J$37+1)</f>
        <v>4</v>
      </c>
      <c r="BZ43" s="9">
        <f>IF(BY64=0,BY43-1,Results!$J$37+1)</f>
        <v>4</v>
      </c>
      <c r="CA43" s="9">
        <f>IF(BZ64=0,BZ43-1,Results!$J$37+1)</f>
        <v>4</v>
      </c>
      <c r="CB43" s="9">
        <f>IF(CA64=0,CA43-1,Results!$J$37+1)</f>
        <v>4</v>
      </c>
      <c r="CC43" s="9">
        <f>IF(CB64=0,CB43-1,Results!$J$37+1)</f>
        <v>4</v>
      </c>
      <c r="CD43" s="9">
        <f>IF(CC64=0,CC43-1,Results!$J$37+1)</f>
        <v>4</v>
      </c>
      <c r="CE43" s="9">
        <f>IF(CD64=0,CD43-1,Results!$J$37+1)</f>
        <v>4</v>
      </c>
      <c r="CF43" s="9">
        <f>IF(CE64=0,CE43-1,Results!$J$37+1)</f>
        <v>4</v>
      </c>
      <c r="CG43" s="9">
        <f>IF(CF64=0,CF43-1,Results!$J$37+1)</f>
        <v>4</v>
      </c>
      <c r="CH43" s="9">
        <f>IF(CG64=0,CG43-1,Results!$J$37+1)</f>
        <v>4</v>
      </c>
      <c r="CI43" s="9">
        <f>IF(CH64=0,CH43-1,Results!$J$37+1)</f>
        <v>4</v>
      </c>
      <c r="CJ43" s="9">
        <f>IF(CI64=0,CI43-1,Results!$J$37+1)</f>
        <v>4</v>
      </c>
      <c r="CK43" s="9">
        <f>IF(CJ64=0,CJ43-1,Results!$J$37+1)</f>
        <v>4</v>
      </c>
      <c r="CL43" s="9">
        <f>IF(CK64=0,CK43-1,Results!$J$37+1)</f>
        <v>4</v>
      </c>
      <c r="CM43" s="9">
        <f>IF(CL64=0,CL43-1,Results!$J$37+1)</f>
        <v>4</v>
      </c>
      <c r="CN43" s="9">
        <f>IF(CM64=0,CM43-1,Results!$J$37+1)</f>
        <v>4</v>
      </c>
      <c r="CO43" s="9">
        <f>IF(CN64=0,CN43-1,Results!$J$37+1)</f>
        <v>4</v>
      </c>
      <c r="CP43" s="9">
        <f>IF(CO64=0,CO43-1,Results!$J$37+1)</f>
        <v>4</v>
      </c>
      <c r="CQ43" s="9">
        <f>IF(CP64=0,CP43-1,Results!$J$37+1)</f>
        <v>4</v>
      </c>
      <c r="CR43" s="9">
        <f>IF(CQ64=0,CQ43-1,Results!$J$37+1)</f>
        <v>4</v>
      </c>
      <c r="CS43" s="9">
        <f>IF(CR64=0,CR43-1,Results!$J$37+1)</f>
        <v>4</v>
      </c>
      <c r="CT43" s="9">
        <f>IF(CS64=0,CS43-1,Results!$J$37+1)</f>
        <v>3</v>
      </c>
      <c r="CU43" s="9">
        <f>IF(CT64=0,CT43-1,Results!$J$37+1)</f>
        <v>2</v>
      </c>
      <c r="CV43" s="9">
        <f>IF(CU64=0,CU43-1,Results!$J$37+1)</f>
        <v>1</v>
      </c>
      <c r="CW43" s="9">
        <f>IF(CV64=0,CV43-1,Results!$J$37+1)</f>
        <v>0</v>
      </c>
      <c r="CX43" s="9">
        <f>IF(CW64=0,CW43-1,Results!$J$37+1)</f>
        <v>-1</v>
      </c>
      <c r="CY43" s="9">
        <f>IF(CX64=0,CX43-1,Results!$J$37+1)</f>
        <v>-2</v>
      </c>
      <c r="CZ43" s="9">
        <f>IF(CY64=0,CY43-1,Results!$J$37+1)</f>
        <v>-3</v>
      </c>
      <c r="DA43" s="9">
        <f>IF(CZ64=0,CZ43-1,Results!$J$37+1)</f>
        <v>-4</v>
      </c>
      <c r="DB43" s="9">
        <f>IF(DA64=0,DA43-1,Results!$J$37+1)</f>
        <v>-5</v>
      </c>
      <c r="DC43" s="9">
        <f>IF(DB64=0,DB43-1,Results!$J$37+1)</f>
        <v>-6</v>
      </c>
      <c r="DD43" s="9">
        <f>IF(DC64=0,DC43-1,Results!$J$37+1)</f>
        <v>-7</v>
      </c>
      <c r="DE43" s="9">
        <f>IF(DD64=0,DD43-1,Results!$J$37+1)</f>
        <v>-8</v>
      </c>
      <c r="DF43" s="9">
        <f>IF(DE64=0,DE43-1,Results!$J$37+1)</f>
        <v>-9</v>
      </c>
      <c r="DG43" s="9">
        <f>IF(DF64=0,DF43-1,Results!$J$37+1)</f>
        <v>-10</v>
      </c>
      <c r="DH43" s="9">
        <f>IF(DG64=0,DG43-1,Results!$J$37+1)</f>
        <v>-11</v>
      </c>
      <c r="DI43" s="9">
        <f>IF(DH64=0,DH43-1,Results!$J$37+1)</f>
        <v>-12</v>
      </c>
      <c r="DJ43" s="9">
        <f>IF(DI64=0,DI43-1,Results!$J$37+1)</f>
        <v>-13</v>
      </c>
      <c r="DK43" s="9">
        <f>IF(DJ64=0,DJ43-1,Results!$J$37+1)</f>
        <v>-14</v>
      </c>
      <c r="DL43" s="9">
        <f>IF(DK64=0,DK43-1,Results!$J$37+1)</f>
        <v>-15</v>
      </c>
      <c r="DM43" s="9">
        <f>IF(DL64=0,DL43-1,Results!$J$37+1)</f>
        <v>-16</v>
      </c>
      <c r="DN43" s="9">
        <f>IF(DM64=0,DM43-1,Results!$J$37+1)</f>
        <v>-17</v>
      </c>
      <c r="DO43" s="9">
        <f>IF(DN64=0,DN43-1,Results!$J$37+1)</f>
        <v>-18</v>
      </c>
      <c r="DP43" s="9">
        <f>IF(DO64=0,DO43-1,Results!$J$37+1)</f>
        <v>-19</v>
      </c>
      <c r="DQ43" s="9">
        <f>IF(DP64=0,DP43-1,Results!$J$37+1)</f>
        <v>-20</v>
      </c>
      <c r="DR43" s="9">
        <f>IF(DQ64=0,DQ43-1,Results!$J$37+1)</f>
        <v>-21</v>
      </c>
      <c r="DS43" s="9">
        <f>IF(DR64=0,DR43-1,Results!$J$37+1)</f>
        <v>-22</v>
      </c>
      <c r="DT43" s="9">
        <f>IF(DS64=0,DS43-1,Results!$J$37+1)</f>
        <v>-23</v>
      </c>
      <c r="DU43" s="9">
        <f>IF(DT64=0,DT43-1,Results!$J$37+1)</f>
        <v>-24</v>
      </c>
      <c r="DV43" s="9">
        <f>IF(DU64=0,DU43-1,Results!$J$37+1)</f>
        <v>-25</v>
      </c>
      <c r="DW43" s="9">
        <f>IF(DV64=0,DV43-1,Results!$J$37+1)</f>
        <v>-26</v>
      </c>
      <c r="DX43" s="9">
        <f>IF(DW64=0,DW43-1,Results!$J$37+1)</f>
        <v>-27</v>
      </c>
      <c r="DY43" s="9">
        <f>IF(DX64=0,DX43-1,Results!$J$37+1)</f>
        <v>-28</v>
      </c>
      <c r="DZ43" s="9">
        <f>IF(DY64=0,DY43-1,Results!$J$37+1)</f>
        <v>-29</v>
      </c>
      <c r="EA43" s="9">
        <f>IF(DZ64=0,DZ43-1,Results!$J$37+1)</f>
        <v>-30</v>
      </c>
      <c r="EB43" s="9">
        <f>IF(EA64=0,EA43-1,Results!$J$37+1)</f>
        <v>-31</v>
      </c>
      <c r="EC43" s="9">
        <f>IF(EB64=0,EB43-1,Results!$J$37+1)</f>
        <v>-32</v>
      </c>
      <c r="ED43" s="9">
        <f>IF(EC64=0,EC43-1,Results!$J$37+1)</f>
        <v>-33</v>
      </c>
      <c r="EE43" s="9">
        <f>IF(ED64=0,ED43-1,Results!$J$37+1)</f>
        <v>-34</v>
      </c>
      <c r="EF43" s="9">
        <f>IF(EE64=0,EE43-1,Results!$J$37+1)</f>
        <v>-35</v>
      </c>
      <c r="EG43" s="9">
        <f>IF(EF64=0,EF43-1,Results!$J$37+1)</f>
        <v>-36</v>
      </c>
      <c r="EH43" s="9">
        <f>IF(EG64=0,EG43-1,Results!$J$37+1)</f>
        <v>-37</v>
      </c>
      <c r="EI43" s="9">
        <f>IF(EH64=0,EH43-1,Results!$J$37+1)</f>
        <v>-38</v>
      </c>
      <c r="EJ43" s="9">
        <f>IF(EI64=0,EI43-1,Results!$J$37+1)</f>
        <v>-39</v>
      </c>
      <c r="EK43" s="9">
        <f>IF(EJ64=0,EJ43-1,Results!$J$37+1)</f>
        <v>-40</v>
      </c>
      <c r="EL43" s="9">
        <f>IF(EK64=0,EK43-1,Results!$J$37+1)</f>
        <v>-41</v>
      </c>
      <c r="EM43" s="9">
        <f>IF(EL64=0,EL43-1,Results!$J$37+1)</f>
        <v>-42</v>
      </c>
      <c r="EN43" s="9">
        <f>IF(EM64=0,EM43-1,Results!$J$37+1)</f>
        <v>-43</v>
      </c>
      <c r="EO43" s="9">
        <f>IF(EN64=0,EN43-1,Results!$J$37+1)</f>
        <v>-44</v>
      </c>
      <c r="EP43" s="9">
        <f>IF(EO64=0,EO43-1,Results!$J$37+1)</f>
        <v>-45</v>
      </c>
      <c r="EQ43" s="9">
        <f>IF(EP64=0,EP43-1,Results!$J$37+1)</f>
        <v>-46</v>
      </c>
      <c r="ER43" s="9">
        <f>IF(EQ64=0,EQ43-1,Results!$J$37+1)</f>
        <v>-47</v>
      </c>
      <c r="ES43" s="9">
        <f>IF(ER64=0,ER43-1,Results!$J$37+1)</f>
        <v>-48</v>
      </c>
      <c r="ET43" s="9">
        <f>IF(ES64=0,ES43-1,Results!$J$37+1)</f>
        <v>-49</v>
      </c>
      <c r="EU43" s="9">
        <f>IF(ET64=0,ET43-1,Results!$J$37+1)</f>
        <v>-50</v>
      </c>
      <c r="EV43" s="9">
        <f>IF(EU64=0,EU43-1,Results!$J$37+1)</f>
        <v>-51</v>
      </c>
      <c r="EW43" s="9">
        <f>IF(EV64=0,EV43-1,Results!$J$37+1)</f>
        <v>-52</v>
      </c>
      <c r="EX43" s="9">
        <f>IF(EW64=0,EW43-1,Results!$J$37+1)</f>
        <v>-53</v>
      </c>
      <c r="EY43" s="9">
        <f>IF(EX64=0,EX43-1,Results!$J$37+1)</f>
        <v>-54</v>
      </c>
      <c r="EZ43" s="9">
        <f>IF(EY64=0,EY43-1,Results!$J$37+1)</f>
        <v>-55</v>
      </c>
      <c r="FA43" s="9">
        <f>IF(EZ64=0,EZ43-1,Results!$J$37+1)</f>
        <v>-56</v>
      </c>
      <c r="FB43" s="9">
        <f>IF(FA64=0,FA43-1,Results!$J$37+1)</f>
        <v>-57</v>
      </c>
      <c r="FC43" s="9">
        <f>IF(FB64=0,FB43-1,Results!$J$37+1)</f>
        <v>-58</v>
      </c>
      <c r="FD43" s="9">
        <f>IF(FC64=0,FC43-1,Results!$J$37+1)</f>
        <v>-59</v>
      </c>
      <c r="FE43" s="9">
        <f>IF(FD64=0,FD43-1,Results!$J$37+1)</f>
        <v>-60</v>
      </c>
      <c r="FF43" s="9">
        <f>IF(FE64=0,FE43-1,Results!$J$37+1)</f>
        <v>-61</v>
      </c>
      <c r="FG43" s="9">
        <f>IF(FF64=0,FF43-1,Results!$J$37+1)</f>
        <v>-62</v>
      </c>
      <c r="FH43" s="9">
        <f>IF(FG64=0,FG43-1,Results!$J$37+1)</f>
        <v>-63</v>
      </c>
      <c r="FI43" s="9">
        <f>IF(FH64=0,FH43-1,Results!$J$37+1)</f>
        <v>-64</v>
      </c>
      <c r="FJ43" s="9">
        <f>IF(FI64=0,FI43-1,Results!$J$37+1)</f>
        <v>-65</v>
      </c>
      <c r="FK43" s="9">
        <f>IF(FJ64=0,FJ43-1,Results!$J$37+1)</f>
        <v>-66</v>
      </c>
      <c r="FL43" s="9">
        <f>IF(FK64=0,FK43-1,Results!$J$37+1)</f>
        <v>-67</v>
      </c>
      <c r="FM43" s="9">
        <f>IF(FL64=0,FL43-1,Results!$J$37+1)</f>
        <v>-68</v>
      </c>
      <c r="FN43" s="9">
        <f>IF(FM64=0,FM43-1,Results!$J$37+1)</f>
        <v>-69</v>
      </c>
      <c r="FO43" s="9">
        <f>IF(FN64=0,FN43-1,Results!$J$37+1)</f>
        <v>-70</v>
      </c>
      <c r="FP43" s="9">
        <f>IF(FO64=0,FO43-1,Results!$J$37+1)</f>
        <v>-71</v>
      </c>
      <c r="FQ43" s="9">
        <f>IF(FP64=0,FP43-1,Results!$J$37+1)</f>
        <v>-72</v>
      </c>
      <c r="FR43" s="9">
        <f>IF(FQ64=0,FQ43-1,Results!$J$37+1)</f>
        <v>-73</v>
      </c>
      <c r="FS43" s="9">
        <f>IF(FR64=0,FR43-1,Results!$J$37+1)</f>
        <v>-74</v>
      </c>
      <c r="FT43" s="9">
        <f>IF(FS64=0,FS43-1,Results!$J$37+1)</f>
        <v>-75</v>
      </c>
      <c r="FU43" s="9">
        <f>IF(FT64=0,FT43-1,Results!$J$37+1)</f>
        <v>-76</v>
      </c>
      <c r="FV43" s="9">
        <f>IF(FU64=0,FU43-1,Results!$J$37+1)</f>
        <v>-77</v>
      </c>
      <c r="FW43" s="9">
        <f>IF(FV64=0,FV43-1,Results!$J$37+1)</f>
        <v>-78</v>
      </c>
      <c r="FX43" s="9">
        <f>IF(FW64=0,FW43-1,Results!$J$37+1)</f>
        <v>-79</v>
      </c>
      <c r="FY43" s="9">
        <f>IF(FX64=0,FX43-1,Results!$J$37+1)</f>
        <v>-80</v>
      </c>
      <c r="FZ43" s="9">
        <f>IF(FY64=0,FY43-1,Results!$J$37+1)</f>
        <v>-81</v>
      </c>
      <c r="GA43" s="9">
        <f>IF(FZ64=0,FZ43-1,Results!$J$37+1)</f>
        <v>-82</v>
      </c>
      <c r="GB43" s="9">
        <f>IF(GA64=0,GA43-1,Results!$J$37+1)</f>
        <v>-83</v>
      </c>
      <c r="GC43" s="9">
        <f>IF(GB64=0,GB43-1,Results!$J$37+1)</f>
        <v>-84</v>
      </c>
      <c r="GD43" s="9">
        <f>IF(GC64=0,GC43-1,Results!$J$37+1)</f>
        <v>-85</v>
      </c>
      <c r="GE43" s="9">
        <f>IF(GD64=0,GD43-1,Results!$J$37+1)</f>
        <v>-86</v>
      </c>
      <c r="GF43" s="9">
        <f>IF(GE64=0,GE43-1,Results!$J$37+1)</f>
        <v>-87</v>
      </c>
      <c r="GG43" s="9">
        <f>IF(GF64=0,GF43-1,Results!$J$37+1)</f>
        <v>-88</v>
      </c>
      <c r="GH43" s="9">
        <f>IF(GG64=0,GG43-1,Results!$J$37+1)</f>
        <v>-89</v>
      </c>
      <c r="GI43" s="9">
        <f>IF(GH64=0,GH43-1,Results!$J$37+1)</f>
        <v>-90</v>
      </c>
      <c r="GJ43" s="9">
        <f>IF(GI64=0,GI43-1,Results!$J$37+1)</f>
        <v>-91</v>
      </c>
      <c r="GK43" s="9">
        <f>IF(GJ64=0,GJ43-1,Results!$J$37+1)</f>
        <v>-92</v>
      </c>
      <c r="GL43" s="9">
        <f>IF(GK64=0,GK43-1,Results!$J$37+1)</f>
        <v>-93</v>
      </c>
      <c r="GM43" s="9">
        <f>IF(GL64=0,GL43-1,Results!$J$37+1)</f>
        <v>-94</v>
      </c>
      <c r="GN43" s="9">
        <f>IF(GM64=0,GM43-1,Results!$J$37+1)</f>
        <v>-95</v>
      </c>
      <c r="GO43" s="9">
        <f>IF(GN64=0,GN43-1,Results!$J$37+1)</f>
        <v>-96</v>
      </c>
      <c r="GP43" s="9">
        <f>IF(GO64=0,GO43-1,Results!$J$37+1)</f>
        <v>-97</v>
      </c>
      <c r="GQ43" s="9">
        <f>IF(GP64=0,GP43-1,Results!$J$37+1)</f>
        <v>-98</v>
      </c>
      <c r="GR43" s="9">
        <f>IF(GQ64=0,GQ43-1,Results!$J$37+1)</f>
        <v>-99</v>
      </c>
      <c r="GS43" s="9">
        <f>IF(GR64=0,GR43-1,Results!$J$37+1)</f>
        <v>-100</v>
      </c>
      <c r="GT43" s="9">
        <f>IF(GS64=0,GS43-1,Results!$J$37+1)</f>
        <v>-101</v>
      </c>
      <c r="GU43" s="9">
        <f>IF(GT64=0,GT43-1,Results!$J$37+1)</f>
        <v>-102</v>
      </c>
      <c r="GV43" s="9">
        <f>IF(GU64=0,GU43-1,Results!$J$37+1)</f>
        <v>-103</v>
      </c>
      <c r="GW43" s="9">
        <f>IF(GV64=0,GV43-1,Results!$J$37+1)</f>
        <v>-104</v>
      </c>
      <c r="GX43" s="9">
        <f>IF(GW64=0,GW43-1,Results!$J$37+1)</f>
        <v>-105</v>
      </c>
      <c r="GY43" s="9">
        <f>IF(GX64=0,GX43-1,Results!$J$37+1)</f>
        <v>-106</v>
      </c>
      <c r="GZ43" s="9">
        <f>IF(GY64=0,GY43-1,Results!$J$37+1)</f>
        <v>-107</v>
      </c>
      <c r="HA43" s="9">
        <f>IF(GZ64=0,GZ43-1,Results!$J$37+1)</f>
        <v>-108</v>
      </c>
      <c r="HB43" s="9">
        <f>IF(HA64=0,HA43-1,Results!$J$37+1)</f>
        <v>-109</v>
      </c>
      <c r="HC43" s="9">
        <f>IF(HB64=0,HB43-1,Results!$J$37+1)</f>
        <v>-110</v>
      </c>
      <c r="HD43" s="9">
        <f>IF(HC64=0,HC43-1,Results!$J$37+1)</f>
        <v>-111</v>
      </c>
      <c r="HE43" s="9">
        <f>IF(HD64=0,HD43-1,Results!$J$37+1)</f>
        <v>-112</v>
      </c>
      <c r="HF43" s="9">
        <f>IF(HE64=0,HE43-1,Results!$J$37+1)</f>
        <v>-113</v>
      </c>
      <c r="HG43" s="9">
        <f>IF(HF64=0,HF43-1,Results!$J$37+1)</f>
        <v>-114</v>
      </c>
      <c r="HH43" s="9">
        <f>IF(HG64=0,HG43-1,Results!$J$37+1)</f>
        <v>-115</v>
      </c>
      <c r="HI43" s="9">
        <f>IF(HH64=0,HH43-1,Results!$J$37+1)</f>
        <v>-116</v>
      </c>
      <c r="HJ43" s="9">
        <f>IF(HI64=0,HI43-1,Results!$J$37+1)</f>
        <v>-117</v>
      </c>
      <c r="HK43" s="9">
        <f>IF(HJ64=0,HJ43-1,Results!$J$37+1)</f>
        <v>-118</v>
      </c>
      <c r="HL43" s="9">
        <f>IF(HK64=0,HK43-1,Results!$J$37+1)</f>
        <v>-119</v>
      </c>
      <c r="HM43" s="9">
        <f>IF(HL64=0,HL43-1,Results!$J$37+1)</f>
        <v>-120</v>
      </c>
      <c r="HN43" s="9">
        <f>IF(HM64=0,HM43-1,Results!$J$37+1)</f>
        <v>-121</v>
      </c>
      <c r="HO43" s="9">
        <f>IF(HN64=0,HN43-1,Results!$J$37+1)</f>
        <v>-122</v>
      </c>
      <c r="HP43" s="9">
        <f>IF(HO64=0,HO43-1,Results!$J$37+1)</f>
        <v>-123</v>
      </c>
      <c r="HQ43" s="9">
        <f>IF(HP64=0,HP43-1,Results!$J$37+1)</f>
        <v>-124</v>
      </c>
      <c r="HR43" s="9">
        <f>IF(HQ64=0,HQ43-1,Results!$J$37+1)</f>
        <v>-125</v>
      </c>
      <c r="HS43" s="9">
        <f>IF(HR64=0,HR43-1,Results!$J$37+1)</f>
        <v>-126</v>
      </c>
      <c r="HT43" s="9">
        <f>IF(HS64=0,HS43-1,Results!$J$37+1)</f>
        <v>-127</v>
      </c>
      <c r="HU43" s="9">
        <f>IF(HT64=0,HT43-1,Results!$J$37+1)</f>
        <v>-128</v>
      </c>
      <c r="HV43" s="9">
        <f>IF(HU64=0,HU43-1,Results!$J$37+1)</f>
        <v>-129</v>
      </c>
      <c r="HW43" s="9">
        <f>IF(HV64=0,HV43-1,Results!$J$37+1)</f>
        <v>-130</v>
      </c>
      <c r="HX43" s="9">
        <f>IF(HW64=0,HW43-1,Results!$J$37+1)</f>
        <v>-131</v>
      </c>
      <c r="HY43" s="9">
        <f>IF(HX64=0,HX43-1,Results!$J$37+1)</f>
        <v>-132</v>
      </c>
      <c r="HZ43" s="9">
        <f>IF(HY64=0,HY43-1,Results!$J$37+1)</f>
        <v>-133</v>
      </c>
      <c r="IA43" s="9">
        <f>IF(HZ64=0,HZ43-1,Results!$J$37+1)</f>
        <v>-134</v>
      </c>
      <c r="IB43" s="9">
        <f>IF(IA64=0,IA43-1,Results!$J$37+1)</f>
        <v>-135</v>
      </c>
      <c r="IC43" s="9">
        <f>IF(IB64=0,IB43-1,Results!$J$37+1)</f>
        <v>-136</v>
      </c>
      <c r="ID43" s="9">
        <f>IF(IC64=0,IC43-1,Results!$J$37+1)</f>
        <v>-137</v>
      </c>
      <c r="IE43" s="9">
        <f>IF(ID64=0,ID43-1,Results!$J$37+1)</f>
        <v>-138</v>
      </c>
      <c r="IF43" s="9">
        <f>IF(IE64=0,IE43-1,Results!$J$37+1)</f>
        <v>-139</v>
      </c>
      <c r="IG43" s="9">
        <f>IF(IF64=0,IF43-1,Results!$J$37+1)</f>
        <v>-140</v>
      </c>
      <c r="IH43" s="9">
        <f>IF(IG64=0,IG43-1,Results!$J$37+1)</f>
        <v>-141</v>
      </c>
      <c r="II43" s="9">
        <f>IF(IH64=0,IH43-1,Results!$J$37+1)</f>
        <v>-142</v>
      </c>
      <c r="IJ43" s="9">
        <f>IF(II64=0,II43-1,Results!$J$37+1)</f>
        <v>-143</v>
      </c>
      <c r="IK43" s="9">
        <f>IF(IJ64=0,IJ43-1,Results!$J$37+1)</f>
        <v>-144</v>
      </c>
      <c r="IL43" s="9">
        <f>IF(IK64=0,IK43-1,Results!$J$37+1)</f>
        <v>-145</v>
      </c>
      <c r="IM43" s="9">
        <f>IF(IL64=0,IL43-1,Results!$J$37+1)</f>
        <v>-146</v>
      </c>
      <c r="IN43" s="9">
        <f>IF(IM64=0,IM43-1,Results!$J$37+1)</f>
        <v>-147</v>
      </c>
      <c r="IO43" s="9">
        <f>IF(IN64=0,IN43-1,Results!$J$37+1)</f>
        <v>-148</v>
      </c>
      <c r="IP43" s="9">
        <f>IF(IO64=0,IO43-1,Results!$J$37+1)</f>
        <v>-149</v>
      </c>
      <c r="IQ43" s="9">
        <f>IF(IP64=0,IP43-1,Results!$J$37+1)</f>
        <v>-150</v>
      </c>
      <c r="IR43" s="9">
        <f>IF(IQ64=0,IQ43-1,Results!$J$37+1)</f>
        <v>-151</v>
      </c>
    </row>
    <row r="44" spans="1:252" s="8" customFormat="1" ht="12.75" hidden="1" customHeight="1" x14ac:dyDescent="0.25">
      <c r="A44" s="191"/>
      <c r="B44" s="265"/>
      <c r="C44" s="9">
        <f>IF(AND(C43&lt;B43,C43&gt;0),C43,0)</f>
        <v>0</v>
      </c>
      <c r="D44" s="9">
        <f t="shared" ref="D44:BO44" si="154">IF(AND(D43&lt;C43,D43&gt;0),D43,0)</f>
        <v>0</v>
      </c>
      <c r="E44" s="9">
        <f t="shared" si="154"/>
        <v>0</v>
      </c>
      <c r="F44" s="9">
        <f t="shared" si="154"/>
        <v>0</v>
      </c>
      <c r="G44" s="9">
        <f t="shared" si="154"/>
        <v>0</v>
      </c>
      <c r="H44" s="9">
        <f t="shared" si="154"/>
        <v>0</v>
      </c>
      <c r="I44" s="9">
        <f t="shared" si="154"/>
        <v>0</v>
      </c>
      <c r="J44" s="9">
        <f t="shared" si="154"/>
        <v>0</v>
      </c>
      <c r="K44" s="9">
        <f t="shared" si="154"/>
        <v>0</v>
      </c>
      <c r="L44" s="9">
        <f t="shared" si="154"/>
        <v>0</v>
      </c>
      <c r="M44" s="9">
        <f t="shared" si="154"/>
        <v>0</v>
      </c>
      <c r="N44" s="9">
        <f t="shared" si="154"/>
        <v>0</v>
      </c>
      <c r="O44" s="9">
        <f t="shared" si="154"/>
        <v>0</v>
      </c>
      <c r="P44" s="9">
        <f t="shared" si="154"/>
        <v>0</v>
      </c>
      <c r="Q44" s="9">
        <f t="shared" si="154"/>
        <v>0</v>
      </c>
      <c r="R44" s="9">
        <f t="shared" si="154"/>
        <v>0</v>
      </c>
      <c r="S44" s="9">
        <f t="shared" si="154"/>
        <v>0</v>
      </c>
      <c r="T44" s="9">
        <f t="shared" si="154"/>
        <v>0</v>
      </c>
      <c r="U44" s="9">
        <f t="shared" si="154"/>
        <v>0</v>
      </c>
      <c r="V44" s="9">
        <f t="shared" si="154"/>
        <v>0</v>
      </c>
      <c r="W44" s="9">
        <f t="shared" si="154"/>
        <v>0</v>
      </c>
      <c r="X44" s="9">
        <f t="shared" si="154"/>
        <v>0</v>
      </c>
      <c r="Y44" s="9">
        <f t="shared" si="154"/>
        <v>0</v>
      </c>
      <c r="Z44" s="9">
        <f t="shared" si="154"/>
        <v>0</v>
      </c>
      <c r="AA44" s="9">
        <f t="shared" si="154"/>
        <v>0</v>
      </c>
      <c r="AB44" s="9">
        <f t="shared" si="154"/>
        <v>0</v>
      </c>
      <c r="AC44" s="9">
        <f t="shared" si="154"/>
        <v>0</v>
      </c>
      <c r="AD44" s="9">
        <f t="shared" si="154"/>
        <v>0</v>
      </c>
      <c r="AE44" s="9">
        <f t="shared" si="154"/>
        <v>0</v>
      </c>
      <c r="AF44" s="9">
        <f t="shared" si="154"/>
        <v>0</v>
      </c>
      <c r="AG44" s="9">
        <f t="shared" si="154"/>
        <v>0</v>
      </c>
      <c r="AH44" s="9">
        <f t="shared" si="154"/>
        <v>0</v>
      </c>
      <c r="AI44" s="9">
        <f t="shared" si="154"/>
        <v>0</v>
      </c>
      <c r="AJ44" s="9">
        <f t="shared" si="154"/>
        <v>0</v>
      </c>
      <c r="AK44" s="9">
        <f t="shared" si="154"/>
        <v>0</v>
      </c>
      <c r="AL44" s="9">
        <f t="shared" si="154"/>
        <v>0</v>
      </c>
      <c r="AM44" s="9">
        <f t="shared" si="154"/>
        <v>0</v>
      </c>
      <c r="AN44" s="9">
        <f t="shared" si="154"/>
        <v>0</v>
      </c>
      <c r="AO44" s="9">
        <f t="shared" si="154"/>
        <v>0</v>
      </c>
      <c r="AP44" s="9">
        <f t="shared" si="154"/>
        <v>0</v>
      </c>
      <c r="AQ44" s="9">
        <f t="shared" si="154"/>
        <v>0</v>
      </c>
      <c r="AR44" s="9">
        <f t="shared" si="154"/>
        <v>0</v>
      </c>
      <c r="AS44" s="9">
        <f t="shared" si="154"/>
        <v>0</v>
      </c>
      <c r="AT44" s="9">
        <f t="shared" si="154"/>
        <v>0</v>
      </c>
      <c r="AU44" s="9">
        <f t="shared" si="154"/>
        <v>0</v>
      </c>
      <c r="AV44" s="9">
        <f t="shared" si="154"/>
        <v>0</v>
      </c>
      <c r="AW44" s="9">
        <f t="shared" si="154"/>
        <v>0</v>
      </c>
      <c r="AX44" s="9">
        <f t="shared" si="154"/>
        <v>0</v>
      </c>
      <c r="AY44" s="9">
        <f t="shared" si="154"/>
        <v>0</v>
      </c>
      <c r="AZ44" s="9">
        <f t="shared" si="154"/>
        <v>0</v>
      </c>
      <c r="BA44" s="9">
        <f t="shared" si="154"/>
        <v>0</v>
      </c>
      <c r="BB44" s="9">
        <f t="shared" si="154"/>
        <v>0</v>
      </c>
      <c r="BC44" s="9">
        <f t="shared" si="154"/>
        <v>0</v>
      </c>
      <c r="BD44" s="9">
        <f t="shared" si="154"/>
        <v>0</v>
      </c>
      <c r="BE44" s="9">
        <f t="shared" si="154"/>
        <v>0</v>
      </c>
      <c r="BF44" s="9">
        <f t="shared" si="154"/>
        <v>0</v>
      </c>
      <c r="BG44" s="9">
        <f t="shared" si="154"/>
        <v>0</v>
      </c>
      <c r="BH44" s="9">
        <f t="shared" si="154"/>
        <v>0</v>
      </c>
      <c r="BI44" s="9">
        <f t="shared" si="154"/>
        <v>0</v>
      </c>
      <c r="BJ44" s="9">
        <f t="shared" si="154"/>
        <v>0</v>
      </c>
      <c r="BK44" s="9">
        <f t="shared" si="154"/>
        <v>0</v>
      </c>
      <c r="BL44" s="9">
        <f t="shared" si="154"/>
        <v>0</v>
      </c>
      <c r="BM44" s="9">
        <f t="shared" si="154"/>
        <v>0</v>
      </c>
      <c r="BN44" s="9">
        <f t="shared" si="154"/>
        <v>0</v>
      </c>
      <c r="BO44" s="9">
        <f t="shared" si="154"/>
        <v>0</v>
      </c>
      <c r="BP44" s="9">
        <f t="shared" ref="BP44:EA44" si="155">IF(AND(BP43&lt;BO43,BP43&gt;0),BP43,0)</f>
        <v>0</v>
      </c>
      <c r="BQ44" s="9">
        <f t="shared" si="155"/>
        <v>0</v>
      </c>
      <c r="BR44" s="9">
        <f t="shared" si="155"/>
        <v>0</v>
      </c>
      <c r="BS44" s="9">
        <f t="shared" si="155"/>
        <v>0</v>
      </c>
      <c r="BT44" s="9">
        <f t="shared" si="155"/>
        <v>0</v>
      </c>
      <c r="BU44" s="9">
        <f t="shared" si="155"/>
        <v>0</v>
      </c>
      <c r="BV44" s="9">
        <f t="shared" si="155"/>
        <v>0</v>
      </c>
      <c r="BW44" s="9">
        <f t="shared" si="155"/>
        <v>0</v>
      </c>
      <c r="BX44" s="9">
        <f t="shared" si="155"/>
        <v>0</v>
      </c>
      <c r="BY44" s="9">
        <f t="shared" si="155"/>
        <v>0</v>
      </c>
      <c r="BZ44" s="9">
        <f t="shared" si="155"/>
        <v>0</v>
      </c>
      <c r="CA44" s="9">
        <f t="shared" si="155"/>
        <v>0</v>
      </c>
      <c r="CB44" s="9">
        <f t="shared" si="155"/>
        <v>0</v>
      </c>
      <c r="CC44" s="9">
        <f t="shared" si="155"/>
        <v>0</v>
      </c>
      <c r="CD44" s="9">
        <f t="shared" si="155"/>
        <v>0</v>
      </c>
      <c r="CE44" s="9">
        <f t="shared" si="155"/>
        <v>0</v>
      </c>
      <c r="CF44" s="9">
        <f t="shared" si="155"/>
        <v>0</v>
      </c>
      <c r="CG44" s="9">
        <f t="shared" si="155"/>
        <v>0</v>
      </c>
      <c r="CH44" s="9">
        <f t="shared" si="155"/>
        <v>0</v>
      </c>
      <c r="CI44" s="9">
        <f t="shared" si="155"/>
        <v>0</v>
      </c>
      <c r="CJ44" s="9">
        <f t="shared" si="155"/>
        <v>0</v>
      </c>
      <c r="CK44" s="9">
        <f t="shared" si="155"/>
        <v>0</v>
      </c>
      <c r="CL44" s="9">
        <f t="shared" si="155"/>
        <v>0</v>
      </c>
      <c r="CM44" s="9">
        <f t="shared" si="155"/>
        <v>0</v>
      </c>
      <c r="CN44" s="9">
        <f t="shared" si="155"/>
        <v>0</v>
      </c>
      <c r="CO44" s="9">
        <f t="shared" si="155"/>
        <v>0</v>
      </c>
      <c r="CP44" s="9">
        <f t="shared" si="155"/>
        <v>0</v>
      </c>
      <c r="CQ44" s="9">
        <f t="shared" si="155"/>
        <v>0</v>
      </c>
      <c r="CR44" s="9">
        <f t="shared" si="155"/>
        <v>0</v>
      </c>
      <c r="CS44" s="9">
        <f t="shared" si="155"/>
        <v>0</v>
      </c>
      <c r="CT44" s="9">
        <f t="shared" si="155"/>
        <v>3</v>
      </c>
      <c r="CU44" s="9">
        <f t="shared" si="155"/>
        <v>2</v>
      </c>
      <c r="CV44" s="9">
        <f t="shared" si="155"/>
        <v>1</v>
      </c>
      <c r="CW44" s="9">
        <f t="shared" si="155"/>
        <v>0</v>
      </c>
      <c r="CX44" s="9">
        <f t="shared" si="155"/>
        <v>0</v>
      </c>
      <c r="CY44" s="9">
        <f t="shared" si="155"/>
        <v>0</v>
      </c>
      <c r="CZ44" s="9">
        <f t="shared" si="155"/>
        <v>0</v>
      </c>
      <c r="DA44" s="9">
        <f t="shared" si="155"/>
        <v>0</v>
      </c>
      <c r="DB44" s="9">
        <f t="shared" si="155"/>
        <v>0</v>
      </c>
      <c r="DC44" s="9">
        <f t="shared" si="155"/>
        <v>0</v>
      </c>
      <c r="DD44" s="9">
        <f t="shared" si="155"/>
        <v>0</v>
      </c>
      <c r="DE44" s="9">
        <f t="shared" si="155"/>
        <v>0</v>
      </c>
      <c r="DF44" s="9">
        <f t="shared" si="155"/>
        <v>0</v>
      </c>
      <c r="DG44" s="9">
        <f t="shared" si="155"/>
        <v>0</v>
      </c>
      <c r="DH44" s="9">
        <f t="shared" si="155"/>
        <v>0</v>
      </c>
      <c r="DI44" s="9">
        <f t="shared" si="155"/>
        <v>0</v>
      </c>
      <c r="DJ44" s="9">
        <f t="shared" si="155"/>
        <v>0</v>
      </c>
      <c r="DK44" s="9">
        <f t="shared" si="155"/>
        <v>0</v>
      </c>
      <c r="DL44" s="9">
        <f t="shared" si="155"/>
        <v>0</v>
      </c>
      <c r="DM44" s="9">
        <f t="shared" si="155"/>
        <v>0</v>
      </c>
      <c r="DN44" s="9">
        <f t="shared" si="155"/>
        <v>0</v>
      </c>
      <c r="DO44" s="9">
        <f t="shared" si="155"/>
        <v>0</v>
      </c>
      <c r="DP44" s="9">
        <f t="shared" si="155"/>
        <v>0</v>
      </c>
      <c r="DQ44" s="9">
        <f t="shared" si="155"/>
        <v>0</v>
      </c>
      <c r="DR44" s="9">
        <f t="shared" si="155"/>
        <v>0</v>
      </c>
      <c r="DS44" s="9">
        <f t="shared" si="155"/>
        <v>0</v>
      </c>
      <c r="DT44" s="9">
        <f t="shared" si="155"/>
        <v>0</v>
      </c>
      <c r="DU44" s="9">
        <f t="shared" si="155"/>
        <v>0</v>
      </c>
      <c r="DV44" s="9">
        <f t="shared" si="155"/>
        <v>0</v>
      </c>
      <c r="DW44" s="9">
        <f t="shared" si="155"/>
        <v>0</v>
      </c>
      <c r="DX44" s="9">
        <f t="shared" si="155"/>
        <v>0</v>
      </c>
      <c r="DY44" s="9">
        <f t="shared" si="155"/>
        <v>0</v>
      </c>
      <c r="DZ44" s="9">
        <f t="shared" si="155"/>
        <v>0</v>
      </c>
      <c r="EA44" s="9">
        <f t="shared" si="155"/>
        <v>0</v>
      </c>
      <c r="EB44" s="9">
        <f t="shared" ref="EB44:GM44" si="156">IF(AND(EB43&lt;EA43,EB43&gt;0),EB43,0)</f>
        <v>0</v>
      </c>
      <c r="EC44" s="9">
        <f t="shared" si="156"/>
        <v>0</v>
      </c>
      <c r="ED44" s="9">
        <f t="shared" si="156"/>
        <v>0</v>
      </c>
      <c r="EE44" s="9">
        <f t="shared" si="156"/>
        <v>0</v>
      </c>
      <c r="EF44" s="9">
        <f t="shared" si="156"/>
        <v>0</v>
      </c>
      <c r="EG44" s="9">
        <f t="shared" si="156"/>
        <v>0</v>
      </c>
      <c r="EH44" s="9">
        <f t="shared" si="156"/>
        <v>0</v>
      </c>
      <c r="EI44" s="9">
        <f t="shared" si="156"/>
        <v>0</v>
      </c>
      <c r="EJ44" s="9">
        <f t="shared" si="156"/>
        <v>0</v>
      </c>
      <c r="EK44" s="9">
        <f t="shared" si="156"/>
        <v>0</v>
      </c>
      <c r="EL44" s="9">
        <f t="shared" si="156"/>
        <v>0</v>
      </c>
      <c r="EM44" s="9">
        <f t="shared" si="156"/>
        <v>0</v>
      </c>
      <c r="EN44" s="9">
        <f t="shared" si="156"/>
        <v>0</v>
      </c>
      <c r="EO44" s="9">
        <f t="shared" si="156"/>
        <v>0</v>
      </c>
      <c r="EP44" s="9">
        <f t="shared" si="156"/>
        <v>0</v>
      </c>
      <c r="EQ44" s="9">
        <f t="shared" si="156"/>
        <v>0</v>
      </c>
      <c r="ER44" s="9">
        <f t="shared" si="156"/>
        <v>0</v>
      </c>
      <c r="ES44" s="9">
        <f t="shared" si="156"/>
        <v>0</v>
      </c>
      <c r="ET44" s="9">
        <f t="shared" si="156"/>
        <v>0</v>
      </c>
      <c r="EU44" s="9">
        <f t="shared" si="156"/>
        <v>0</v>
      </c>
      <c r="EV44" s="9">
        <f t="shared" si="156"/>
        <v>0</v>
      </c>
      <c r="EW44" s="9">
        <f t="shared" si="156"/>
        <v>0</v>
      </c>
      <c r="EX44" s="9">
        <f t="shared" si="156"/>
        <v>0</v>
      </c>
      <c r="EY44" s="9">
        <f t="shared" si="156"/>
        <v>0</v>
      </c>
      <c r="EZ44" s="9">
        <f t="shared" si="156"/>
        <v>0</v>
      </c>
      <c r="FA44" s="9">
        <f t="shared" si="156"/>
        <v>0</v>
      </c>
      <c r="FB44" s="9">
        <f t="shared" si="156"/>
        <v>0</v>
      </c>
      <c r="FC44" s="9">
        <f t="shared" si="156"/>
        <v>0</v>
      </c>
      <c r="FD44" s="9">
        <f t="shared" si="156"/>
        <v>0</v>
      </c>
      <c r="FE44" s="9">
        <f t="shared" si="156"/>
        <v>0</v>
      </c>
      <c r="FF44" s="9">
        <f t="shared" si="156"/>
        <v>0</v>
      </c>
      <c r="FG44" s="9">
        <f t="shared" si="156"/>
        <v>0</v>
      </c>
      <c r="FH44" s="9">
        <f t="shared" si="156"/>
        <v>0</v>
      </c>
      <c r="FI44" s="9">
        <f t="shared" si="156"/>
        <v>0</v>
      </c>
      <c r="FJ44" s="9">
        <f t="shared" si="156"/>
        <v>0</v>
      </c>
      <c r="FK44" s="9">
        <f t="shared" si="156"/>
        <v>0</v>
      </c>
      <c r="FL44" s="9">
        <f t="shared" si="156"/>
        <v>0</v>
      </c>
      <c r="FM44" s="9">
        <f t="shared" si="156"/>
        <v>0</v>
      </c>
      <c r="FN44" s="9">
        <f t="shared" si="156"/>
        <v>0</v>
      </c>
      <c r="FO44" s="9">
        <f t="shared" si="156"/>
        <v>0</v>
      </c>
      <c r="FP44" s="9">
        <f t="shared" si="156"/>
        <v>0</v>
      </c>
      <c r="FQ44" s="9">
        <f t="shared" si="156"/>
        <v>0</v>
      </c>
      <c r="FR44" s="9">
        <f t="shared" si="156"/>
        <v>0</v>
      </c>
      <c r="FS44" s="9">
        <f t="shared" si="156"/>
        <v>0</v>
      </c>
      <c r="FT44" s="9">
        <f t="shared" si="156"/>
        <v>0</v>
      </c>
      <c r="FU44" s="9">
        <f t="shared" si="156"/>
        <v>0</v>
      </c>
      <c r="FV44" s="9">
        <f t="shared" si="156"/>
        <v>0</v>
      </c>
      <c r="FW44" s="9">
        <f t="shared" si="156"/>
        <v>0</v>
      </c>
      <c r="FX44" s="9">
        <f t="shared" si="156"/>
        <v>0</v>
      </c>
      <c r="FY44" s="9">
        <f t="shared" si="156"/>
        <v>0</v>
      </c>
      <c r="FZ44" s="9">
        <f t="shared" si="156"/>
        <v>0</v>
      </c>
      <c r="GA44" s="9">
        <f t="shared" si="156"/>
        <v>0</v>
      </c>
      <c r="GB44" s="9">
        <f t="shared" si="156"/>
        <v>0</v>
      </c>
      <c r="GC44" s="9">
        <f t="shared" si="156"/>
        <v>0</v>
      </c>
      <c r="GD44" s="9">
        <f t="shared" si="156"/>
        <v>0</v>
      </c>
      <c r="GE44" s="9">
        <f t="shared" si="156"/>
        <v>0</v>
      </c>
      <c r="GF44" s="9">
        <f t="shared" si="156"/>
        <v>0</v>
      </c>
      <c r="GG44" s="9">
        <f t="shared" si="156"/>
        <v>0</v>
      </c>
      <c r="GH44" s="9">
        <f t="shared" si="156"/>
        <v>0</v>
      </c>
      <c r="GI44" s="9">
        <f t="shared" si="156"/>
        <v>0</v>
      </c>
      <c r="GJ44" s="9">
        <f t="shared" si="156"/>
        <v>0</v>
      </c>
      <c r="GK44" s="9">
        <f t="shared" si="156"/>
        <v>0</v>
      </c>
      <c r="GL44" s="9">
        <f t="shared" si="156"/>
        <v>0</v>
      </c>
      <c r="GM44" s="9">
        <f t="shared" si="156"/>
        <v>0</v>
      </c>
      <c r="GN44" s="9">
        <f t="shared" ref="GN44:IR44" si="157">IF(AND(GN43&lt;GM43,GN43&gt;0),GN43,0)</f>
        <v>0</v>
      </c>
      <c r="GO44" s="9">
        <f t="shared" si="157"/>
        <v>0</v>
      </c>
      <c r="GP44" s="9">
        <f t="shared" si="157"/>
        <v>0</v>
      </c>
      <c r="GQ44" s="9">
        <f t="shared" si="157"/>
        <v>0</v>
      </c>
      <c r="GR44" s="9">
        <f t="shared" si="157"/>
        <v>0</v>
      </c>
      <c r="GS44" s="9">
        <f t="shared" si="157"/>
        <v>0</v>
      </c>
      <c r="GT44" s="9">
        <f t="shared" si="157"/>
        <v>0</v>
      </c>
      <c r="GU44" s="9">
        <f t="shared" si="157"/>
        <v>0</v>
      </c>
      <c r="GV44" s="9">
        <f t="shared" si="157"/>
        <v>0</v>
      </c>
      <c r="GW44" s="9">
        <f t="shared" si="157"/>
        <v>0</v>
      </c>
      <c r="GX44" s="9">
        <f t="shared" si="157"/>
        <v>0</v>
      </c>
      <c r="GY44" s="9">
        <f t="shared" si="157"/>
        <v>0</v>
      </c>
      <c r="GZ44" s="9">
        <f t="shared" si="157"/>
        <v>0</v>
      </c>
      <c r="HA44" s="9">
        <f t="shared" si="157"/>
        <v>0</v>
      </c>
      <c r="HB44" s="9">
        <f t="shared" si="157"/>
        <v>0</v>
      </c>
      <c r="HC44" s="9">
        <f t="shared" si="157"/>
        <v>0</v>
      </c>
      <c r="HD44" s="9">
        <f t="shared" si="157"/>
        <v>0</v>
      </c>
      <c r="HE44" s="9">
        <f t="shared" si="157"/>
        <v>0</v>
      </c>
      <c r="HF44" s="9">
        <f t="shared" si="157"/>
        <v>0</v>
      </c>
      <c r="HG44" s="9">
        <f t="shared" si="157"/>
        <v>0</v>
      </c>
      <c r="HH44" s="9">
        <f t="shared" si="157"/>
        <v>0</v>
      </c>
      <c r="HI44" s="9">
        <f t="shared" si="157"/>
        <v>0</v>
      </c>
      <c r="HJ44" s="9">
        <f t="shared" si="157"/>
        <v>0</v>
      </c>
      <c r="HK44" s="9">
        <f t="shared" si="157"/>
        <v>0</v>
      </c>
      <c r="HL44" s="9">
        <f t="shared" si="157"/>
        <v>0</v>
      </c>
      <c r="HM44" s="9">
        <f t="shared" si="157"/>
        <v>0</v>
      </c>
      <c r="HN44" s="9">
        <f t="shared" si="157"/>
        <v>0</v>
      </c>
      <c r="HO44" s="9">
        <f t="shared" si="157"/>
        <v>0</v>
      </c>
      <c r="HP44" s="9">
        <f t="shared" si="157"/>
        <v>0</v>
      </c>
      <c r="HQ44" s="9">
        <f t="shared" si="157"/>
        <v>0</v>
      </c>
      <c r="HR44" s="9">
        <f t="shared" si="157"/>
        <v>0</v>
      </c>
      <c r="HS44" s="9">
        <f t="shared" si="157"/>
        <v>0</v>
      </c>
      <c r="HT44" s="9">
        <f t="shared" si="157"/>
        <v>0</v>
      </c>
      <c r="HU44" s="9">
        <f t="shared" si="157"/>
        <v>0</v>
      </c>
      <c r="HV44" s="9">
        <f t="shared" si="157"/>
        <v>0</v>
      </c>
      <c r="HW44" s="9">
        <f t="shared" si="157"/>
        <v>0</v>
      </c>
      <c r="HX44" s="9">
        <f t="shared" si="157"/>
        <v>0</v>
      </c>
      <c r="HY44" s="9">
        <f t="shared" si="157"/>
        <v>0</v>
      </c>
      <c r="HZ44" s="9">
        <f t="shared" si="157"/>
        <v>0</v>
      </c>
      <c r="IA44" s="9">
        <f t="shared" si="157"/>
        <v>0</v>
      </c>
      <c r="IB44" s="9">
        <f t="shared" si="157"/>
        <v>0</v>
      </c>
      <c r="IC44" s="9">
        <f t="shared" si="157"/>
        <v>0</v>
      </c>
      <c r="ID44" s="9">
        <f t="shared" si="157"/>
        <v>0</v>
      </c>
      <c r="IE44" s="9">
        <f t="shared" si="157"/>
        <v>0</v>
      </c>
      <c r="IF44" s="9">
        <f t="shared" si="157"/>
        <v>0</v>
      </c>
      <c r="IG44" s="9">
        <f t="shared" si="157"/>
        <v>0</v>
      </c>
      <c r="IH44" s="9">
        <f t="shared" si="157"/>
        <v>0</v>
      </c>
      <c r="II44" s="9">
        <f t="shared" si="157"/>
        <v>0</v>
      </c>
      <c r="IJ44" s="9">
        <f t="shared" si="157"/>
        <v>0</v>
      </c>
      <c r="IK44" s="9">
        <f t="shared" si="157"/>
        <v>0</v>
      </c>
      <c r="IL44" s="9">
        <f t="shared" si="157"/>
        <v>0</v>
      </c>
      <c r="IM44" s="9">
        <f t="shared" si="157"/>
        <v>0</v>
      </c>
      <c r="IN44" s="9">
        <f t="shared" si="157"/>
        <v>0</v>
      </c>
      <c r="IO44" s="9">
        <f t="shared" si="157"/>
        <v>0</v>
      </c>
      <c r="IP44" s="9">
        <f t="shared" si="157"/>
        <v>0</v>
      </c>
      <c r="IQ44" s="9">
        <f t="shared" si="157"/>
        <v>0</v>
      </c>
      <c r="IR44" s="9">
        <f t="shared" si="157"/>
        <v>0</v>
      </c>
    </row>
    <row r="45" spans="1:252" s="8" customFormat="1" ht="12.75" hidden="1" customHeight="1" x14ac:dyDescent="0.25">
      <c r="A45" s="191"/>
      <c r="B45" s="265"/>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192"/>
    </row>
    <row r="46" spans="1:252" s="8" customFormat="1" ht="12.75" hidden="1" customHeight="1" x14ac:dyDescent="0.25">
      <c r="A46" s="191"/>
      <c r="B46" s="265"/>
      <c r="C46" s="9">
        <f>IF(B106&gt;Results!$C$50*(Results!$C$55/100),1,0)</f>
        <v>1</v>
      </c>
      <c r="D46" s="9">
        <f>IF(C106&gt;Results!$C$50*(Results!$C$55/100),1,0)</f>
        <v>1</v>
      </c>
      <c r="E46" s="9">
        <f>IF(D106&gt;Results!$C$50*(Results!$C$55/100),1,0)</f>
        <v>1</v>
      </c>
      <c r="F46" s="9">
        <f>IF(E106&gt;Results!$C$50*(Results!$C$55/100),1,0)</f>
        <v>1</v>
      </c>
      <c r="G46" s="9">
        <f>IF(F106&gt;Results!$C$50*(Results!$C$55/100),1,0)</f>
        <v>1</v>
      </c>
      <c r="H46" s="9">
        <f>IF(G106&gt;Results!$C$50*(Results!$C$55/100),1,0)</f>
        <v>1</v>
      </c>
      <c r="I46" s="9">
        <f>IF(H106&gt;Results!$C$50*(Results!$C$55/100),1,0)</f>
        <v>1</v>
      </c>
      <c r="J46" s="9">
        <f>IF(I106&gt;Results!$C$50*(Results!$C$55/100),1,0)</f>
        <v>1</v>
      </c>
      <c r="K46" s="9">
        <f>IF(J106&gt;Results!$C$50*(Results!$C$55/100),1,0)</f>
        <v>1</v>
      </c>
      <c r="L46" s="9">
        <f>IF(K106&gt;Results!$C$50*(Results!$C$55/100),1,0)</f>
        <v>1</v>
      </c>
      <c r="M46" s="9">
        <f>IF(L106&gt;Results!$C$50*(Results!$C$55/100),1,0)</f>
        <v>1</v>
      </c>
      <c r="N46" s="9">
        <f>IF(M106&gt;Results!$C$50*(Results!$C$55/100),1,0)</f>
        <v>1</v>
      </c>
      <c r="O46" s="9">
        <f>IF(N106&gt;Results!$C$50*(Results!$C$55/100),1,0)</f>
        <v>1</v>
      </c>
      <c r="P46" s="9">
        <f>IF(O106&gt;Results!$C$50*(Results!$C$55/100),1,0)</f>
        <v>1</v>
      </c>
      <c r="Q46" s="9">
        <f>IF(P106&gt;Results!$C$50*(Results!$C$55/100),1,0)</f>
        <v>1</v>
      </c>
      <c r="R46" s="9">
        <f>IF(Q106&gt;Results!$C$50*(Results!$C$55/100),1,0)</f>
        <v>1</v>
      </c>
      <c r="S46" s="9">
        <f>IF(R106&gt;Results!$C$50*(Results!$C$55/100),1,0)</f>
        <v>1</v>
      </c>
      <c r="T46" s="9">
        <f>IF(S106&gt;Results!$C$50*(Results!$C$55/100),1,0)</f>
        <v>1</v>
      </c>
      <c r="U46" s="9">
        <f>IF(T106&gt;Results!$C$50*(Results!$C$55/100),1,0)</f>
        <v>1</v>
      </c>
      <c r="V46" s="9">
        <f>IF(U106&gt;Results!$C$50*(Results!$C$55/100),1,0)</f>
        <v>1</v>
      </c>
      <c r="W46" s="9">
        <f>IF(V106&gt;Results!$C$50*(Results!$C$55/100),1,0)</f>
        <v>1</v>
      </c>
      <c r="X46" s="9">
        <f>IF(W106&gt;Results!$C$50*(Results!$C$55/100),1,0)</f>
        <v>1</v>
      </c>
      <c r="Y46" s="9">
        <f>IF(X106&gt;Results!$C$50*(Results!$C$55/100),1,0)</f>
        <v>1</v>
      </c>
      <c r="Z46" s="9">
        <f>IF(Y106&gt;Results!$C$50*(Results!$C$55/100),1,0)</f>
        <v>1</v>
      </c>
      <c r="AA46" s="9">
        <f>IF(Z106&gt;Results!$C$50*(Results!$C$55/100),1,0)</f>
        <v>1</v>
      </c>
      <c r="AB46" s="9">
        <f>IF(AA106&gt;Results!$C$50*(Results!$C$55/100),1,0)</f>
        <v>1</v>
      </c>
      <c r="AC46" s="9">
        <f>IF(AB106&gt;Results!$C$50*(Results!$C$55/100),1,0)</f>
        <v>1</v>
      </c>
      <c r="AD46" s="9">
        <f>IF(AC106&gt;Results!$C$50*(Results!$C$55/100),1,0)</f>
        <v>1</v>
      </c>
      <c r="AE46" s="9">
        <f>IF(AD106&gt;Results!$C$50*(Results!$C$55/100),1,0)</f>
        <v>1</v>
      </c>
      <c r="AF46" s="9">
        <f>IF(AE106&gt;Results!$C$50*(Results!$C$55/100),1,0)</f>
        <v>1</v>
      </c>
      <c r="AG46" s="9">
        <f>IF(AF106&gt;Results!$C$50*(Results!$C$55/100),1,0)</f>
        <v>1</v>
      </c>
      <c r="AH46" s="9">
        <f>IF(AG106&gt;Results!$C$50*(Results!$C$55/100),1,0)</f>
        <v>1</v>
      </c>
      <c r="AI46" s="9">
        <f>IF(AH106&gt;Results!$C$50*(Results!$C$55/100),1,0)</f>
        <v>1</v>
      </c>
      <c r="AJ46" s="9">
        <f>IF(AI106&gt;Results!$C$50*(Results!$C$55/100),1,0)</f>
        <v>1</v>
      </c>
      <c r="AK46" s="9">
        <f>IF(AJ106&gt;Results!$C$50*(Results!$C$55/100),1,0)</f>
        <v>1</v>
      </c>
      <c r="AL46" s="9">
        <f>IF(AK106&gt;Results!$C$50*(Results!$C$55/100),1,0)</f>
        <v>1</v>
      </c>
      <c r="AM46" s="9">
        <f>IF(AL106&gt;Results!$C$50*(Results!$C$55/100),1,0)</f>
        <v>1</v>
      </c>
      <c r="AN46" s="9">
        <f>IF(AM106&gt;Results!$C$50*(Results!$C$55/100),1,0)</f>
        <v>1</v>
      </c>
      <c r="AO46" s="9">
        <f>IF(AN106&gt;Results!$C$50*(Results!$C$55/100),1,0)</f>
        <v>1</v>
      </c>
      <c r="AP46" s="9">
        <f>IF(AO106&gt;Results!$C$50*(Results!$C$55/100),1,0)</f>
        <v>1</v>
      </c>
      <c r="AQ46" s="9">
        <f>IF(AP106&gt;Results!$C$50*(Results!$C$55/100),1,0)</f>
        <v>1</v>
      </c>
      <c r="AR46" s="9">
        <f>IF(AQ106&gt;Results!$C$50*(Results!$C$55/100),1,0)</f>
        <v>1</v>
      </c>
      <c r="AS46" s="9">
        <f>IF(AR106&gt;Results!$C$50*(Results!$C$55/100),1,0)</f>
        <v>1</v>
      </c>
      <c r="AT46" s="9">
        <f>IF(AS106&gt;Results!$C$50*(Results!$C$55/100),1,0)</f>
        <v>1</v>
      </c>
      <c r="AU46" s="9">
        <f>IF(AT106&gt;Results!$C$50*(Results!$C$55/100),1,0)</f>
        <v>1</v>
      </c>
      <c r="AV46" s="9">
        <f>IF(AU106&gt;Results!$C$50*(Results!$C$55/100),1,0)</f>
        <v>1</v>
      </c>
      <c r="AW46" s="9">
        <f>IF(AV106&gt;Results!$C$50*(Results!$C$55/100),1,0)</f>
        <v>1</v>
      </c>
      <c r="AX46" s="9">
        <f>IF(AW106&gt;Results!$C$50*(Results!$C$55/100),1,0)</f>
        <v>1</v>
      </c>
      <c r="AY46" s="9">
        <f>IF(AX106&gt;Results!$C$50*(Results!$C$55/100),1,0)</f>
        <v>1</v>
      </c>
      <c r="AZ46" s="9">
        <f>IF(AY106&gt;Results!$C$50*(Results!$C$55/100),1,0)</f>
        <v>1</v>
      </c>
      <c r="BA46" s="9">
        <f>IF(AZ106&gt;Results!$C$50*(Results!$C$55/100),1,0)</f>
        <v>1</v>
      </c>
      <c r="BB46" s="9">
        <f>IF(BA106&gt;Results!$C$50*(Results!$C$55/100),1,0)</f>
        <v>1</v>
      </c>
      <c r="BC46" s="9">
        <f>IF(BB106&gt;Results!$C$50*(Results!$C$55/100),1,0)</f>
        <v>1</v>
      </c>
      <c r="BD46" s="9">
        <f>IF(BC106&gt;Results!$C$50*(Results!$C$55/100),1,0)</f>
        <v>1</v>
      </c>
      <c r="BE46" s="9">
        <f>IF(BD106&gt;Results!$C$50*(Results!$C$55/100),1,0)</f>
        <v>1</v>
      </c>
      <c r="BF46" s="9">
        <f>IF(BE106&gt;Results!$C$50*(Results!$C$55/100),1,0)</f>
        <v>1</v>
      </c>
      <c r="BG46" s="9">
        <f>IF(BF106&gt;Results!$C$50*(Results!$C$55/100),1,0)</f>
        <v>1</v>
      </c>
      <c r="BH46" s="9">
        <f>IF(BG106&gt;Results!$C$50*(Results!$C$55/100),1,0)</f>
        <v>1</v>
      </c>
      <c r="BI46" s="9">
        <f>IF(BH106&gt;Results!$C$50*(Results!$C$55/100),1,0)</f>
        <v>1</v>
      </c>
      <c r="BJ46" s="9">
        <f>IF(BI106&gt;Results!$C$50*(Results!$C$55/100),1,0)</f>
        <v>1</v>
      </c>
      <c r="BK46" s="9">
        <f>IF(BJ106&gt;Results!$C$50*(Results!$C$55/100),1,0)</f>
        <v>1</v>
      </c>
      <c r="BL46" s="9">
        <f>IF(BK106&gt;Results!$C$50*(Results!$C$55/100),1,0)</f>
        <v>1</v>
      </c>
      <c r="BM46" s="9">
        <f>IF(BL106&gt;Results!$C$50*(Results!$C$55/100),1,0)</f>
        <v>1</v>
      </c>
      <c r="BN46" s="9">
        <f>IF(BM106&gt;Results!$C$50*(Results!$C$55/100),1,0)</f>
        <v>1</v>
      </c>
      <c r="BO46" s="9">
        <f>IF(BN106&gt;Results!$C$50*(Results!$C$55/100),1,0)</f>
        <v>1</v>
      </c>
      <c r="BP46" s="9">
        <f>IF(BO106&gt;Results!$C$50*(Results!$C$55/100),1,0)</f>
        <v>1</v>
      </c>
      <c r="BQ46" s="9">
        <f>IF(BP106&gt;Results!$C$50*(Results!$C$55/100),1,0)</f>
        <v>1</v>
      </c>
      <c r="BR46" s="9">
        <f>IF(BQ106&gt;Results!$C$50*(Results!$C$55/100),1,0)</f>
        <v>1</v>
      </c>
      <c r="BS46" s="9">
        <f>IF(BR106&gt;Results!$C$50*(Results!$C$55/100),1,0)</f>
        <v>1</v>
      </c>
      <c r="BT46" s="9">
        <f>IF(BS106&gt;Results!$C$50*(Results!$C$55/100),1,0)</f>
        <v>1</v>
      </c>
      <c r="BU46" s="9">
        <f>IF(BT106&gt;Results!$C$50*(Results!$C$55/100),1,0)</f>
        <v>1</v>
      </c>
      <c r="BV46" s="9">
        <f>IF(BU106&gt;Results!$C$50*(Results!$C$55/100),1,0)</f>
        <v>1</v>
      </c>
      <c r="BW46" s="9">
        <f>IF(BV106&gt;Results!$C$50*(Results!$C$55/100),1,0)</f>
        <v>1</v>
      </c>
      <c r="BX46" s="9">
        <f>IF(BW106&gt;Results!$C$50*(Results!$C$55/100),1,0)</f>
        <v>1</v>
      </c>
      <c r="BY46" s="9">
        <f>IF(BX106&gt;Results!$C$50*(Results!$C$55/100),1,0)</f>
        <v>1</v>
      </c>
      <c r="BZ46" s="9">
        <f>IF(BY106&gt;Results!$C$50*(Results!$C$55/100),1,0)</f>
        <v>1</v>
      </c>
      <c r="CA46" s="9">
        <f>IF(BZ106&gt;Results!$C$50*(Results!$C$55/100),1,0)</f>
        <v>1</v>
      </c>
      <c r="CB46" s="9">
        <f>IF(CA106&gt;Results!$C$50*(Results!$C$55/100),1,0)</f>
        <v>1</v>
      </c>
      <c r="CC46" s="9">
        <f>IF(CB106&gt;Results!$C$50*(Results!$C$55/100),1,0)</f>
        <v>1</v>
      </c>
      <c r="CD46" s="9">
        <f>IF(CC106&gt;Results!$C$50*(Results!$C$55/100),1,0)</f>
        <v>1</v>
      </c>
      <c r="CE46" s="9">
        <f>IF(CD106&gt;Results!$C$50*(Results!$C$55/100),1,0)</f>
        <v>1</v>
      </c>
      <c r="CF46" s="9">
        <f>IF(CE106&gt;Results!$C$50*(Results!$C$55/100),1,0)</f>
        <v>1</v>
      </c>
      <c r="CG46" s="9">
        <f>IF(CF106&gt;Results!$C$50*(Results!$C$55/100),1,0)</f>
        <v>1</v>
      </c>
      <c r="CH46" s="9">
        <f>IF(CG106&gt;Results!$C$50*(Results!$C$55/100),1,0)</f>
        <v>1</v>
      </c>
      <c r="CI46" s="9">
        <f>IF(CH106&gt;Results!$C$50*(Results!$C$55/100),1,0)</f>
        <v>1</v>
      </c>
      <c r="CJ46" s="9">
        <f>IF(CI106&gt;Results!$C$50*(Results!$C$55/100),1,0)</f>
        <v>1</v>
      </c>
      <c r="CK46" s="9">
        <f>IF(CJ106&gt;Results!$C$50*(Results!$C$55/100),1,0)</f>
        <v>1</v>
      </c>
      <c r="CL46" s="9">
        <f>IF(CK106&gt;Results!$C$50*(Results!$C$55/100),1,0)</f>
        <v>1</v>
      </c>
      <c r="CM46" s="9">
        <f>IF(CL106&gt;Results!$C$50*(Results!$C$55/100),1,0)</f>
        <v>1</v>
      </c>
      <c r="CN46" s="9">
        <f>IF(CM106&gt;Results!$C$50*(Results!$C$55/100),1,0)</f>
        <v>1</v>
      </c>
      <c r="CO46" s="9">
        <f>IF(CN106&gt;Results!$C$50*(Results!$C$55/100),1,0)</f>
        <v>1</v>
      </c>
      <c r="CP46" s="9">
        <f>IF(CO106&gt;Results!$C$50*(Results!$C$55/100),1,0)</f>
        <v>1</v>
      </c>
      <c r="CQ46" s="9">
        <f>IF(CP106&gt;Results!$C$50*(Results!$C$55/100),1,0)</f>
        <v>1</v>
      </c>
      <c r="CR46" s="9">
        <f>IF(CQ106&gt;Results!$C$50*(Results!$C$55/100),1,0)</f>
        <v>1</v>
      </c>
      <c r="CS46" s="9">
        <f>IF(CR106&gt;Results!$C$50*(Results!$C$55/100),1,0)</f>
        <v>1</v>
      </c>
      <c r="CT46" s="9">
        <f>IF(CS106&gt;Results!$C$50*(Results!$C$55/100),1,0)</f>
        <v>1</v>
      </c>
      <c r="CU46" s="9">
        <f>IF(CT106&gt;Results!$C$50*(Results!$C$55/100),1,0)</f>
        <v>1</v>
      </c>
      <c r="CV46" s="9">
        <f>IF(CU106&gt;Results!$C$50*(Results!$C$55/100),1,0)</f>
        <v>1</v>
      </c>
      <c r="CW46" s="9">
        <f>IF(CV106&gt;Results!$C$50*(Results!$C$55/100),1,0)</f>
        <v>1</v>
      </c>
      <c r="CX46" s="9">
        <f>IF(CW106&gt;Results!$C$50*(Results!$C$55/100),1,0)</f>
        <v>1</v>
      </c>
      <c r="CY46" s="9">
        <f>IF(CX106&gt;Results!$C$50*(Results!$C$55/100),1,0)</f>
        <v>1</v>
      </c>
      <c r="CZ46" s="9">
        <f>IF(CY106&gt;Results!$C$50*(Results!$C$55/100),1,0)</f>
        <v>1</v>
      </c>
      <c r="DA46" s="9">
        <f>IF(CZ106&gt;Results!$C$50*(Results!$C$55/100),1,0)</f>
        <v>1</v>
      </c>
      <c r="DB46" s="9">
        <f>IF(DA106&gt;Results!$C$50*(Results!$C$55/100),1,0)</f>
        <v>1</v>
      </c>
      <c r="DC46" s="9">
        <f>IF(DB106&gt;Results!$C$50*(Results!$C$55/100),1,0)</f>
        <v>1</v>
      </c>
      <c r="DD46" s="9">
        <f>IF(DC106&gt;Results!$C$50*(Results!$C$55/100),1,0)</f>
        <v>1</v>
      </c>
      <c r="DE46" s="9">
        <f>IF(DD106&gt;Results!$C$50*(Results!$C$55/100),1,0)</f>
        <v>1</v>
      </c>
      <c r="DF46" s="9">
        <f>IF(DE106&gt;Results!$C$50*(Results!$C$55/100),1,0)</f>
        <v>1</v>
      </c>
      <c r="DG46" s="9">
        <f>IF(DF106&gt;Results!$C$50*(Results!$C$55/100),1,0)</f>
        <v>1</v>
      </c>
      <c r="DH46" s="9">
        <f>IF(DG106&gt;Results!$C$50*(Results!$C$55/100),1,0)</f>
        <v>1</v>
      </c>
      <c r="DI46" s="9">
        <f>IF(DH106&gt;Results!$C$50*(Results!$C$55/100),1,0)</f>
        <v>1</v>
      </c>
      <c r="DJ46" s="9">
        <f>IF(DI106&gt;Results!$C$50*(Results!$C$55/100),1,0)</f>
        <v>1</v>
      </c>
      <c r="DK46" s="9">
        <f>IF(DJ106&gt;Results!$C$50*(Results!$C$55/100),1,0)</f>
        <v>0</v>
      </c>
      <c r="DL46" s="9">
        <f>IF(DK106&gt;Results!$C$50*(Results!$C$55/100),1,0)</f>
        <v>0</v>
      </c>
      <c r="DM46" s="9">
        <f>IF(DL106&gt;Results!$C$50*(Results!$C$55/100),1,0)</f>
        <v>0</v>
      </c>
      <c r="DN46" s="9">
        <f>IF(DM106&gt;Results!$C$50*(Results!$C$55/100),1,0)</f>
        <v>0</v>
      </c>
      <c r="DO46" s="9">
        <f>IF(DN106&gt;Results!$C$50*(Results!$C$55/100),1,0)</f>
        <v>0</v>
      </c>
      <c r="DP46" s="9">
        <f>IF(DO106&gt;Results!$C$50*(Results!$C$55/100),1,0)</f>
        <v>0</v>
      </c>
      <c r="DQ46" s="9">
        <f>IF(DP106&gt;Results!$C$50*(Results!$C$55/100),1,0)</f>
        <v>0</v>
      </c>
      <c r="DR46" s="9">
        <f>IF(DQ106&gt;Results!$C$50*(Results!$C$55/100),1,0)</f>
        <v>0</v>
      </c>
      <c r="DS46" s="9">
        <f>IF(DR106&gt;Results!$C$50*(Results!$C$55/100),1,0)</f>
        <v>0</v>
      </c>
      <c r="DT46" s="9">
        <f>IF(DS106&gt;Results!$C$50*(Results!$C$55/100),1,0)</f>
        <v>0</v>
      </c>
      <c r="DU46" s="9">
        <f>IF(DT106&gt;Results!$C$50*(Results!$C$55/100),1,0)</f>
        <v>0</v>
      </c>
      <c r="DV46" s="9">
        <f>IF(DU106&gt;Results!$C$50*(Results!$C$55/100),1,0)</f>
        <v>0</v>
      </c>
      <c r="DW46" s="9">
        <f>IF(DV106&gt;Results!$C$50*(Results!$C$55/100),1,0)</f>
        <v>0</v>
      </c>
      <c r="DX46" s="9">
        <f>IF(DW106&gt;Results!$C$50*(Results!$C$55/100),1,0)</f>
        <v>0</v>
      </c>
      <c r="DY46" s="9">
        <f>IF(DX106&gt;Results!$C$50*(Results!$C$55/100),1,0)</f>
        <v>0</v>
      </c>
      <c r="DZ46" s="9">
        <f>IF(DY106&gt;Results!$C$50*(Results!$C$55/100),1,0)</f>
        <v>0</v>
      </c>
      <c r="EA46" s="9">
        <f>IF(DZ106&gt;Results!$C$50*(Results!$C$55/100),1,0)</f>
        <v>0</v>
      </c>
      <c r="EB46" s="9">
        <f>IF(EA106&gt;Results!$C$50*(Results!$C$55/100),1,0)</f>
        <v>0</v>
      </c>
      <c r="EC46" s="9">
        <f>IF(EB106&gt;Results!$C$50*(Results!$C$55/100),1,0)</f>
        <v>0</v>
      </c>
      <c r="ED46" s="9">
        <f>IF(EC106&gt;Results!$C$50*(Results!$C$55/100),1,0)</f>
        <v>0</v>
      </c>
      <c r="EE46" s="9">
        <f>IF(ED106&gt;Results!$C$50*(Results!$C$55/100),1,0)</f>
        <v>0</v>
      </c>
      <c r="EF46" s="9">
        <f>IF(EE106&gt;Results!$C$50*(Results!$C$55/100),1,0)</f>
        <v>0</v>
      </c>
      <c r="EG46" s="9">
        <f>IF(EF106&gt;Results!$C$50*(Results!$C$55/100),1,0)</f>
        <v>0</v>
      </c>
      <c r="EH46" s="9">
        <f>IF(EG106&gt;Results!$C$50*(Results!$C$55/100),1,0)</f>
        <v>0</v>
      </c>
      <c r="EI46" s="9">
        <f>IF(EH106&gt;Results!$C$50*(Results!$C$55/100),1,0)</f>
        <v>0</v>
      </c>
      <c r="EJ46" s="9">
        <f>IF(EI106&gt;Results!$C$50*(Results!$C$55/100),1,0)</f>
        <v>0</v>
      </c>
      <c r="EK46" s="9">
        <f>IF(EJ106&gt;Results!$C$50*(Results!$C$55/100),1,0)</f>
        <v>0</v>
      </c>
      <c r="EL46" s="9">
        <f>IF(EK106&gt;Results!$C$50*(Results!$C$55/100),1,0)</f>
        <v>0</v>
      </c>
      <c r="EM46" s="9">
        <f>IF(EL106&gt;Results!$C$50*(Results!$C$55/100),1,0)</f>
        <v>0</v>
      </c>
      <c r="EN46" s="9">
        <f>IF(EM106&gt;Results!$C$50*(Results!$C$55/100),1,0)</f>
        <v>0</v>
      </c>
      <c r="EO46" s="9">
        <f>IF(EN106&gt;Results!$C$50*(Results!$C$55/100),1,0)</f>
        <v>0</v>
      </c>
      <c r="EP46" s="9">
        <f>IF(EO106&gt;Results!$C$50*(Results!$C$55/100),1,0)</f>
        <v>0</v>
      </c>
      <c r="EQ46" s="9">
        <f>IF(EP106&gt;Results!$C$50*(Results!$C$55/100),1,0)</f>
        <v>0</v>
      </c>
      <c r="ER46" s="9">
        <f>IF(EQ106&gt;Results!$C$50*(Results!$C$55/100),1,0)</f>
        <v>0</v>
      </c>
      <c r="ES46" s="9">
        <f>IF(ER106&gt;Results!$C$50*(Results!$C$55/100),1,0)</f>
        <v>0</v>
      </c>
      <c r="ET46" s="9">
        <f>IF(ES106&gt;Results!$C$50*(Results!$C$55/100),1,0)</f>
        <v>0</v>
      </c>
      <c r="EU46" s="9">
        <f>IF(ET106&gt;Results!$C$50*(Results!$C$55/100),1,0)</f>
        <v>0</v>
      </c>
      <c r="EV46" s="9">
        <f>IF(EU106&gt;Results!$C$50*(Results!$C$55/100),1,0)</f>
        <v>0</v>
      </c>
      <c r="EW46" s="9">
        <f>IF(EV106&gt;Results!$C$50*(Results!$C$55/100),1,0)</f>
        <v>0</v>
      </c>
      <c r="EX46" s="9">
        <f>IF(EW106&gt;Results!$C$50*(Results!$C$55/100),1,0)</f>
        <v>0</v>
      </c>
      <c r="EY46" s="9">
        <f>IF(EX106&gt;Results!$C$50*(Results!$C$55/100),1,0)</f>
        <v>0</v>
      </c>
      <c r="EZ46" s="9">
        <f>IF(EY106&gt;Results!$C$50*(Results!$C$55/100),1,0)</f>
        <v>0</v>
      </c>
      <c r="FA46" s="9">
        <f>IF(EZ106&gt;Results!$C$50*(Results!$C$55/100),1,0)</f>
        <v>0</v>
      </c>
      <c r="FB46" s="9">
        <f>IF(FA106&gt;Results!$C$50*(Results!$C$55/100),1,0)</f>
        <v>0</v>
      </c>
      <c r="FC46" s="9">
        <f>IF(FB106&gt;Results!$C$50*(Results!$C$55/100),1,0)</f>
        <v>0</v>
      </c>
      <c r="FD46" s="9">
        <f>IF(FC106&gt;Results!$C$50*(Results!$C$55/100),1,0)</f>
        <v>0</v>
      </c>
      <c r="FE46" s="9">
        <f>IF(FD106&gt;Results!$C$50*(Results!$C$55/100),1,0)</f>
        <v>0</v>
      </c>
      <c r="FF46" s="9">
        <f>IF(FE106&gt;Results!$C$50*(Results!$C$55/100),1,0)</f>
        <v>0</v>
      </c>
      <c r="FG46" s="9">
        <f>IF(FF106&gt;Results!$C$50*(Results!$C$55/100),1,0)</f>
        <v>0</v>
      </c>
      <c r="FH46" s="9">
        <f>IF(FG106&gt;Results!$C$50*(Results!$C$55/100),1,0)</f>
        <v>0</v>
      </c>
      <c r="FI46" s="9">
        <f>IF(FH106&gt;Results!$C$50*(Results!$C$55/100),1,0)</f>
        <v>0</v>
      </c>
      <c r="FJ46" s="9">
        <f>IF(FI106&gt;Results!$C$50*(Results!$C$55/100),1,0)</f>
        <v>0</v>
      </c>
      <c r="FK46" s="9">
        <f>IF(FJ106&gt;Results!$C$50*(Results!$C$55/100),1,0)</f>
        <v>0</v>
      </c>
      <c r="FL46" s="9">
        <f>IF(FK106&gt;Results!$C$50*(Results!$C$55/100),1,0)</f>
        <v>0</v>
      </c>
      <c r="FM46" s="9">
        <f>IF(FL106&gt;Results!$C$50*(Results!$C$55/100),1,0)</f>
        <v>0</v>
      </c>
      <c r="FN46" s="9">
        <f>IF(FM106&gt;Results!$C$50*(Results!$C$55/100),1,0)</f>
        <v>0</v>
      </c>
      <c r="FO46" s="9">
        <f>IF(FN106&gt;Results!$C$50*(Results!$C$55/100),1,0)</f>
        <v>0</v>
      </c>
      <c r="FP46" s="9">
        <f>IF(FO106&gt;Results!$C$50*(Results!$C$55/100),1,0)</f>
        <v>0</v>
      </c>
      <c r="FQ46" s="9">
        <f>IF(FP106&gt;Results!$C$50*(Results!$C$55/100),1,0)</f>
        <v>0</v>
      </c>
      <c r="FR46" s="9">
        <f>IF(FQ106&gt;Results!$C$50*(Results!$C$55/100),1,0)</f>
        <v>0</v>
      </c>
      <c r="FS46" s="9">
        <f>IF(FR106&gt;Results!$C$50*(Results!$C$55/100),1,0)</f>
        <v>0</v>
      </c>
      <c r="FT46" s="9">
        <f>IF(FS106&gt;Results!$C$50*(Results!$C$55/100),1,0)</f>
        <v>0</v>
      </c>
      <c r="FU46" s="9">
        <f>IF(FT106&gt;Results!$C$50*(Results!$C$55/100),1,0)</f>
        <v>0</v>
      </c>
      <c r="FV46" s="9">
        <f>IF(FU106&gt;Results!$C$50*(Results!$C$55/100),1,0)</f>
        <v>0</v>
      </c>
      <c r="FW46" s="9">
        <f>IF(FV106&gt;Results!$C$50*(Results!$C$55/100),1,0)</f>
        <v>0</v>
      </c>
      <c r="FX46" s="9">
        <f>IF(FW106&gt;Results!$C$50*(Results!$C$55/100),1,0)</f>
        <v>0</v>
      </c>
      <c r="FY46" s="9">
        <f>IF(FX106&gt;Results!$C$50*(Results!$C$55/100),1,0)</f>
        <v>0</v>
      </c>
      <c r="FZ46" s="9">
        <f>IF(FY106&gt;Results!$C$50*(Results!$C$55/100),1,0)</f>
        <v>0</v>
      </c>
      <c r="GA46" s="9">
        <f>IF(FZ106&gt;Results!$C$50*(Results!$C$55/100),1,0)</f>
        <v>0</v>
      </c>
      <c r="GB46" s="9">
        <f>IF(GA106&gt;Results!$C$50*(Results!$C$55/100),1,0)</f>
        <v>0</v>
      </c>
      <c r="GC46" s="9">
        <f>IF(GB106&gt;Results!$C$50*(Results!$C$55/100),1,0)</f>
        <v>0</v>
      </c>
      <c r="GD46" s="9">
        <f>IF(GC106&gt;Results!$C$50*(Results!$C$55/100),1,0)</f>
        <v>0</v>
      </c>
      <c r="GE46" s="9">
        <f>IF(GD106&gt;Results!$C$50*(Results!$C$55/100),1,0)</f>
        <v>0</v>
      </c>
      <c r="GF46" s="9">
        <f>IF(GE106&gt;Results!$C$50*(Results!$C$55/100),1,0)</f>
        <v>0</v>
      </c>
      <c r="GG46" s="9">
        <f>IF(GF106&gt;Results!$C$50*(Results!$C$55/100),1,0)</f>
        <v>0</v>
      </c>
      <c r="GH46" s="9">
        <f>IF(GG106&gt;Results!$C$50*(Results!$C$55/100),1,0)</f>
        <v>0</v>
      </c>
      <c r="GI46" s="9">
        <f>IF(GH106&gt;Results!$C$50*(Results!$C$55/100),1,0)</f>
        <v>0</v>
      </c>
      <c r="GJ46" s="9">
        <f>IF(GI106&gt;Results!$C$50*(Results!$C$55/100),1,0)</f>
        <v>0</v>
      </c>
      <c r="GK46" s="9">
        <f>IF(GJ106&gt;Results!$C$50*(Results!$C$55/100),1,0)</f>
        <v>0</v>
      </c>
      <c r="GL46" s="9">
        <f>IF(GK106&gt;Results!$C$50*(Results!$C$55/100),1,0)</f>
        <v>0</v>
      </c>
      <c r="GM46" s="9">
        <f>IF(GL106&gt;Results!$C$50*(Results!$C$55/100),1,0)</f>
        <v>0</v>
      </c>
      <c r="GN46" s="9">
        <f>IF(GM106&gt;Results!$C$50*(Results!$C$55/100),1,0)</f>
        <v>0</v>
      </c>
      <c r="GO46" s="9">
        <f>IF(GN106&gt;Results!$C$50*(Results!$C$55/100),1,0)</f>
        <v>0</v>
      </c>
      <c r="GP46" s="9">
        <f>IF(GO106&gt;Results!$C$50*(Results!$C$55/100),1,0)</f>
        <v>0</v>
      </c>
      <c r="GQ46" s="9">
        <f>IF(GP106&gt;Results!$C$50*(Results!$C$55/100),1,0)</f>
        <v>0</v>
      </c>
      <c r="GR46" s="9">
        <f>IF(GQ106&gt;Results!$C$50*(Results!$C$55/100),1,0)</f>
        <v>0</v>
      </c>
      <c r="GS46" s="9">
        <f>IF(GR106&gt;Results!$C$50*(Results!$C$55/100),1,0)</f>
        <v>0</v>
      </c>
      <c r="GT46" s="9">
        <f>IF(GS106&gt;Results!$C$50*(Results!$C$55/100),1,0)</f>
        <v>0</v>
      </c>
      <c r="GU46" s="9">
        <f>IF(GT106&gt;Results!$C$50*(Results!$C$55/100),1,0)</f>
        <v>0</v>
      </c>
      <c r="GV46" s="9">
        <f>IF(GU106&gt;Results!$C$50*(Results!$C$55/100),1,0)</f>
        <v>0</v>
      </c>
      <c r="GW46" s="9">
        <f>IF(GV106&gt;Results!$C$50*(Results!$C$55/100),1,0)</f>
        <v>0</v>
      </c>
      <c r="GX46" s="9">
        <f>IF(GW106&gt;Results!$C$50*(Results!$C$55/100),1,0)</f>
        <v>0</v>
      </c>
      <c r="GY46" s="9">
        <f>IF(GX106&gt;Results!$C$50*(Results!$C$55/100),1,0)</f>
        <v>0</v>
      </c>
      <c r="GZ46" s="9">
        <f>IF(GY106&gt;Results!$C$50*(Results!$C$55/100),1,0)</f>
        <v>0</v>
      </c>
      <c r="HA46" s="9">
        <f>IF(GZ106&gt;Results!$C$50*(Results!$C$55/100),1,0)</f>
        <v>0</v>
      </c>
      <c r="HB46" s="9">
        <f>IF(HA106&gt;Results!$C$50*(Results!$C$55/100),1,0)</f>
        <v>0</v>
      </c>
      <c r="HC46" s="9">
        <f>IF(HB106&gt;Results!$C$50*(Results!$C$55/100),1,0)</f>
        <v>0</v>
      </c>
      <c r="HD46" s="9">
        <f>IF(HC106&gt;Results!$C$50*(Results!$C$55/100),1,0)</f>
        <v>0</v>
      </c>
      <c r="HE46" s="9">
        <f>IF(HD106&gt;Results!$C$50*(Results!$C$55/100),1,0)</f>
        <v>0</v>
      </c>
      <c r="HF46" s="9">
        <f>IF(HE106&gt;Results!$C$50*(Results!$C$55/100),1,0)</f>
        <v>0</v>
      </c>
      <c r="HG46" s="9">
        <f>IF(HF106&gt;Results!$C$50*(Results!$C$55/100),1,0)</f>
        <v>0</v>
      </c>
      <c r="HH46" s="9">
        <f>IF(HG106&gt;Results!$C$50*(Results!$C$55/100),1,0)</f>
        <v>0</v>
      </c>
      <c r="HI46" s="9">
        <f>IF(HH106&gt;Results!$C$50*(Results!$C$55/100),1,0)</f>
        <v>0</v>
      </c>
      <c r="HJ46" s="9">
        <f>IF(HI106&gt;Results!$C$50*(Results!$C$55/100),1,0)</f>
        <v>0</v>
      </c>
      <c r="HK46" s="9">
        <f>IF(HJ106&gt;Results!$C$50*(Results!$C$55/100),1,0)</f>
        <v>0</v>
      </c>
      <c r="HL46" s="9">
        <f>IF(HK106&gt;Results!$C$50*(Results!$C$55/100),1,0)</f>
        <v>0</v>
      </c>
      <c r="HM46" s="9">
        <f>IF(HL106&gt;Results!$C$50*(Results!$C$55/100),1,0)</f>
        <v>0</v>
      </c>
      <c r="HN46" s="9">
        <f>IF(HM106&gt;Results!$C$50*(Results!$C$55/100),1,0)</f>
        <v>0</v>
      </c>
      <c r="HO46" s="9">
        <f>IF(HN106&gt;Results!$C$50*(Results!$C$55/100),1,0)</f>
        <v>0</v>
      </c>
      <c r="HP46" s="9">
        <f>IF(HO106&gt;Results!$C$50*(Results!$C$55/100),1,0)</f>
        <v>0</v>
      </c>
      <c r="HQ46" s="9">
        <f>IF(HP106&gt;Results!$C$50*(Results!$C$55/100),1,0)</f>
        <v>0</v>
      </c>
      <c r="HR46" s="9">
        <f>IF(HQ106&gt;Results!$C$50*(Results!$C$55/100),1,0)</f>
        <v>0</v>
      </c>
      <c r="HS46" s="9">
        <f>IF(HR106&gt;Results!$C$50*(Results!$C$55/100),1,0)</f>
        <v>0</v>
      </c>
      <c r="HT46" s="9">
        <f>IF(HS106&gt;Results!$C$50*(Results!$C$55/100),1,0)</f>
        <v>0</v>
      </c>
      <c r="HU46" s="9">
        <f>IF(HT106&gt;Results!$C$50*(Results!$C$55/100),1,0)</f>
        <v>0</v>
      </c>
      <c r="HV46" s="9">
        <f>IF(HU106&gt;Results!$C$50*(Results!$C$55/100),1,0)</f>
        <v>0</v>
      </c>
      <c r="HW46" s="9">
        <f>IF(HV106&gt;Results!$C$50*(Results!$C$55/100),1,0)</f>
        <v>0</v>
      </c>
      <c r="HX46" s="9">
        <f>IF(HW106&gt;Results!$C$50*(Results!$C$55/100),1,0)</f>
        <v>0</v>
      </c>
      <c r="HY46" s="9">
        <f>IF(HX106&gt;Results!$C$50*(Results!$C$55/100),1,0)</f>
        <v>0</v>
      </c>
      <c r="HZ46" s="9">
        <f>IF(HY106&gt;Results!$C$50*(Results!$C$55/100),1,0)</f>
        <v>0</v>
      </c>
      <c r="IA46" s="9">
        <f>IF(HZ106&gt;Results!$C$50*(Results!$C$55/100),1,0)</f>
        <v>0</v>
      </c>
      <c r="IB46" s="9">
        <f>IF(IA106&gt;Results!$C$50*(Results!$C$55/100),1,0)</f>
        <v>0</v>
      </c>
      <c r="IC46" s="9">
        <f>IF(IB106&gt;Results!$C$50*(Results!$C$55/100),1,0)</f>
        <v>0</v>
      </c>
      <c r="ID46" s="9">
        <f>IF(IC106&gt;Results!$C$50*(Results!$C$55/100),1,0)</f>
        <v>0</v>
      </c>
      <c r="IE46" s="9">
        <f>IF(ID106&gt;Results!$C$50*(Results!$C$55/100),1,0)</f>
        <v>0</v>
      </c>
      <c r="IF46" s="9">
        <f>IF(IE106&gt;Results!$C$50*(Results!$C$55/100),1,0)</f>
        <v>0</v>
      </c>
      <c r="IG46" s="9">
        <f>IF(IF106&gt;Results!$C$50*(Results!$C$55/100),1,0)</f>
        <v>0</v>
      </c>
      <c r="IH46" s="9">
        <f>IF(IG106&gt;Results!$C$50*(Results!$C$55/100),1,0)</f>
        <v>0</v>
      </c>
      <c r="II46" s="9">
        <f>IF(IH106&gt;Results!$C$50*(Results!$C$55/100),1,0)</f>
        <v>0</v>
      </c>
      <c r="IJ46" s="9">
        <f>IF(II106&gt;Results!$C$50*(Results!$C$55/100),1,0)</f>
        <v>0</v>
      </c>
      <c r="IK46" s="9">
        <f>IF(IJ106&gt;Results!$C$50*(Results!$C$55/100),1,0)</f>
        <v>0</v>
      </c>
      <c r="IL46" s="9">
        <f>IF(IK106&gt;Results!$C$50*(Results!$C$55/100),1,0)</f>
        <v>0</v>
      </c>
      <c r="IM46" s="9">
        <f>IF(IL106&gt;Results!$C$50*(Results!$C$55/100),1,0)</f>
        <v>0</v>
      </c>
      <c r="IN46" s="9">
        <f>IF(IM106&gt;Results!$C$50*(Results!$C$55/100),1,0)</f>
        <v>0</v>
      </c>
      <c r="IO46" s="9">
        <f>IF(IN106&gt;Results!$C$50*(Results!$C$55/100),1,0)</f>
        <v>0</v>
      </c>
      <c r="IP46" s="9">
        <f>IF(IO106&gt;Results!$C$50*(Results!$C$55/100),1,0)</f>
        <v>0</v>
      </c>
      <c r="IQ46" s="9">
        <f>IF(IP106&gt;Results!$C$50*(Results!$C$55/100),1,0)</f>
        <v>0</v>
      </c>
      <c r="IR46" s="192">
        <f>IF(IQ106&gt;Results!$C$50*(Results!$C$55/100),1,0)</f>
        <v>0</v>
      </c>
    </row>
    <row r="47" spans="1:252" s="8" customFormat="1" ht="12.75" hidden="1" customHeight="1" x14ac:dyDescent="0.25">
      <c r="A47" s="191"/>
      <c r="B47" s="265"/>
      <c r="C47" s="9">
        <f>IF(AND(C46=1,B102&lt;Results!$D$55),1,0)</f>
        <v>1</v>
      </c>
      <c r="D47" s="9">
        <f>IF(AND(D46=1,C102&lt;Results!$D$55),1,0)</f>
        <v>1</v>
      </c>
      <c r="E47" s="9">
        <f>IF(AND(E46=1,D102&lt;Results!$D$55),1,0)</f>
        <v>1</v>
      </c>
      <c r="F47" s="9">
        <f>IF(AND(F46=1,E102&lt;Results!$D$55),1,0)</f>
        <v>1</v>
      </c>
      <c r="G47" s="9">
        <f>IF(AND(G46=1,F102&lt;Results!$D$55),1,0)</f>
        <v>1</v>
      </c>
      <c r="H47" s="9">
        <f>IF(AND(H46=1,G102&lt;Results!$D$55),1,0)</f>
        <v>1</v>
      </c>
      <c r="I47" s="9">
        <f>IF(AND(I46=1,H102&lt;Results!$D$55),1,0)</f>
        <v>1</v>
      </c>
      <c r="J47" s="9">
        <f>IF(AND(J46=1,I102&lt;Results!$D$55),1,0)</f>
        <v>1</v>
      </c>
      <c r="K47" s="9">
        <f>IF(AND(K46=1,J102&lt;Results!$D$55),1,0)</f>
        <v>1</v>
      </c>
      <c r="L47" s="9">
        <f>IF(AND(L46=1,K102&lt;Results!$D$55),1,0)</f>
        <v>1</v>
      </c>
      <c r="M47" s="9">
        <f>IF(AND(M46=1,L102&lt;Results!$D$55),1,0)</f>
        <v>1</v>
      </c>
      <c r="N47" s="9">
        <f>IF(AND(N46=1,M102&lt;Results!$D$55),1,0)</f>
        <v>1</v>
      </c>
      <c r="O47" s="9">
        <f>IF(AND(O46=1,N102&lt;Results!$D$55),1,0)</f>
        <v>1</v>
      </c>
      <c r="P47" s="9">
        <f>IF(AND(P46=1,O102&lt;Results!$D$55),1,0)</f>
        <v>1</v>
      </c>
      <c r="Q47" s="9">
        <f>IF(AND(Q46=1,P102&lt;Results!$D$55),1,0)</f>
        <v>1</v>
      </c>
      <c r="R47" s="9">
        <f>IF(AND(R46=1,Q102&lt;Results!$D$55),1,0)</f>
        <v>1</v>
      </c>
      <c r="S47" s="9">
        <f>IF(AND(S46=1,R102&lt;Results!$D$55),1,0)</f>
        <v>1</v>
      </c>
      <c r="T47" s="9">
        <f>IF(AND(T46=1,S102&lt;Results!$D$55),1,0)</f>
        <v>1</v>
      </c>
      <c r="U47" s="9">
        <f>IF(AND(U46=1,T102&lt;Results!$D$55),1,0)</f>
        <v>1</v>
      </c>
      <c r="V47" s="9">
        <f>IF(AND(V46=1,U102&lt;Results!$D$55),1,0)</f>
        <v>1</v>
      </c>
      <c r="W47" s="9">
        <f>IF(AND(W46=1,V102&lt;Results!$D$55),1,0)</f>
        <v>1</v>
      </c>
      <c r="X47" s="9">
        <f>IF(AND(X46=1,W102&lt;Results!$D$55),1,0)</f>
        <v>1</v>
      </c>
      <c r="Y47" s="9">
        <f>IF(AND(Y46=1,X102&lt;Results!$D$55),1,0)</f>
        <v>1</v>
      </c>
      <c r="Z47" s="9">
        <f>IF(AND(Z46=1,Y102&lt;Results!$D$55),1,0)</f>
        <v>1</v>
      </c>
      <c r="AA47" s="9">
        <f>IF(AND(AA46=1,Z102&lt;Results!$D$55),1,0)</f>
        <v>1</v>
      </c>
      <c r="AB47" s="9">
        <f>IF(AND(AB46=1,AA102&lt;Results!$D$55),1,0)</f>
        <v>1</v>
      </c>
      <c r="AC47" s="9">
        <f>IF(AND(AC46=1,AB102&lt;Results!$D$55),1,0)</f>
        <v>1</v>
      </c>
      <c r="AD47" s="9">
        <f>IF(AND(AD46=1,AC102&lt;Results!$D$55),1,0)</f>
        <v>1</v>
      </c>
      <c r="AE47" s="9">
        <f>IF(AND(AE46=1,AD102&lt;Results!$D$55),1,0)</f>
        <v>1</v>
      </c>
      <c r="AF47" s="9">
        <f>IF(AND(AF46=1,AE102&lt;Results!$D$55),1,0)</f>
        <v>1</v>
      </c>
      <c r="AG47" s="9">
        <f>IF(AND(AG46=1,AF102&lt;Results!$D$55),1,0)</f>
        <v>1</v>
      </c>
      <c r="AH47" s="9">
        <f>IF(AND(AH46=1,AG102&lt;Results!$D$55),1,0)</f>
        <v>1</v>
      </c>
      <c r="AI47" s="9">
        <f>IF(AND(AI46=1,AH102&lt;Results!$D$55),1,0)</f>
        <v>1</v>
      </c>
      <c r="AJ47" s="9">
        <f>IF(AND(AJ46=1,AI102&lt;Results!$D$55),1,0)</f>
        <v>1</v>
      </c>
      <c r="AK47" s="9">
        <f>IF(AND(AK46=1,AJ102&lt;Results!$D$55),1,0)</f>
        <v>1</v>
      </c>
      <c r="AL47" s="9">
        <f>IF(AND(AL46=1,AK102&lt;Results!$D$55),1,0)</f>
        <v>1</v>
      </c>
      <c r="AM47" s="9">
        <f>IF(AND(AM46=1,AL102&lt;Results!$D$55),1,0)</f>
        <v>1</v>
      </c>
      <c r="AN47" s="9">
        <f>IF(AND(AN46=1,AM102&lt;Results!$D$55),1,0)</f>
        <v>1</v>
      </c>
      <c r="AO47" s="9">
        <f>IF(AND(AO46=1,AN102&lt;Results!$D$55),1,0)</f>
        <v>1</v>
      </c>
      <c r="AP47" s="9">
        <f>IF(AND(AP46=1,AO102&lt;Results!$D$55),1,0)</f>
        <v>1</v>
      </c>
      <c r="AQ47" s="9">
        <f>IF(AND(AQ46=1,AP102&lt;Results!$D$55),1,0)</f>
        <v>0</v>
      </c>
      <c r="AR47" s="9">
        <f>IF(AND(AR46=1,AQ102&lt;Results!$D$55),1,0)</f>
        <v>0</v>
      </c>
      <c r="AS47" s="9">
        <f>IF(AND(AS46=1,AR102&lt;Results!$D$55),1,0)</f>
        <v>0</v>
      </c>
      <c r="AT47" s="9">
        <f>IF(AND(AT46=1,AS102&lt;Results!$D$55),1,0)</f>
        <v>0</v>
      </c>
      <c r="AU47" s="9">
        <f>IF(AND(AU46=1,AT102&lt;Results!$D$55),1,0)</f>
        <v>0</v>
      </c>
      <c r="AV47" s="9">
        <f>IF(AND(AV46=1,AU102&lt;Results!$D$55),1,0)</f>
        <v>0</v>
      </c>
      <c r="AW47" s="9">
        <f>IF(AND(AW46=1,AV102&lt;Results!$D$55),1,0)</f>
        <v>0</v>
      </c>
      <c r="AX47" s="9">
        <f>IF(AND(AX46=1,AW102&lt;Results!$D$55),1,0)</f>
        <v>0</v>
      </c>
      <c r="AY47" s="9">
        <f>IF(AND(AY46=1,AX102&lt;Results!$D$55),1,0)</f>
        <v>0</v>
      </c>
      <c r="AZ47" s="9">
        <f>IF(AND(AZ46=1,AY102&lt;Results!$D$55),1,0)</f>
        <v>0</v>
      </c>
      <c r="BA47" s="9">
        <f>IF(AND(BA46=1,AZ102&lt;Results!$D$55),1,0)</f>
        <v>0</v>
      </c>
      <c r="BB47" s="9">
        <f>IF(AND(BB46=1,BA102&lt;Results!$D$55),1,0)</f>
        <v>0</v>
      </c>
      <c r="BC47" s="9">
        <f>IF(AND(BC46=1,BB102&lt;Results!$D$55),1,0)</f>
        <v>0</v>
      </c>
      <c r="BD47" s="9">
        <f>IF(AND(BD46=1,BC102&lt;Results!$D$55),1,0)</f>
        <v>0</v>
      </c>
      <c r="BE47" s="9">
        <f>IF(AND(BE46=1,BD102&lt;Results!$D$55),1,0)</f>
        <v>0</v>
      </c>
      <c r="BF47" s="9">
        <f>IF(AND(BF46=1,BE102&lt;Results!$D$55),1,0)</f>
        <v>0</v>
      </c>
      <c r="BG47" s="9">
        <f>IF(AND(BG46=1,BF102&lt;Results!$D$55),1,0)</f>
        <v>0</v>
      </c>
      <c r="BH47" s="9">
        <f>IF(AND(BH46=1,BG102&lt;Results!$D$55),1,0)</f>
        <v>0</v>
      </c>
      <c r="BI47" s="9">
        <f>IF(AND(BI46=1,BH102&lt;Results!$D$55),1,0)</f>
        <v>0</v>
      </c>
      <c r="BJ47" s="9">
        <f>IF(AND(BJ46=1,BI102&lt;Results!$D$55),1,0)</f>
        <v>0</v>
      </c>
      <c r="BK47" s="9">
        <f>IF(AND(BK46=1,BJ102&lt;Results!$D$55),1,0)</f>
        <v>0</v>
      </c>
      <c r="BL47" s="9">
        <f>IF(AND(BL46=1,BK102&lt;Results!$D$55),1,0)</f>
        <v>0</v>
      </c>
      <c r="BM47" s="9">
        <f>IF(AND(BM46=1,BL102&lt;Results!$D$55),1,0)</f>
        <v>0</v>
      </c>
      <c r="BN47" s="9">
        <f>IF(AND(BN46=1,BM102&lt;Results!$D$55),1,0)</f>
        <v>0</v>
      </c>
      <c r="BO47" s="9">
        <f>IF(AND(BO46=1,BN102&lt;Results!$D$55),1,0)</f>
        <v>0</v>
      </c>
      <c r="BP47" s="9">
        <f>IF(AND(BP46=1,BO102&lt;Results!$D$55),1,0)</f>
        <v>0</v>
      </c>
      <c r="BQ47" s="9">
        <f>IF(AND(BQ46=1,BP102&lt;Results!$D$55),1,0)</f>
        <v>0</v>
      </c>
      <c r="BR47" s="9">
        <f>IF(AND(BR46=1,BQ102&lt;Results!$D$55),1,0)</f>
        <v>0</v>
      </c>
      <c r="BS47" s="9">
        <f>IF(AND(BS46=1,BR102&lt;Results!$D$55),1,0)</f>
        <v>0</v>
      </c>
      <c r="BT47" s="9">
        <f>IF(AND(BT46=1,BS102&lt;Results!$D$55),1,0)</f>
        <v>0</v>
      </c>
      <c r="BU47" s="9">
        <f>IF(AND(BU46=1,BT102&lt;Results!$D$55),1,0)</f>
        <v>0</v>
      </c>
      <c r="BV47" s="9">
        <f>IF(AND(BV46=1,BU102&lt;Results!$D$55),1,0)</f>
        <v>0</v>
      </c>
      <c r="BW47" s="9">
        <f>IF(AND(BW46=1,BV102&lt;Results!$D$55),1,0)</f>
        <v>0</v>
      </c>
      <c r="BX47" s="9">
        <f>IF(AND(BX46=1,BW102&lt;Results!$D$55),1,0)</f>
        <v>0</v>
      </c>
      <c r="BY47" s="9">
        <f>IF(AND(BY46=1,BX102&lt;Results!$D$55),1,0)</f>
        <v>0</v>
      </c>
      <c r="BZ47" s="9">
        <f>IF(AND(BZ46=1,BY102&lt;Results!$D$55),1,0)</f>
        <v>0</v>
      </c>
      <c r="CA47" s="9">
        <f>IF(AND(CA46=1,BZ102&lt;Results!$D$55),1,0)</f>
        <v>0</v>
      </c>
      <c r="CB47" s="9">
        <f>IF(AND(CB46=1,CA102&lt;Results!$D$55),1,0)</f>
        <v>0</v>
      </c>
      <c r="CC47" s="9">
        <f>IF(AND(CC46=1,CB102&lt;Results!$D$55),1,0)</f>
        <v>0</v>
      </c>
      <c r="CD47" s="9">
        <f>IF(AND(CD46=1,CC102&lt;Results!$D$55),1,0)</f>
        <v>0</v>
      </c>
      <c r="CE47" s="9">
        <f>IF(AND(CE46=1,CD102&lt;Results!$D$55),1,0)</f>
        <v>0</v>
      </c>
      <c r="CF47" s="9">
        <f>IF(AND(CF46=1,CE102&lt;Results!$D$55),1,0)</f>
        <v>0</v>
      </c>
      <c r="CG47" s="9">
        <f>IF(AND(CG46=1,CF102&lt;Results!$D$55),1,0)</f>
        <v>0</v>
      </c>
      <c r="CH47" s="9">
        <f>IF(AND(CH46=1,CG102&lt;Results!$D$55),1,0)</f>
        <v>0</v>
      </c>
      <c r="CI47" s="9">
        <f>IF(AND(CI46=1,CH102&lt;Results!$D$55),1,0)</f>
        <v>0</v>
      </c>
      <c r="CJ47" s="9">
        <f>IF(AND(CJ46=1,CI102&lt;Results!$D$55),1,0)</f>
        <v>0</v>
      </c>
      <c r="CK47" s="9">
        <f>IF(AND(CK46=1,CJ102&lt;Results!$D$55),1,0)</f>
        <v>0</v>
      </c>
      <c r="CL47" s="9">
        <f>IF(AND(CL46=1,CK102&lt;Results!$D$55),1,0)</f>
        <v>0</v>
      </c>
      <c r="CM47" s="9">
        <f>IF(AND(CM46=1,CL102&lt;Results!$D$55),1,0)</f>
        <v>0</v>
      </c>
      <c r="CN47" s="9">
        <f>IF(AND(CN46=1,CM102&lt;Results!$D$55),1,0)</f>
        <v>0</v>
      </c>
      <c r="CO47" s="9">
        <f>IF(AND(CO46=1,CN102&lt;Results!$D$55),1,0)</f>
        <v>0</v>
      </c>
      <c r="CP47" s="9">
        <f>IF(AND(CP46=1,CO102&lt;Results!$D$55),1,0)</f>
        <v>0</v>
      </c>
      <c r="CQ47" s="9">
        <f>IF(AND(CQ46=1,CP102&lt;Results!$D$55),1,0)</f>
        <v>0</v>
      </c>
      <c r="CR47" s="9">
        <f>IF(AND(CR46=1,CQ102&lt;Results!$D$55),1,0)</f>
        <v>0</v>
      </c>
      <c r="CS47" s="9">
        <f>IF(AND(CS46=1,CR102&lt;Results!$D$55),1,0)</f>
        <v>0</v>
      </c>
      <c r="CT47" s="9">
        <f>IF(AND(CT46=1,CS102&lt;Results!$D$55),1,0)</f>
        <v>0</v>
      </c>
      <c r="CU47" s="9">
        <f>IF(AND(CU46=1,CT102&lt;Results!$D$55),1,0)</f>
        <v>0</v>
      </c>
      <c r="CV47" s="9">
        <f>IF(AND(CV46=1,CU102&lt;Results!$D$55),1,0)</f>
        <v>0</v>
      </c>
      <c r="CW47" s="9">
        <f>IF(AND(CW46=1,CV102&lt;Results!$D$55),1,0)</f>
        <v>0</v>
      </c>
      <c r="CX47" s="9">
        <f>IF(AND(CX46=1,CW102&lt;Results!$D$55),1,0)</f>
        <v>0</v>
      </c>
      <c r="CY47" s="9">
        <f>IF(AND(CY46=1,CX102&lt;Results!$D$55),1,0)</f>
        <v>0</v>
      </c>
      <c r="CZ47" s="9">
        <f>IF(AND(CZ46=1,CY102&lt;Results!$D$55),1,0)</f>
        <v>0</v>
      </c>
      <c r="DA47" s="9">
        <f>IF(AND(DA46=1,CZ102&lt;Results!$D$55),1,0)</f>
        <v>0</v>
      </c>
      <c r="DB47" s="9">
        <f>IF(AND(DB46=1,DA102&lt;Results!$D$55),1,0)</f>
        <v>0</v>
      </c>
      <c r="DC47" s="9">
        <f>IF(AND(DC46=1,DB102&lt;Results!$D$55),1,0)</f>
        <v>0</v>
      </c>
      <c r="DD47" s="9">
        <f>IF(AND(DD46=1,DC102&lt;Results!$D$55),1,0)</f>
        <v>0</v>
      </c>
      <c r="DE47" s="9">
        <f>IF(AND(DE46=1,DD102&lt;Results!$D$55),1,0)</f>
        <v>0</v>
      </c>
      <c r="DF47" s="9">
        <f>IF(AND(DF46=1,DE102&lt;Results!$D$55),1,0)</f>
        <v>0</v>
      </c>
      <c r="DG47" s="9">
        <f>IF(AND(DG46=1,DF102&lt;Results!$D$55),1,0)</f>
        <v>0</v>
      </c>
      <c r="DH47" s="9">
        <f>IF(AND(DH46=1,DG102&lt;Results!$D$55),1,0)</f>
        <v>0</v>
      </c>
      <c r="DI47" s="9">
        <f>IF(AND(DI46=1,DH102&lt;Results!$D$55),1,0)</f>
        <v>0</v>
      </c>
      <c r="DJ47" s="9">
        <f>IF(AND(DJ46=1,DI102&lt;Results!$D$55),1,0)</f>
        <v>0</v>
      </c>
      <c r="DK47" s="9">
        <f>IF(AND(DK46=1,DJ102&lt;Results!$D$55),1,0)</f>
        <v>0</v>
      </c>
      <c r="DL47" s="9">
        <f>IF(AND(DL46=1,DK102&lt;Results!$D$55),1,0)</f>
        <v>0</v>
      </c>
      <c r="DM47" s="9">
        <f>IF(AND(DM46=1,DL102&lt;Results!$D$55),1,0)</f>
        <v>0</v>
      </c>
      <c r="DN47" s="9">
        <f>IF(AND(DN46=1,DM102&lt;Results!$D$55),1,0)</f>
        <v>0</v>
      </c>
      <c r="DO47" s="9">
        <f>IF(AND(DO46=1,DN102&lt;Results!$D$55),1,0)</f>
        <v>0</v>
      </c>
      <c r="DP47" s="9">
        <f>IF(AND(DP46=1,DO102&lt;Results!$D$55),1,0)</f>
        <v>0</v>
      </c>
      <c r="DQ47" s="9">
        <f>IF(AND(DQ46=1,DP102&lt;Results!$D$55),1,0)</f>
        <v>0</v>
      </c>
      <c r="DR47" s="9">
        <f>IF(AND(DR46=1,DQ102&lt;Results!$D$55),1,0)</f>
        <v>0</v>
      </c>
      <c r="DS47" s="9">
        <f>IF(AND(DS46=1,DR102&lt;Results!$D$55),1,0)</f>
        <v>0</v>
      </c>
      <c r="DT47" s="9">
        <f>IF(AND(DT46=1,DS102&lt;Results!$D$55),1,0)</f>
        <v>0</v>
      </c>
      <c r="DU47" s="9">
        <f>IF(AND(DU46=1,DT102&lt;Results!$D$55),1,0)</f>
        <v>0</v>
      </c>
      <c r="DV47" s="9">
        <f>IF(AND(DV46=1,DU102&lt;Results!$D$55),1,0)</f>
        <v>0</v>
      </c>
      <c r="DW47" s="9">
        <f>IF(AND(DW46=1,DV102&lt;Results!$D$55),1,0)</f>
        <v>0</v>
      </c>
      <c r="DX47" s="9">
        <f>IF(AND(DX46=1,DW102&lt;Results!$D$55),1,0)</f>
        <v>0</v>
      </c>
      <c r="DY47" s="9">
        <f>IF(AND(DY46=1,DX102&lt;Results!$D$55),1,0)</f>
        <v>0</v>
      </c>
      <c r="DZ47" s="9">
        <f>IF(AND(DZ46=1,DY102&lt;Results!$D$55),1,0)</f>
        <v>0</v>
      </c>
      <c r="EA47" s="9">
        <f>IF(AND(EA46=1,DZ102&lt;Results!$D$55),1,0)</f>
        <v>0</v>
      </c>
      <c r="EB47" s="9">
        <f>IF(AND(EB46=1,EA102&lt;Results!$D$55),1,0)</f>
        <v>0</v>
      </c>
      <c r="EC47" s="9">
        <f>IF(AND(EC46=1,EB102&lt;Results!$D$55),1,0)</f>
        <v>0</v>
      </c>
      <c r="ED47" s="9">
        <f>IF(AND(ED46=1,EC102&lt;Results!$D$55),1,0)</f>
        <v>0</v>
      </c>
      <c r="EE47" s="9">
        <f>IF(AND(EE46=1,ED102&lt;Results!$D$55),1,0)</f>
        <v>0</v>
      </c>
      <c r="EF47" s="9">
        <f>IF(AND(EF46=1,EE102&lt;Results!$D$55),1,0)</f>
        <v>0</v>
      </c>
      <c r="EG47" s="9">
        <f>IF(AND(EG46=1,EF102&lt;Results!$D$55),1,0)</f>
        <v>0</v>
      </c>
      <c r="EH47" s="9">
        <f>IF(AND(EH46=1,EG102&lt;Results!$D$55),1,0)</f>
        <v>0</v>
      </c>
      <c r="EI47" s="9">
        <f>IF(AND(EI46=1,EH102&lt;Results!$D$55),1,0)</f>
        <v>0</v>
      </c>
      <c r="EJ47" s="9">
        <f>IF(AND(EJ46=1,EI102&lt;Results!$D$55),1,0)</f>
        <v>0</v>
      </c>
      <c r="EK47" s="9">
        <f>IF(AND(EK46=1,EJ102&lt;Results!$D$55),1,0)</f>
        <v>0</v>
      </c>
      <c r="EL47" s="9">
        <f>IF(AND(EL46=1,EK102&lt;Results!$D$55),1,0)</f>
        <v>0</v>
      </c>
      <c r="EM47" s="9">
        <f>IF(AND(EM46=1,EL102&lt;Results!$D$55),1,0)</f>
        <v>0</v>
      </c>
      <c r="EN47" s="9">
        <f>IF(AND(EN46=1,EM102&lt;Results!$D$55),1,0)</f>
        <v>0</v>
      </c>
      <c r="EO47" s="9">
        <f>IF(AND(EO46=1,EN102&lt;Results!$D$55),1,0)</f>
        <v>0</v>
      </c>
      <c r="EP47" s="9">
        <f>IF(AND(EP46=1,EO102&lt;Results!$D$55),1,0)</f>
        <v>0</v>
      </c>
      <c r="EQ47" s="9">
        <f>IF(AND(EQ46=1,EP102&lt;Results!$D$55),1,0)</f>
        <v>0</v>
      </c>
      <c r="ER47" s="9">
        <f>IF(AND(ER46=1,EQ102&lt;Results!$D$55),1,0)</f>
        <v>0</v>
      </c>
      <c r="ES47" s="9">
        <f>IF(AND(ES46=1,ER102&lt;Results!$D$55),1,0)</f>
        <v>0</v>
      </c>
      <c r="ET47" s="9">
        <f>IF(AND(ET46=1,ES102&lt;Results!$D$55),1,0)</f>
        <v>0</v>
      </c>
      <c r="EU47" s="9">
        <f>IF(AND(EU46=1,ET102&lt;Results!$D$55),1,0)</f>
        <v>0</v>
      </c>
      <c r="EV47" s="9">
        <f>IF(AND(EV46=1,EU102&lt;Results!$D$55),1,0)</f>
        <v>0</v>
      </c>
      <c r="EW47" s="9">
        <f>IF(AND(EW46=1,EV102&lt;Results!$D$55),1,0)</f>
        <v>0</v>
      </c>
      <c r="EX47" s="9">
        <f>IF(AND(EX46=1,EW102&lt;Results!$D$55),1,0)</f>
        <v>0</v>
      </c>
      <c r="EY47" s="9">
        <f>IF(AND(EY46=1,EX102&lt;Results!$D$55),1,0)</f>
        <v>0</v>
      </c>
      <c r="EZ47" s="9">
        <f>IF(AND(EZ46=1,EY102&lt;Results!$D$55),1,0)</f>
        <v>0</v>
      </c>
      <c r="FA47" s="9">
        <f>IF(AND(FA46=1,EZ102&lt;Results!$D$55),1,0)</f>
        <v>0</v>
      </c>
      <c r="FB47" s="9">
        <f>IF(AND(FB46=1,FA102&lt;Results!$D$55),1,0)</f>
        <v>0</v>
      </c>
      <c r="FC47" s="9">
        <f>IF(AND(FC46=1,FB102&lt;Results!$D$55),1,0)</f>
        <v>0</v>
      </c>
      <c r="FD47" s="9">
        <f>IF(AND(FD46=1,FC102&lt;Results!$D$55),1,0)</f>
        <v>0</v>
      </c>
      <c r="FE47" s="9">
        <f>IF(AND(FE46=1,FD102&lt;Results!$D$55),1,0)</f>
        <v>0</v>
      </c>
      <c r="FF47" s="9">
        <f>IF(AND(FF46=1,FE102&lt;Results!$D$55),1,0)</f>
        <v>0</v>
      </c>
      <c r="FG47" s="9">
        <f>IF(AND(FG46=1,FF102&lt;Results!$D$55),1,0)</f>
        <v>0</v>
      </c>
      <c r="FH47" s="9">
        <f>IF(AND(FH46=1,FG102&lt;Results!$D$55),1,0)</f>
        <v>0</v>
      </c>
      <c r="FI47" s="9">
        <f>IF(AND(FI46=1,FH102&lt;Results!$D$55),1,0)</f>
        <v>0</v>
      </c>
      <c r="FJ47" s="9">
        <f>IF(AND(FJ46=1,FI102&lt;Results!$D$55),1,0)</f>
        <v>0</v>
      </c>
      <c r="FK47" s="9">
        <f>IF(AND(FK46=1,FJ102&lt;Results!$D$55),1,0)</f>
        <v>0</v>
      </c>
      <c r="FL47" s="9">
        <f>IF(AND(FL46=1,FK102&lt;Results!$D$55),1,0)</f>
        <v>0</v>
      </c>
      <c r="FM47" s="9">
        <f>IF(AND(FM46=1,FL102&lt;Results!$D$55),1,0)</f>
        <v>0</v>
      </c>
      <c r="FN47" s="9">
        <f>IF(AND(FN46=1,FM102&lt;Results!$D$55),1,0)</f>
        <v>0</v>
      </c>
      <c r="FO47" s="9">
        <f>IF(AND(FO46=1,FN102&lt;Results!$D$55),1,0)</f>
        <v>0</v>
      </c>
      <c r="FP47" s="9">
        <f>IF(AND(FP46=1,FO102&lt;Results!$D$55),1,0)</f>
        <v>0</v>
      </c>
      <c r="FQ47" s="9">
        <f>IF(AND(FQ46=1,FP102&lt;Results!$D$55),1,0)</f>
        <v>0</v>
      </c>
      <c r="FR47" s="9">
        <f>IF(AND(FR46=1,FQ102&lt;Results!$D$55),1,0)</f>
        <v>0</v>
      </c>
      <c r="FS47" s="9">
        <f>IF(AND(FS46=1,FR102&lt;Results!$D$55),1,0)</f>
        <v>0</v>
      </c>
      <c r="FT47" s="9">
        <f>IF(AND(FT46=1,FS102&lt;Results!$D$55),1,0)</f>
        <v>0</v>
      </c>
      <c r="FU47" s="9">
        <f>IF(AND(FU46=1,FT102&lt;Results!$D$55),1,0)</f>
        <v>0</v>
      </c>
      <c r="FV47" s="9">
        <f>IF(AND(FV46=1,FU102&lt;Results!$D$55),1,0)</f>
        <v>0</v>
      </c>
      <c r="FW47" s="9">
        <f>IF(AND(FW46=1,FV102&lt;Results!$D$55),1,0)</f>
        <v>0</v>
      </c>
      <c r="FX47" s="9">
        <f>IF(AND(FX46=1,FW102&lt;Results!$D$55),1,0)</f>
        <v>0</v>
      </c>
      <c r="FY47" s="9">
        <f>IF(AND(FY46=1,FX102&lt;Results!$D$55),1,0)</f>
        <v>0</v>
      </c>
      <c r="FZ47" s="9">
        <f>IF(AND(FZ46=1,FY102&lt;Results!$D$55),1,0)</f>
        <v>0</v>
      </c>
      <c r="GA47" s="9">
        <f>IF(AND(GA46=1,FZ102&lt;Results!$D$55),1,0)</f>
        <v>0</v>
      </c>
      <c r="GB47" s="9">
        <f>IF(AND(GB46=1,GA102&lt;Results!$D$55),1,0)</f>
        <v>0</v>
      </c>
      <c r="GC47" s="9">
        <f>IF(AND(GC46=1,GB102&lt;Results!$D$55),1,0)</f>
        <v>0</v>
      </c>
      <c r="GD47" s="9">
        <f>IF(AND(GD46=1,GC102&lt;Results!$D$55),1,0)</f>
        <v>0</v>
      </c>
      <c r="GE47" s="9">
        <f>IF(AND(GE46=1,GD102&lt;Results!$D$55),1,0)</f>
        <v>0</v>
      </c>
      <c r="GF47" s="9">
        <f>IF(AND(GF46=1,GE102&lt;Results!$D$55),1,0)</f>
        <v>0</v>
      </c>
      <c r="GG47" s="9">
        <f>IF(AND(GG46=1,GF102&lt;Results!$D$55),1,0)</f>
        <v>0</v>
      </c>
      <c r="GH47" s="9">
        <f>IF(AND(GH46=1,GG102&lt;Results!$D$55),1,0)</f>
        <v>0</v>
      </c>
      <c r="GI47" s="9">
        <f>IF(AND(GI46=1,GH102&lt;Results!$D$55),1,0)</f>
        <v>0</v>
      </c>
      <c r="GJ47" s="9">
        <f>IF(AND(GJ46=1,GI102&lt;Results!$D$55),1,0)</f>
        <v>0</v>
      </c>
      <c r="GK47" s="9">
        <f>IF(AND(GK46=1,GJ102&lt;Results!$D$55),1,0)</f>
        <v>0</v>
      </c>
      <c r="GL47" s="9">
        <f>IF(AND(GL46=1,GK102&lt;Results!$D$55),1,0)</f>
        <v>0</v>
      </c>
      <c r="GM47" s="9">
        <f>IF(AND(GM46=1,GL102&lt;Results!$D$55),1,0)</f>
        <v>0</v>
      </c>
      <c r="GN47" s="9">
        <f>IF(AND(GN46=1,GM102&lt;Results!$D$55),1,0)</f>
        <v>0</v>
      </c>
      <c r="GO47" s="9">
        <f>IF(AND(GO46=1,GN102&lt;Results!$D$55),1,0)</f>
        <v>0</v>
      </c>
      <c r="GP47" s="9">
        <f>IF(AND(GP46=1,GO102&lt;Results!$D$55),1,0)</f>
        <v>0</v>
      </c>
      <c r="GQ47" s="9">
        <f>IF(AND(GQ46=1,GP102&lt;Results!$D$55),1,0)</f>
        <v>0</v>
      </c>
      <c r="GR47" s="9">
        <f>IF(AND(GR46=1,GQ102&lt;Results!$D$55),1,0)</f>
        <v>0</v>
      </c>
      <c r="GS47" s="9">
        <f>IF(AND(GS46=1,GR102&lt;Results!$D$55),1,0)</f>
        <v>0</v>
      </c>
      <c r="GT47" s="9">
        <f>IF(AND(GT46=1,GS102&lt;Results!$D$55),1,0)</f>
        <v>0</v>
      </c>
      <c r="GU47" s="9">
        <f>IF(AND(GU46=1,GT102&lt;Results!$D$55),1,0)</f>
        <v>0</v>
      </c>
      <c r="GV47" s="9">
        <f>IF(AND(GV46=1,GU102&lt;Results!$D$55),1,0)</f>
        <v>0</v>
      </c>
      <c r="GW47" s="9">
        <f>IF(AND(GW46=1,GV102&lt;Results!$D$55),1,0)</f>
        <v>0</v>
      </c>
      <c r="GX47" s="9">
        <f>IF(AND(GX46=1,GW102&lt;Results!$D$55),1,0)</f>
        <v>0</v>
      </c>
      <c r="GY47" s="9">
        <f>IF(AND(GY46=1,GX102&lt;Results!$D$55),1,0)</f>
        <v>0</v>
      </c>
      <c r="GZ47" s="9">
        <f>IF(AND(GZ46=1,GY102&lt;Results!$D$55),1,0)</f>
        <v>0</v>
      </c>
      <c r="HA47" s="9">
        <f>IF(AND(HA46=1,GZ102&lt;Results!$D$55),1,0)</f>
        <v>0</v>
      </c>
      <c r="HB47" s="9">
        <f>IF(AND(HB46=1,HA102&lt;Results!$D$55),1,0)</f>
        <v>0</v>
      </c>
      <c r="HC47" s="9">
        <f>IF(AND(HC46=1,HB102&lt;Results!$D$55),1,0)</f>
        <v>0</v>
      </c>
      <c r="HD47" s="9">
        <f>IF(AND(HD46=1,HC102&lt;Results!$D$55),1,0)</f>
        <v>0</v>
      </c>
      <c r="HE47" s="9">
        <f>IF(AND(HE46=1,HD102&lt;Results!$D$55),1,0)</f>
        <v>0</v>
      </c>
      <c r="HF47" s="9">
        <f>IF(AND(HF46=1,HE102&lt;Results!$D$55),1,0)</f>
        <v>0</v>
      </c>
      <c r="HG47" s="9">
        <f>IF(AND(HG46=1,HF102&lt;Results!$D$55),1,0)</f>
        <v>0</v>
      </c>
      <c r="HH47" s="9">
        <f>IF(AND(HH46=1,HG102&lt;Results!$D$55),1,0)</f>
        <v>0</v>
      </c>
      <c r="HI47" s="9">
        <f>IF(AND(HI46=1,HH102&lt;Results!$D$55),1,0)</f>
        <v>0</v>
      </c>
      <c r="HJ47" s="9">
        <f>IF(AND(HJ46=1,HI102&lt;Results!$D$55),1,0)</f>
        <v>0</v>
      </c>
      <c r="HK47" s="9">
        <f>IF(AND(HK46=1,HJ102&lt;Results!$D$55),1,0)</f>
        <v>0</v>
      </c>
      <c r="HL47" s="9">
        <f>IF(AND(HL46=1,HK102&lt;Results!$D$55),1,0)</f>
        <v>0</v>
      </c>
      <c r="HM47" s="9">
        <f>IF(AND(HM46=1,HL102&lt;Results!$D$55),1,0)</f>
        <v>0</v>
      </c>
      <c r="HN47" s="9">
        <f>IF(AND(HN46=1,HM102&lt;Results!$D$55),1,0)</f>
        <v>0</v>
      </c>
      <c r="HO47" s="9">
        <f>IF(AND(HO46=1,HN102&lt;Results!$D$55),1,0)</f>
        <v>0</v>
      </c>
      <c r="HP47" s="9">
        <f>IF(AND(HP46=1,HO102&lt;Results!$D$55),1,0)</f>
        <v>0</v>
      </c>
      <c r="HQ47" s="9">
        <f>IF(AND(HQ46=1,HP102&lt;Results!$D$55),1,0)</f>
        <v>0</v>
      </c>
      <c r="HR47" s="9">
        <f>IF(AND(HR46=1,HQ102&lt;Results!$D$55),1,0)</f>
        <v>0</v>
      </c>
      <c r="HS47" s="9">
        <f>IF(AND(HS46=1,HR102&lt;Results!$D$55),1,0)</f>
        <v>0</v>
      </c>
      <c r="HT47" s="9">
        <f>IF(AND(HT46=1,HS102&lt;Results!$D$55),1,0)</f>
        <v>0</v>
      </c>
      <c r="HU47" s="9">
        <f>IF(AND(HU46=1,HT102&lt;Results!$D$55),1,0)</f>
        <v>0</v>
      </c>
      <c r="HV47" s="9">
        <f>IF(AND(HV46=1,HU102&lt;Results!$D$55),1,0)</f>
        <v>0</v>
      </c>
      <c r="HW47" s="9">
        <f>IF(AND(HW46=1,HV102&lt;Results!$D$55),1,0)</f>
        <v>0</v>
      </c>
      <c r="HX47" s="9">
        <f>IF(AND(HX46=1,HW102&lt;Results!$D$55),1,0)</f>
        <v>0</v>
      </c>
      <c r="HY47" s="9">
        <f>IF(AND(HY46=1,HX102&lt;Results!$D$55),1,0)</f>
        <v>0</v>
      </c>
      <c r="HZ47" s="9">
        <f>IF(AND(HZ46=1,HY102&lt;Results!$D$55),1,0)</f>
        <v>0</v>
      </c>
      <c r="IA47" s="9">
        <f>IF(AND(IA46=1,HZ102&lt;Results!$D$55),1,0)</f>
        <v>0</v>
      </c>
      <c r="IB47" s="9">
        <f>IF(AND(IB46=1,IA102&lt;Results!$D$55),1,0)</f>
        <v>0</v>
      </c>
      <c r="IC47" s="9">
        <f>IF(AND(IC46=1,IB102&lt;Results!$D$55),1,0)</f>
        <v>0</v>
      </c>
      <c r="ID47" s="9">
        <f>IF(AND(ID46=1,IC102&lt;Results!$D$55),1,0)</f>
        <v>0</v>
      </c>
      <c r="IE47" s="9">
        <f>IF(AND(IE46=1,ID102&lt;Results!$D$55),1,0)</f>
        <v>0</v>
      </c>
      <c r="IF47" s="9">
        <f>IF(AND(IF46=1,IE102&lt;Results!$D$55),1,0)</f>
        <v>0</v>
      </c>
      <c r="IG47" s="9">
        <f>IF(AND(IG46=1,IF102&lt;Results!$D$55),1,0)</f>
        <v>0</v>
      </c>
      <c r="IH47" s="9">
        <f>IF(AND(IH46=1,IG102&lt;Results!$D$55),1,0)</f>
        <v>0</v>
      </c>
      <c r="II47" s="9">
        <f>IF(AND(II46=1,IH102&lt;Results!$D$55),1,0)</f>
        <v>0</v>
      </c>
      <c r="IJ47" s="9">
        <f>IF(AND(IJ46=1,II102&lt;Results!$D$55),1,0)</f>
        <v>0</v>
      </c>
      <c r="IK47" s="9">
        <f>IF(AND(IK46=1,IJ102&lt;Results!$D$55),1,0)</f>
        <v>0</v>
      </c>
      <c r="IL47" s="9">
        <f>IF(AND(IL46=1,IK102&lt;Results!$D$55),1,0)</f>
        <v>0</v>
      </c>
      <c r="IM47" s="9">
        <f>IF(AND(IM46=1,IL102&lt;Results!$D$55),1,0)</f>
        <v>0</v>
      </c>
      <c r="IN47" s="9">
        <f>IF(AND(IN46=1,IM102&lt;Results!$D$55),1,0)</f>
        <v>0</v>
      </c>
      <c r="IO47" s="9">
        <f>IF(AND(IO46=1,IN102&lt;Results!$D$55),1,0)</f>
        <v>0</v>
      </c>
      <c r="IP47" s="9">
        <f>IF(AND(IP46=1,IO102&lt;Results!$D$55),1,0)</f>
        <v>0</v>
      </c>
      <c r="IQ47" s="9">
        <f>IF(AND(IQ46=1,IP102&lt;Results!$D$55),1,0)</f>
        <v>0</v>
      </c>
      <c r="IR47" s="9">
        <f>IF(AND(IR46=1,IQ102&lt;Results!$D$55),1,0)</f>
        <v>0</v>
      </c>
    </row>
    <row r="48" spans="1:252" s="8" customFormat="1" ht="12.75" hidden="1" customHeight="1" x14ac:dyDescent="0.25">
      <c r="A48" s="191"/>
      <c r="B48" s="265"/>
      <c r="C48" s="9">
        <f>IF(AND(B106&lt;=Results!$C$50*(Results!$C$55/100),B106&gt;Results!$C$50*(Results!$C$56/100)),1,0)</f>
        <v>0</v>
      </c>
      <c r="D48" s="9">
        <f>IF(AND(C106&lt;=Results!$C$50*(Results!$C$55/100),C106&gt;Results!$C$50*(Results!$C$56/100)),1,0)</f>
        <v>0</v>
      </c>
      <c r="E48" s="9">
        <f>IF(AND(D106&lt;=Results!$C$50*(Results!$C$55/100),D106&gt;Results!$C$50*(Results!$C$56/100)),1,0)</f>
        <v>0</v>
      </c>
      <c r="F48" s="9">
        <f>IF(AND(E106&lt;=Results!$C$50*(Results!$C$55/100),E106&gt;Results!$C$50*(Results!$C$56/100)),1,0)</f>
        <v>0</v>
      </c>
      <c r="G48" s="9">
        <f>IF(AND(F106&lt;=Results!$C$50*(Results!$C$55/100),F106&gt;Results!$C$50*(Results!$C$56/100)),1,0)</f>
        <v>0</v>
      </c>
      <c r="H48" s="9">
        <f>IF(AND(G106&lt;=Results!$C$50*(Results!$C$55/100),G106&gt;Results!$C$50*(Results!$C$56/100)),1,0)</f>
        <v>0</v>
      </c>
      <c r="I48" s="9">
        <f>IF(AND(H106&lt;=Results!$C$50*(Results!$C$55/100),H106&gt;Results!$C$50*(Results!$C$56/100)),1,0)</f>
        <v>0</v>
      </c>
      <c r="J48" s="9">
        <f>IF(AND(I106&lt;=Results!$C$50*(Results!$C$55/100),I106&gt;Results!$C$50*(Results!$C$56/100)),1,0)</f>
        <v>0</v>
      </c>
      <c r="K48" s="9">
        <f>IF(AND(J106&lt;=Results!$C$50*(Results!$C$55/100),J106&gt;Results!$C$50*(Results!$C$56/100)),1,0)</f>
        <v>0</v>
      </c>
      <c r="L48" s="9">
        <f>IF(AND(K106&lt;=Results!$C$50*(Results!$C$55/100),K106&gt;Results!$C$50*(Results!$C$56/100)),1,0)</f>
        <v>0</v>
      </c>
      <c r="M48" s="9">
        <f>IF(AND(L106&lt;=Results!$C$50*(Results!$C$55/100),L106&gt;Results!$C$50*(Results!$C$56/100)),1,0)</f>
        <v>0</v>
      </c>
      <c r="N48" s="9">
        <f>IF(AND(M106&lt;=Results!$C$50*(Results!$C$55/100),M106&gt;Results!$C$50*(Results!$C$56/100)),1,0)</f>
        <v>0</v>
      </c>
      <c r="O48" s="9">
        <f>IF(AND(N106&lt;=Results!$C$50*(Results!$C$55/100),N106&gt;Results!$C$50*(Results!$C$56/100)),1,0)</f>
        <v>0</v>
      </c>
      <c r="P48" s="9">
        <f>IF(AND(O106&lt;=Results!$C$50*(Results!$C$55/100),O106&gt;Results!$C$50*(Results!$C$56/100)),1,0)</f>
        <v>0</v>
      </c>
      <c r="Q48" s="9">
        <f>IF(AND(P106&lt;=Results!$C$50*(Results!$C$55/100),P106&gt;Results!$C$50*(Results!$C$56/100)),1,0)</f>
        <v>0</v>
      </c>
      <c r="R48" s="9">
        <f>IF(AND(Q106&lt;=Results!$C$50*(Results!$C$55/100),Q106&gt;Results!$C$50*(Results!$C$56/100)),1,0)</f>
        <v>0</v>
      </c>
      <c r="S48" s="9">
        <f>IF(AND(R106&lt;=Results!$C$50*(Results!$C$55/100),R106&gt;Results!$C$50*(Results!$C$56/100)),1,0)</f>
        <v>0</v>
      </c>
      <c r="T48" s="9">
        <f>IF(AND(S106&lt;=Results!$C$50*(Results!$C$55/100),S106&gt;Results!$C$50*(Results!$C$56/100)),1,0)</f>
        <v>0</v>
      </c>
      <c r="U48" s="9">
        <f>IF(AND(T106&lt;=Results!$C$50*(Results!$C$55/100),T106&gt;Results!$C$50*(Results!$C$56/100)),1,0)</f>
        <v>0</v>
      </c>
      <c r="V48" s="9">
        <f>IF(AND(U106&lt;=Results!$C$50*(Results!$C$55/100),U106&gt;Results!$C$50*(Results!$C$56/100)),1,0)</f>
        <v>0</v>
      </c>
      <c r="W48" s="9">
        <f>IF(AND(V106&lt;=Results!$C$50*(Results!$C$55/100),V106&gt;Results!$C$50*(Results!$C$56/100)),1,0)</f>
        <v>0</v>
      </c>
      <c r="X48" s="9">
        <f>IF(AND(W106&lt;=Results!$C$50*(Results!$C$55/100),W106&gt;Results!$C$50*(Results!$C$56/100)),1,0)</f>
        <v>0</v>
      </c>
      <c r="Y48" s="9">
        <f>IF(AND(X106&lt;=Results!$C$50*(Results!$C$55/100),X106&gt;Results!$C$50*(Results!$C$56/100)),1,0)</f>
        <v>0</v>
      </c>
      <c r="Z48" s="9">
        <f>IF(AND(Y106&lt;=Results!$C$50*(Results!$C$55/100),Y106&gt;Results!$C$50*(Results!$C$56/100)),1,0)</f>
        <v>0</v>
      </c>
      <c r="AA48" s="9">
        <f>IF(AND(Z106&lt;=Results!$C$50*(Results!$C$55/100),Z106&gt;Results!$C$50*(Results!$C$56/100)),1,0)</f>
        <v>0</v>
      </c>
      <c r="AB48" s="9">
        <f>IF(AND(AA106&lt;=Results!$C$50*(Results!$C$55/100),AA106&gt;Results!$C$50*(Results!$C$56/100)),1,0)</f>
        <v>0</v>
      </c>
      <c r="AC48" s="9">
        <f>IF(AND(AB106&lt;=Results!$C$50*(Results!$C$55/100),AB106&gt;Results!$C$50*(Results!$C$56/100)),1,0)</f>
        <v>0</v>
      </c>
      <c r="AD48" s="9">
        <f>IF(AND(AC106&lt;=Results!$C$50*(Results!$C$55/100),AC106&gt;Results!$C$50*(Results!$C$56/100)),1,0)</f>
        <v>0</v>
      </c>
      <c r="AE48" s="9">
        <f>IF(AND(AD106&lt;=Results!$C$50*(Results!$C$55/100),AD106&gt;Results!$C$50*(Results!$C$56/100)),1,0)</f>
        <v>0</v>
      </c>
      <c r="AF48" s="9">
        <f>IF(AND(AE106&lt;=Results!$C$50*(Results!$C$55/100),AE106&gt;Results!$C$50*(Results!$C$56/100)),1,0)</f>
        <v>0</v>
      </c>
      <c r="AG48" s="9">
        <f>IF(AND(AF106&lt;=Results!$C$50*(Results!$C$55/100),AF106&gt;Results!$C$50*(Results!$C$56/100)),1,0)</f>
        <v>0</v>
      </c>
      <c r="AH48" s="9">
        <f>IF(AND(AG106&lt;=Results!$C$50*(Results!$C$55/100),AG106&gt;Results!$C$50*(Results!$C$56/100)),1,0)</f>
        <v>0</v>
      </c>
      <c r="AI48" s="9">
        <f>IF(AND(AH106&lt;=Results!$C$50*(Results!$C$55/100),AH106&gt;Results!$C$50*(Results!$C$56/100)),1,0)</f>
        <v>0</v>
      </c>
      <c r="AJ48" s="9">
        <f>IF(AND(AI106&lt;=Results!$C$50*(Results!$C$55/100),AI106&gt;Results!$C$50*(Results!$C$56/100)),1,0)</f>
        <v>0</v>
      </c>
      <c r="AK48" s="9">
        <f>IF(AND(AJ106&lt;=Results!$C$50*(Results!$C$55/100),AJ106&gt;Results!$C$50*(Results!$C$56/100)),1,0)</f>
        <v>0</v>
      </c>
      <c r="AL48" s="9">
        <f>IF(AND(AK106&lt;=Results!$C$50*(Results!$C$55/100),AK106&gt;Results!$C$50*(Results!$C$56/100)),1,0)</f>
        <v>0</v>
      </c>
      <c r="AM48" s="9">
        <f>IF(AND(AL106&lt;=Results!$C$50*(Results!$C$55/100),AL106&gt;Results!$C$50*(Results!$C$56/100)),1,0)</f>
        <v>0</v>
      </c>
      <c r="AN48" s="9">
        <f>IF(AND(AM106&lt;=Results!$C$50*(Results!$C$55/100),AM106&gt;Results!$C$50*(Results!$C$56/100)),1,0)</f>
        <v>0</v>
      </c>
      <c r="AO48" s="9">
        <f>IF(AND(AN106&lt;=Results!$C$50*(Results!$C$55/100),AN106&gt;Results!$C$50*(Results!$C$56/100)),1,0)</f>
        <v>0</v>
      </c>
      <c r="AP48" s="9">
        <f>IF(AND(AO106&lt;=Results!$C$50*(Results!$C$55/100),AO106&gt;Results!$C$50*(Results!$C$56/100)),1,0)</f>
        <v>0</v>
      </c>
      <c r="AQ48" s="9">
        <f>IF(AND(AP106&lt;=Results!$C$50*(Results!$C$55/100),AP106&gt;Results!$C$50*(Results!$C$56/100)),1,0)</f>
        <v>0</v>
      </c>
      <c r="AR48" s="9">
        <f>IF(AND(AQ106&lt;=Results!$C$50*(Results!$C$55/100),AQ106&gt;Results!$C$50*(Results!$C$56/100)),1,0)</f>
        <v>0</v>
      </c>
      <c r="AS48" s="9">
        <f>IF(AND(AR106&lt;=Results!$C$50*(Results!$C$55/100),AR106&gt;Results!$C$50*(Results!$C$56/100)),1,0)</f>
        <v>0</v>
      </c>
      <c r="AT48" s="9">
        <f>IF(AND(AS106&lt;=Results!$C$50*(Results!$C$55/100),AS106&gt;Results!$C$50*(Results!$C$56/100)),1,0)</f>
        <v>0</v>
      </c>
      <c r="AU48" s="9">
        <f>IF(AND(AT106&lt;=Results!$C$50*(Results!$C$55/100),AT106&gt;Results!$C$50*(Results!$C$56/100)),1,0)</f>
        <v>0</v>
      </c>
      <c r="AV48" s="9">
        <f>IF(AND(AU106&lt;=Results!$C$50*(Results!$C$55/100),AU106&gt;Results!$C$50*(Results!$C$56/100)),1,0)</f>
        <v>0</v>
      </c>
      <c r="AW48" s="9">
        <f>IF(AND(AV106&lt;=Results!$C$50*(Results!$C$55/100),AV106&gt;Results!$C$50*(Results!$C$56/100)),1,0)</f>
        <v>0</v>
      </c>
      <c r="AX48" s="9">
        <f>IF(AND(AW106&lt;=Results!$C$50*(Results!$C$55/100),AW106&gt;Results!$C$50*(Results!$C$56/100)),1,0)</f>
        <v>0</v>
      </c>
      <c r="AY48" s="9">
        <f>IF(AND(AX106&lt;=Results!$C$50*(Results!$C$55/100),AX106&gt;Results!$C$50*(Results!$C$56/100)),1,0)</f>
        <v>0</v>
      </c>
      <c r="AZ48" s="9">
        <f>IF(AND(AY106&lt;=Results!$C$50*(Results!$C$55/100),AY106&gt;Results!$C$50*(Results!$C$56/100)),1,0)</f>
        <v>0</v>
      </c>
      <c r="BA48" s="9">
        <f>IF(AND(AZ106&lt;=Results!$C$50*(Results!$C$55/100),AZ106&gt;Results!$C$50*(Results!$C$56/100)),1,0)</f>
        <v>0</v>
      </c>
      <c r="BB48" s="9">
        <f>IF(AND(BA106&lt;=Results!$C$50*(Results!$C$55/100),BA106&gt;Results!$C$50*(Results!$C$56/100)),1,0)</f>
        <v>0</v>
      </c>
      <c r="BC48" s="9">
        <f>IF(AND(BB106&lt;=Results!$C$50*(Results!$C$55/100),BB106&gt;Results!$C$50*(Results!$C$56/100)),1,0)</f>
        <v>0</v>
      </c>
      <c r="BD48" s="9">
        <f>IF(AND(BC106&lt;=Results!$C$50*(Results!$C$55/100),BC106&gt;Results!$C$50*(Results!$C$56/100)),1,0)</f>
        <v>0</v>
      </c>
      <c r="BE48" s="9">
        <f>IF(AND(BD106&lt;=Results!$C$50*(Results!$C$55/100),BD106&gt;Results!$C$50*(Results!$C$56/100)),1,0)</f>
        <v>0</v>
      </c>
      <c r="BF48" s="9">
        <f>IF(AND(BE106&lt;=Results!$C$50*(Results!$C$55/100),BE106&gt;Results!$C$50*(Results!$C$56/100)),1,0)</f>
        <v>0</v>
      </c>
      <c r="BG48" s="9">
        <f>IF(AND(BF106&lt;=Results!$C$50*(Results!$C$55/100),BF106&gt;Results!$C$50*(Results!$C$56/100)),1,0)</f>
        <v>0</v>
      </c>
      <c r="BH48" s="9">
        <f>IF(AND(BG106&lt;=Results!$C$50*(Results!$C$55/100),BG106&gt;Results!$C$50*(Results!$C$56/100)),1,0)</f>
        <v>0</v>
      </c>
      <c r="BI48" s="9">
        <f>IF(AND(BH106&lt;=Results!$C$50*(Results!$C$55/100),BH106&gt;Results!$C$50*(Results!$C$56/100)),1,0)</f>
        <v>0</v>
      </c>
      <c r="BJ48" s="9">
        <f>IF(AND(BI106&lt;=Results!$C$50*(Results!$C$55/100),BI106&gt;Results!$C$50*(Results!$C$56/100)),1,0)</f>
        <v>0</v>
      </c>
      <c r="BK48" s="9">
        <f>IF(AND(BJ106&lt;=Results!$C$50*(Results!$C$55/100),BJ106&gt;Results!$C$50*(Results!$C$56/100)),1,0)</f>
        <v>0</v>
      </c>
      <c r="BL48" s="9">
        <f>IF(AND(BK106&lt;=Results!$C$50*(Results!$C$55/100),BK106&gt;Results!$C$50*(Results!$C$56/100)),1,0)</f>
        <v>0</v>
      </c>
      <c r="BM48" s="9">
        <f>IF(AND(BL106&lt;=Results!$C$50*(Results!$C$55/100),BL106&gt;Results!$C$50*(Results!$C$56/100)),1,0)</f>
        <v>0</v>
      </c>
      <c r="BN48" s="9">
        <f>IF(AND(BM106&lt;=Results!$C$50*(Results!$C$55/100),BM106&gt;Results!$C$50*(Results!$C$56/100)),1,0)</f>
        <v>0</v>
      </c>
      <c r="BO48" s="9">
        <f>IF(AND(BN106&lt;=Results!$C$50*(Results!$C$55/100),BN106&gt;Results!$C$50*(Results!$C$56/100)),1,0)</f>
        <v>0</v>
      </c>
      <c r="BP48" s="9">
        <f>IF(AND(BO106&lt;=Results!$C$50*(Results!$C$55/100),BO106&gt;Results!$C$50*(Results!$C$56/100)),1,0)</f>
        <v>0</v>
      </c>
      <c r="BQ48" s="9">
        <f>IF(AND(BP106&lt;=Results!$C$50*(Results!$C$55/100),BP106&gt;Results!$C$50*(Results!$C$56/100)),1,0)</f>
        <v>0</v>
      </c>
      <c r="BR48" s="9">
        <f>IF(AND(BQ106&lt;=Results!$C$50*(Results!$C$55/100),BQ106&gt;Results!$C$50*(Results!$C$56/100)),1,0)</f>
        <v>0</v>
      </c>
      <c r="BS48" s="9">
        <f>IF(AND(BR106&lt;=Results!$C$50*(Results!$C$55/100),BR106&gt;Results!$C$50*(Results!$C$56/100)),1,0)</f>
        <v>0</v>
      </c>
      <c r="BT48" s="9">
        <f>IF(AND(BS106&lt;=Results!$C$50*(Results!$C$55/100),BS106&gt;Results!$C$50*(Results!$C$56/100)),1,0)</f>
        <v>0</v>
      </c>
      <c r="BU48" s="9">
        <f>IF(AND(BT106&lt;=Results!$C$50*(Results!$C$55/100),BT106&gt;Results!$C$50*(Results!$C$56/100)),1,0)</f>
        <v>0</v>
      </c>
      <c r="BV48" s="9">
        <f>IF(AND(BU106&lt;=Results!$C$50*(Results!$C$55/100),BU106&gt;Results!$C$50*(Results!$C$56/100)),1,0)</f>
        <v>0</v>
      </c>
      <c r="BW48" s="9">
        <f>IF(AND(BV106&lt;=Results!$C$50*(Results!$C$55/100),BV106&gt;Results!$C$50*(Results!$C$56/100)),1,0)</f>
        <v>0</v>
      </c>
      <c r="BX48" s="9">
        <f>IF(AND(BW106&lt;=Results!$C$50*(Results!$C$55/100),BW106&gt;Results!$C$50*(Results!$C$56/100)),1,0)</f>
        <v>0</v>
      </c>
      <c r="BY48" s="9">
        <f>IF(AND(BX106&lt;=Results!$C$50*(Results!$C$55/100),BX106&gt;Results!$C$50*(Results!$C$56/100)),1,0)</f>
        <v>0</v>
      </c>
      <c r="BZ48" s="9">
        <f>IF(AND(BY106&lt;=Results!$C$50*(Results!$C$55/100),BY106&gt;Results!$C$50*(Results!$C$56/100)),1,0)</f>
        <v>0</v>
      </c>
      <c r="CA48" s="9">
        <f>IF(AND(BZ106&lt;=Results!$C$50*(Results!$C$55/100),BZ106&gt;Results!$C$50*(Results!$C$56/100)),1,0)</f>
        <v>0</v>
      </c>
      <c r="CB48" s="9">
        <f>IF(AND(CA106&lt;=Results!$C$50*(Results!$C$55/100),CA106&gt;Results!$C$50*(Results!$C$56/100)),1,0)</f>
        <v>0</v>
      </c>
      <c r="CC48" s="9">
        <f>IF(AND(CB106&lt;=Results!$C$50*(Results!$C$55/100),CB106&gt;Results!$C$50*(Results!$C$56/100)),1,0)</f>
        <v>0</v>
      </c>
      <c r="CD48" s="9">
        <f>IF(AND(CC106&lt;=Results!$C$50*(Results!$C$55/100),CC106&gt;Results!$C$50*(Results!$C$56/100)),1,0)</f>
        <v>0</v>
      </c>
      <c r="CE48" s="9">
        <f>IF(AND(CD106&lt;=Results!$C$50*(Results!$C$55/100),CD106&gt;Results!$C$50*(Results!$C$56/100)),1,0)</f>
        <v>0</v>
      </c>
      <c r="CF48" s="9">
        <f>IF(AND(CE106&lt;=Results!$C$50*(Results!$C$55/100),CE106&gt;Results!$C$50*(Results!$C$56/100)),1,0)</f>
        <v>0</v>
      </c>
      <c r="CG48" s="9">
        <f>IF(AND(CF106&lt;=Results!$C$50*(Results!$C$55/100),CF106&gt;Results!$C$50*(Results!$C$56/100)),1,0)</f>
        <v>0</v>
      </c>
      <c r="CH48" s="9">
        <f>IF(AND(CG106&lt;=Results!$C$50*(Results!$C$55/100),CG106&gt;Results!$C$50*(Results!$C$56/100)),1,0)</f>
        <v>0</v>
      </c>
      <c r="CI48" s="9">
        <f>IF(AND(CH106&lt;=Results!$C$50*(Results!$C$55/100),CH106&gt;Results!$C$50*(Results!$C$56/100)),1,0)</f>
        <v>0</v>
      </c>
      <c r="CJ48" s="9">
        <f>IF(AND(CI106&lt;=Results!$C$50*(Results!$C$55/100),CI106&gt;Results!$C$50*(Results!$C$56/100)),1,0)</f>
        <v>0</v>
      </c>
      <c r="CK48" s="9">
        <f>IF(AND(CJ106&lt;=Results!$C$50*(Results!$C$55/100),CJ106&gt;Results!$C$50*(Results!$C$56/100)),1,0)</f>
        <v>0</v>
      </c>
      <c r="CL48" s="9">
        <f>IF(AND(CK106&lt;=Results!$C$50*(Results!$C$55/100),CK106&gt;Results!$C$50*(Results!$C$56/100)),1,0)</f>
        <v>0</v>
      </c>
      <c r="CM48" s="9">
        <f>IF(AND(CL106&lt;=Results!$C$50*(Results!$C$55/100),CL106&gt;Results!$C$50*(Results!$C$56/100)),1,0)</f>
        <v>0</v>
      </c>
      <c r="CN48" s="9">
        <f>IF(AND(CM106&lt;=Results!$C$50*(Results!$C$55/100),CM106&gt;Results!$C$50*(Results!$C$56/100)),1,0)</f>
        <v>0</v>
      </c>
      <c r="CO48" s="9">
        <f>IF(AND(CN106&lt;=Results!$C$50*(Results!$C$55/100),CN106&gt;Results!$C$50*(Results!$C$56/100)),1,0)</f>
        <v>0</v>
      </c>
      <c r="CP48" s="9">
        <f>IF(AND(CO106&lt;=Results!$C$50*(Results!$C$55/100),CO106&gt;Results!$C$50*(Results!$C$56/100)),1,0)</f>
        <v>0</v>
      </c>
      <c r="CQ48" s="9">
        <f>IF(AND(CP106&lt;=Results!$C$50*(Results!$C$55/100),CP106&gt;Results!$C$50*(Results!$C$56/100)),1,0)</f>
        <v>0</v>
      </c>
      <c r="CR48" s="9">
        <f>IF(AND(CQ106&lt;=Results!$C$50*(Results!$C$55/100),CQ106&gt;Results!$C$50*(Results!$C$56/100)),1,0)</f>
        <v>0</v>
      </c>
      <c r="CS48" s="9">
        <f>IF(AND(CR106&lt;=Results!$C$50*(Results!$C$55/100),CR106&gt;Results!$C$50*(Results!$C$56/100)),1,0)</f>
        <v>0</v>
      </c>
      <c r="CT48" s="9">
        <f>IF(AND(CS106&lt;=Results!$C$50*(Results!$C$55/100),CS106&gt;Results!$C$50*(Results!$C$56/100)),1,0)</f>
        <v>0</v>
      </c>
      <c r="CU48" s="9">
        <f>IF(AND(CT106&lt;=Results!$C$50*(Results!$C$55/100),CT106&gt;Results!$C$50*(Results!$C$56/100)),1,0)</f>
        <v>0</v>
      </c>
      <c r="CV48" s="9">
        <f>IF(AND(CU106&lt;=Results!$C$50*(Results!$C$55/100),CU106&gt;Results!$C$50*(Results!$C$56/100)),1,0)</f>
        <v>0</v>
      </c>
      <c r="CW48" s="9">
        <f>IF(AND(CV106&lt;=Results!$C$50*(Results!$C$55/100),CV106&gt;Results!$C$50*(Results!$C$56/100)),1,0)</f>
        <v>0</v>
      </c>
      <c r="CX48" s="9">
        <f>IF(AND(CW106&lt;=Results!$C$50*(Results!$C$55/100),CW106&gt;Results!$C$50*(Results!$C$56/100)),1,0)</f>
        <v>0</v>
      </c>
      <c r="CY48" s="9">
        <f>IF(AND(CX106&lt;=Results!$C$50*(Results!$C$55/100),CX106&gt;Results!$C$50*(Results!$C$56/100)),1,0)</f>
        <v>0</v>
      </c>
      <c r="CZ48" s="9">
        <f>IF(AND(CY106&lt;=Results!$C$50*(Results!$C$55/100),CY106&gt;Results!$C$50*(Results!$C$56/100)),1,0)</f>
        <v>0</v>
      </c>
      <c r="DA48" s="9">
        <f>IF(AND(CZ106&lt;=Results!$C$50*(Results!$C$55/100),CZ106&gt;Results!$C$50*(Results!$C$56/100)),1,0)</f>
        <v>0</v>
      </c>
      <c r="DB48" s="9">
        <f>IF(AND(DA106&lt;=Results!$C$50*(Results!$C$55/100),DA106&gt;Results!$C$50*(Results!$C$56/100)),1,0)</f>
        <v>0</v>
      </c>
      <c r="DC48" s="9">
        <f>IF(AND(DB106&lt;=Results!$C$50*(Results!$C$55/100),DB106&gt;Results!$C$50*(Results!$C$56/100)),1,0)</f>
        <v>0</v>
      </c>
      <c r="DD48" s="9">
        <f>IF(AND(DC106&lt;=Results!$C$50*(Results!$C$55/100),DC106&gt;Results!$C$50*(Results!$C$56/100)),1,0)</f>
        <v>0</v>
      </c>
      <c r="DE48" s="9">
        <f>IF(AND(DD106&lt;=Results!$C$50*(Results!$C$55/100),DD106&gt;Results!$C$50*(Results!$C$56/100)),1,0)</f>
        <v>0</v>
      </c>
      <c r="DF48" s="9">
        <f>IF(AND(DE106&lt;=Results!$C$50*(Results!$C$55/100),DE106&gt;Results!$C$50*(Results!$C$56/100)),1,0)</f>
        <v>0</v>
      </c>
      <c r="DG48" s="9">
        <f>IF(AND(DF106&lt;=Results!$C$50*(Results!$C$55/100),DF106&gt;Results!$C$50*(Results!$C$56/100)),1,0)</f>
        <v>0</v>
      </c>
      <c r="DH48" s="9">
        <f>IF(AND(DG106&lt;=Results!$C$50*(Results!$C$55/100),DG106&gt;Results!$C$50*(Results!$C$56/100)),1,0)</f>
        <v>0</v>
      </c>
      <c r="DI48" s="9">
        <f>IF(AND(DH106&lt;=Results!$C$50*(Results!$C$55/100),DH106&gt;Results!$C$50*(Results!$C$56/100)),1,0)</f>
        <v>0</v>
      </c>
      <c r="DJ48" s="9">
        <f>IF(AND(DI106&lt;=Results!$C$50*(Results!$C$55/100),DI106&gt;Results!$C$50*(Results!$C$56/100)),1,0)</f>
        <v>0</v>
      </c>
      <c r="DK48" s="9">
        <f>IF(AND(DJ106&lt;=Results!$C$50*(Results!$C$55/100),DJ106&gt;Results!$C$50*(Results!$C$56/100)),1,0)</f>
        <v>1</v>
      </c>
      <c r="DL48" s="9">
        <f>IF(AND(DK106&lt;=Results!$C$50*(Results!$C$55/100),DK106&gt;Results!$C$50*(Results!$C$56/100)),1,0)</f>
        <v>1</v>
      </c>
      <c r="DM48" s="9">
        <f>IF(AND(DL106&lt;=Results!$C$50*(Results!$C$55/100),DL106&gt;Results!$C$50*(Results!$C$56/100)),1,0)</f>
        <v>1</v>
      </c>
      <c r="DN48" s="9">
        <f>IF(AND(DM106&lt;=Results!$C$50*(Results!$C$55/100),DM106&gt;Results!$C$50*(Results!$C$56/100)),1,0)</f>
        <v>1</v>
      </c>
      <c r="DO48" s="9">
        <f>IF(AND(DN106&lt;=Results!$C$50*(Results!$C$55/100),DN106&gt;Results!$C$50*(Results!$C$56/100)),1,0)</f>
        <v>1</v>
      </c>
      <c r="DP48" s="9">
        <f>IF(AND(DO106&lt;=Results!$C$50*(Results!$C$55/100),DO106&gt;Results!$C$50*(Results!$C$56/100)),1,0)</f>
        <v>1</v>
      </c>
      <c r="DQ48" s="9">
        <f>IF(AND(DP106&lt;=Results!$C$50*(Results!$C$55/100),DP106&gt;Results!$C$50*(Results!$C$56/100)),1,0)</f>
        <v>1</v>
      </c>
      <c r="DR48" s="9">
        <f>IF(AND(DQ106&lt;=Results!$C$50*(Results!$C$55/100),DQ106&gt;Results!$C$50*(Results!$C$56/100)),1,0)</f>
        <v>1</v>
      </c>
      <c r="DS48" s="9">
        <f>IF(AND(DR106&lt;=Results!$C$50*(Results!$C$55/100),DR106&gt;Results!$C$50*(Results!$C$56/100)),1,0)</f>
        <v>0</v>
      </c>
      <c r="DT48" s="9">
        <f>IF(AND(DS106&lt;=Results!$C$50*(Results!$C$55/100),DS106&gt;Results!$C$50*(Results!$C$56/100)),1,0)</f>
        <v>0</v>
      </c>
      <c r="DU48" s="9">
        <f>IF(AND(DT106&lt;=Results!$C$50*(Results!$C$55/100),DT106&gt;Results!$C$50*(Results!$C$56/100)),1,0)</f>
        <v>0</v>
      </c>
      <c r="DV48" s="9">
        <f>IF(AND(DU106&lt;=Results!$C$50*(Results!$C$55/100),DU106&gt;Results!$C$50*(Results!$C$56/100)),1,0)</f>
        <v>0</v>
      </c>
      <c r="DW48" s="9">
        <f>IF(AND(DV106&lt;=Results!$C$50*(Results!$C$55/100),DV106&gt;Results!$C$50*(Results!$C$56/100)),1,0)</f>
        <v>0</v>
      </c>
      <c r="DX48" s="9">
        <f>IF(AND(DW106&lt;=Results!$C$50*(Results!$C$55/100),DW106&gt;Results!$C$50*(Results!$C$56/100)),1,0)</f>
        <v>0</v>
      </c>
      <c r="DY48" s="9">
        <f>IF(AND(DX106&lt;=Results!$C$50*(Results!$C$55/100),DX106&gt;Results!$C$50*(Results!$C$56/100)),1,0)</f>
        <v>0</v>
      </c>
      <c r="DZ48" s="9">
        <f>IF(AND(DY106&lt;=Results!$C$50*(Results!$C$55/100),DY106&gt;Results!$C$50*(Results!$C$56/100)),1,0)</f>
        <v>0</v>
      </c>
      <c r="EA48" s="9">
        <f>IF(AND(DZ106&lt;=Results!$C$50*(Results!$C$55/100),DZ106&gt;Results!$C$50*(Results!$C$56/100)),1,0)</f>
        <v>0</v>
      </c>
      <c r="EB48" s="9">
        <f>IF(AND(EA106&lt;=Results!$C$50*(Results!$C$55/100),EA106&gt;Results!$C$50*(Results!$C$56/100)),1,0)</f>
        <v>0</v>
      </c>
      <c r="EC48" s="9">
        <f>IF(AND(EB106&lt;=Results!$C$50*(Results!$C$55/100),EB106&gt;Results!$C$50*(Results!$C$56/100)),1,0)</f>
        <v>0</v>
      </c>
      <c r="ED48" s="9">
        <f>IF(AND(EC106&lt;=Results!$C$50*(Results!$C$55/100),EC106&gt;Results!$C$50*(Results!$C$56/100)),1,0)</f>
        <v>0</v>
      </c>
      <c r="EE48" s="9">
        <f>IF(AND(ED106&lt;=Results!$C$50*(Results!$C$55/100),ED106&gt;Results!$C$50*(Results!$C$56/100)),1,0)</f>
        <v>0</v>
      </c>
      <c r="EF48" s="9">
        <f>IF(AND(EE106&lt;=Results!$C$50*(Results!$C$55/100),EE106&gt;Results!$C$50*(Results!$C$56/100)),1,0)</f>
        <v>0</v>
      </c>
      <c r="EG48" s="9">
        <f>IF(AND(EF106&lt;=Results!$C$50*(Results!$C$55/100),EF106&gt;Results!$C$50*(Results!$C$56/100)),1,0)</f>
        <v>0</v>
      </c>
      <c r="EH48" s="9">
        <f>IF(AND(EG106&lt;=Results!$C$50*(Results!$C$55/100),EG106&gt;Results!$C$50*(Results!$C$56/100)),1,0)</f>
        <v>0</v>
      </c>
      <c r="EI48" s="9">
        <f>IF(AND(EH106&lt;=Results!$C$50*(Results!$C$55/100),EH106&gt;Results!$C$50*(Results!$C$56/100)),1,0)</f>
        <v>0</v>
      </c>
      <c r="EJ48" s="9">
        <f>IF(AND(EI106&lt;=Results!$C$50*(Results!$C$55/100),EI106&gt;Results!$C$50*(Results!$C$56/100)),1,0)</f>
        <v>0</v>
      </c>
      <c r="EK48" s="9">
        <f>IF(AND(EJ106&lt;=Results!$C$50*(Results!$C$55/100),EJ106&gt;Results!$C$50*(Results!$C$56/100)),1,0)</f>
        <v>0</v>
      </c>
      <c r="EL48" s="9">
        <f>IF(AND(EK106&lt;=Results!$C$50*(Results!$C$55/100),EK106&gt;Results!$C$50*(Results!$C$56/100)),1,0)</f>
        <v>0</v>
      </c>
      <c r="EM48" s="9">
        <f>IF(AND(EL106&lt;=Results!$C$50*(Results!$C$55/100),EL106&gt;Results!$C$50*(Results!$C$56/100)),1,0)</f>
        <v>0</v>
      </c>
      <c r="EN48" s="9">
        <f>IF(AND(EM106&lt;=Results!$C$50*(Results!$C$55/100),EM106&gt;Results!$C$50*(Results!$C$56/100)),1,0)</f>
        <v>0</v>
      </c>
      <c r="EO48" s="9">
        <f>IF(AND(EN106&lt;=Results!$C$50*(Results!$C$55/100),EN106&gt;Results!$C$50*(Results!$C$56/100)),1,0)</f>
        <v>0</v>
      </c>
      <c r="EP48" s="9">
        <f>IF(AND(EO106&lt;=Results!$C$50*(Results!$C$55/100),EO106&gt;Results!$C$50*(Results!$C$56/100)),1,0)</f>
        <v>0</v>
      </c>
      <c r="EQ48" s="9">
        <f>IF(AND(EP106&lt;=Results!$C$50*(Results!$C$55/100),EP106&gt;Results!$C$50*(Results!$C$56/100)),1,0)</f>
        <v>0</v>
      </c>
      <c r="ER48" s="9">
        <f>IF(AND(EQ106&lt;=Results!$C$50*(Results!$C$55/100),EQ106&gt;Results!$C$50*(Results!$C$56/100)),1,0)</f>
        <v>0</v>
      </c>
      <c r="ES48" s="9">
        <f>IF(AND(ER106&lt;=Results!$C$50*(Results!$C$55/100),ER106&gt;Results!$C$50*(Results!$C$56/100)),1,0)</f>
        <v>0</v>
      </c>
      <c r="ET48" s="9">
        <f>IF(AND(ES106&lt;=Results!$C$50*(Results!$C$55/100),ES106&gt;Results!$C$50*(Results!$C$56/100)),1,0)</f>
        <v>0</v>
      </c>
      <c r="EU48" s="9">
        <f>IF(AND(ET106&lt;=Results!$C$50*(Results!$C$55/100),ET106&gt;Results!$C$50*(Results!$C$56/100)),1,0)</f>
        <v>0</v>
      </c>
      <c r="EV48" s="9">
        <f>IF(AND(EU106&lt;=Results!$C$50*(Results!$C$55/100),EU106&gt;Results!$C$50*(Results!$C$56/100)),1,0)</f>
        <v>0</v>
      </c>
      <c r="EW48" s="9">
        <f>IF(AND(EV106&lt;=Results!$C$50*(Results!$C$55/100),EV106&gt;Results!$C$50*(Results!$C$56/100)),1,0)</f>
        <v>0</v>
      </c>
      <c r="EX48" s="9">
        <f>IF(AND(EW106&lt;=Results!$C$50*(Results!$C$55/100),EW106&gt;Results!$C$50*(Results!$C$56/100)),1,0)</f>
        <v>0</v>
      </c>
      <c r="EY48" s="9">
        <f>IF(AND(EX106&lt;=Results!$C$50*(Results!$C$55/100),EX106&gt;Results!$C$50*(Results!$C$56/100)),1,0)</f>
        <v>0</v>
      </c>
      <c r="EZ48" s="9">
        <f>IF(AND(EY106&lt;=Results!$C$50*(Results!$C$55/100),EY106&gt;Results!$C$50*(Results!$C$56/100)),1,0)</f>
        <v>0</v>
      </c>
      <c r="FA48" s="9">
        <f>IF(AND(EZ106&lt;=Results!$C$50*(Results!$C$55/100),EZ106&gt;Results!$C$50*(Results!$C$56/100)),1,0)</f>
        <v>0</v>
      </c>
      <c r="FB48" s="9">
        <f>IF(AND(FA106&lt;=Results!$C$50*(Results!$C$55/100),FA106&gt;Results!$C$50*(Results!$C$56/100)),1,0)</f>
        <v>0</v>
      </c>
      <c r="FC48" s="9">
        <f>IF(AND(FB106&lt;=Results!$C$50*(Results!$C$55/100),FB106&gt;Results!$C$50*(Results!$C$56/100)),1,0)</f>
        <v>0</v>
      </c>
      <c r="FD48" s="9">
        <f>IF(AND(FC106&lt;=Results!$C$50*(Results!$C$55/100),FC106&gt;Results!$C$50*(Results!$C$56/100)),1,0)</f>
        <v>0</v>
      </c>
      <c r="FE48" s="9">
        <f>IF(AND(FD106&lt;=Results!$C$50*(Results!$C$55/100),FD106&gt;Results!$C$50*(Results!$C$56/100)),1,0)</f>
        <v>0</v>
      </c>
      <c r="FF48" s="9">
        <f>IF(AND(FE106&lt;=Results!$C$50*(Results!$C$55/100),FE106&gt;Results!$C$50*(Results!$C$56/100)),1,0)</f>
        <v>0</v>
      </c>
      <c r="FG48" s="9">
        <f>IF(AND(FF106&lt;=Results!$C$50*(Results!$C$55/100),FF106&gt;Results!$C$50*(Results!$C$56/100)),1,0)</f>
        <v>0</v>
      </c>
      <c r="FH48" s="9">
        <f>IF(AND(FG106&lt;=Results!$C$50*(Results!$C$55/100),FG106&gt;Results!$C$50*(Results!$C$56/100)),1,0)</f>
        <v>0</v>
      </c>
      <c r="FI48" s="9">
        <f>IF(AND(FH106&lt;=Results!$C$50*(Results!$C$55/100),FH106&gt;Results!$C$50*(Results!$C$56/100)),1,0)</f>
        <v>0</v>
      </c>
      <c r="FJ48" s="9">
        <f>IF(AND(FI106&lt;=Results!$C$50*(Results!$C$55/100),FI106&gt;Results!$C$50*(Results!$C$56/100)),1,0)</f>
        <v>0</v>
      </c>
      <c r="FK48" s="9">
        <f>IF(AND(FJ106&lt;=Results!$C$50*(Results!$C$55/100),FJ106&gt;Results!$C$50*(Results!$C$56/100)),1,0)</f>
        <v>0</v>
      </c>
      <c r="FL48" s="9">
        <f>IF(AND(FK106&lt;=Results!$C$50*(Results!$C$55/100),FK106&gt;Results!$C$50*(Results!$C$56/100)),1,0)</f>
        <v>0</v>
      </c>
      <c r="FM48" s="9">
        <f>IF(AND(FL106&lt;=Results!$C$50*(Results!$C$55/100),FL106&gt;Results!$C$50*(Results!$C$56/100)),1,0)</f>
        <v>0</v>
      </c>
      <c r="FN48" s="9">
        <f>IF(AND(FM106&lt;=Results!$C$50*(Results!$C$55/100),FM106&gt;Results!$C$50*(Results!$C$56/100)),1,0)</f>
        <v>0</v>
      </c>
      <c r="FO48" s="9">
        <f>IF(AND(FN106&lt;=Results!$C$50*(Results!$C$55/100),FN106&gt;Results!$C$50*(Results!$C$56/100)),1,0)</f>
        <v>0</v>
      </c>
      <c r="FP48" s="9">
        <f>IF(AND(FO106&lt;=Results!$C$50*(Results!$C$55/100),FO106&gt;Results!$C$50*(Results!$C$56/100)),1,0)</f>
        <v>0</v>
      </c>
      <c r="FQ48" s="9">
        <f>IF(AND(FP106&lt;=Results!$C$50*(Results!$C$55/100),FP106&gt;Results!$C$50*(Results!$C$56/100)),1,0)</f>
        <v>0</v>
      </c>
      <c r="FR48" s="9">
        <f>IF(AND(FQ106&lt;=Results!$C$50*(Results!$C$55/100),FQ106&gt;Results!$C$50*(Results!$C$56/100)),1,0)</f>
        <v>0</v>
      </c>
      <c r="FS48" s="9">
        <f>IF(AND(FR106&lt;=Results!$C$50*(Results!$C$55/100),FR106&gt;Results!$C$50*(Results!$C$56/100)),1,0)</f>
        <v>0</v>
      </c>
      <c r="FT48" s="9">
        <f>IF(AND(FS106&lt;=Results!$C$50*(Results!$C$55/100),FS106&gt;Results!$C$50*(Results!$C$56/100)),1,0)</f>
        <v>0</v>
      </c>
      <c r="FU48" s="9">
        <f>IF(AND(FT106&lt;=Results!$C$50*(Results!$C$55/100),FT106&gt;Results!$C$50*(Results!$C$56/100)),1,0)</f>
        <v>0</v>
      </c>
      <c r="FV48" s="9">
        <f>IF(AND(FU106&lt;=Results!$C$50*(Results!$C$55/100),FU106&gt;Results!$C$50*(Results!$C$56/100)),1,0)</f>
        <v>0</v>
      </c>
      <c r="FW48" s="9">
        <f>IF(AND(FV106&lt;=Results!$C$50*(Results!$C$55/100),FV106&gt;Results!$C$50*(Results!$C$56/100)),1,0)</f>
        <v>0</v>
      </c>
      <c r="FX48" s="9">
        <f>IF(AND(FW106&lt;=Results!$C$50*(Results!$C$55/100),FW106&gt;Results!$C$50*(Results!$C$56/100)),1,0)</f>
        <v>0</v>
      </c>
      <c r="FY48" s="9">
        <f>IF(AND(FX106&lt;=Results!$C$50*(Results!$C$55/100),FX106&gt;Results!$C$50*(Results!$C$56/100)),1,0)</f>
        <v>0</v>
      </c>
      <c r="FZ48" s="9">
        <f>IF(AND(FY106&lt;=Results!$C$50*(Results!$C$55/100),FY106&gt;Results!$C$50*(Results!$C$56/100)),1,0)</f>
        <v>0</v>
      </c>
      <c r="GA48" s="9">
        <f>IF(AND(FZ106&lt;=Results!$C$50*(Results!$C$55/100),FZ106&gt;Results!$C$50*(Results!$C$56/100)),1,0)</f>
        <v>0</v>
      </c>
      <c r="GB48" s="9">
        <f>IF(AND(GA106&lt;=Results!$C$50*(Results!$C$55/100),GA106&gt;Results!$C$50*(Results!$C$56/100)),1,0)</f>
        <v>0</v>
      </c>
      <c r="GC48" s="9">
        <f>IF(AND(GB106&lt;=Results!$C$50*(Results!$C$55/100),GB106&gt;Results!$C$50*(Results!$C$56/100)),1,0)</f>
        <v>0</v>
      </c>
      <c r="GD48" s="9">
        <f>IF(AND(GC106&lt;=Results!$C$50*(Results!$C$55/100),GC106&gt;Results!$C$50*(Results!$C$56/100)),1,0)</f>
        <v>0</v>
      </c>
      <c r="GE48" s="9">
        <f>IF(AND(GD106&lt;=Results!$C$50*(Results!$C$55/100),GD106&gt;Results!$C$50*(Results!$C$56/100)),1,0)</f>
        <v>0</v>
      </c>
      <c r="GF48" s="9">
        <f>IF(AND(GE106&lt;=Results!$C$50*(Results!$C$55/100),GE106&gt;Results!$C$50*(Results!$C$56/100)),1,0)</f>
        <v>0</v>
      </c>
      <c r="GG48" s="9">
        <f>IF(AND(GF106&lt;=Results!$C$50*(Results!$C$55/100),GF106&gt;Results!$C$50*(Results!$C$56/100)),1,0)</f>
        <v>0</v>
      </c>
      <c r="GH48" s="9">
        <f>IF(AND(GG106&lt;=Results!$C$50*(Results!$C$55/100),GG106&gt;Results!$C$50*(Results!$C$56/100)),1,0)</f>
        <v>0</v>
      </c>
      <c r="GI48" s="9">
        <f>IF(AND(GH106&lt;=Results!$C$50*(Results!$C$55/100),GH106&gt;Results!$C$50*(Results!$C$56/100)),1,0)</f>
        <v>0</v>
      </c>
      <c r="GJ48" s="9">
        <f>IF(AND(GI106&lt;=Results!$C$50*(Results!$C$55/100),GI106&gt;Results!$C$50*(Results!$C$56/100)),1,0)</f>
        <v>0</v>
      </c>
      <c r="GK48" s="9">
        <f>IF(AND(GJ106&lt;=Results!$C$50*(Results!$C$55/100),GJ106&gt;Results!$C$50*(Results!$C$56/100)),1,0)</f>
        <v>0</v>
      </c>
      <c r="GL48" s="9">
        <f>IF(AND(GK106&lt;=Results!$C$50*(Results!$C$55/100),GK106&gt;Results!$C$50*(Results!$C$56/100)),1,0)</f>
        <v>0</v>
      </c>
      <c r="GM48" s="9">
        <f>IF(AND(GL106&lt;=Results!$C$50*(Results!$C$55/100),GL106&gt;Results!$C$50*(Results!$C$56/100)),1,0)</f>
        <v>0</v>
      </c>
      <c r="GN48" s="9">
        <f>IF(AND(GM106&lt;=Results!$C$50*(Results!$C$55/100),GM106&gt;Results!$C$50*(Results!$C$56/100)),1,0)</f>
        <v>0</v>
      </c>
      <c r="GO48" s="9">
        <f>IF(AND(GN106&lt;=Results!$C$50*(Results!$C$55/100),GN106&gt;Results!$C$50*(Results!$C$56/100)),1,0)</f>
        <v>0</v>
      </c>
      <c r="GP48" s="9">
        <f>IF(AND(GO106&lt;=Results!$C$50*(Results!$C$55/100),GO106&gt;Results!$C$50*(Results!$C$56/100)),1,0)</f>
        <v>0</v>
      </c>
      <c r="GQ48" s="9">
        <f>IF(AND(GP106&lt;=Results!$C$50*(Results!$C$55/100),GP106&gt;Results!$C$50*(Results!$C$56/100)),1,0)</f>
        <v>0</v>
      </c>
      <c r="GR48" s="9">
        <f>IF(AND(GQ106&lt;=Results!$C$50*(Results!$C$55/100),GQ106&gt;Results!$C$50*(Results!$C$56/100)),1,0)</f>
        <v>0</v>
      </c>
      <c r="GS48" s="9">
        <f>IF(AND(GR106&lt;=Results!$C$50*(Results!$C$55/100),GR106&gt;Results!$C$50*(Results!$C$56/100)),1,0)</f>
        <v>0</v>
      </c>
      <c r="GT48" s="9">
        <f>IF(AND(GS106&lt;=Results!$C$50*(Results!$C$55/100),GS106&gt;Results!$C$50*(Results!$C$56/100)),1,0)</f>
        <v>0</v>
      </c>
      <c r="GU48" s="9">
        <f>IF(AND(GT106&lt;=Results!$C$50*(Results!$C$55/100),GT106&gt;Results!$C$50*(Results!$C$56/100)),1,0)</f>
        <v>0</v>
      </c>
      <c r="GV48" s="9">
        <f>IF(AND(GU106&lt;=Results!$C$50*(Results!$C$55/100),GU106&gt;Results!$C$50*(Results!$C$56/100)),1,0)</f>
        <v>0</v>
      </c>
      <c r="GW48" s="9">
        <f>IF(AND(GV106&lt;=Results!$C$50*(Results!$C$55/100),GV106&gt;Results!$C$50*(Results!$C$56/100)),1,0)</f>
        <v>0</v>
      </c>
      <c r="GX48" s="9">
        <f>IF(AND(GW106&lt;=Results!$C$50*(Results!$C$55/100),GW106&gt;Results!$C$50*(Results!$C$56/100)),1,0)</f>
        <v>0</v>
      </c>
      <c r="GY48" s="9">
        <f>IF(AND(GX106&lt;=Results!$C$50*(Results!$C$55/100),GX106&gt;Results!$C$50*(Results!$C$56/100)),1,0)</f>
        <v>0</v>
      </c>
      <c r="GZ48" s="9">
        <f>IF(AND(GY106&lt;=Results!$C$50*(Results!$C$55/100),GY106&gt;Results!$C$50*(Results!$C$56/100)),1,0)</f>
        <v>0</v>
      </c>
      <c r="HA48" s="9">
        <f>IF(AND(GZ106&lt;=Results!$C$50*(Results!$C$55/100),GZ106&gt;Results!$C$50*(Results!$C$56/100)),1,0)</f>
        <v>0</v>
      </c>
      <c r="HB48" s="9">
        <f>IF(AND(HA106&lt;=Results!$C$50*(Results!$C$55/100),HA106&gt;Results!$C$50*(Results!$C$56/100)),1,0)</f>
        <v>0</v>
      </c>
      <c r="HC48" s="9">
        <f>IF(AND(HB106&lt;=Results!$C$50*(Results!$C$55/100),HB106&gt;Results!$C$50*(Results!$C$56/100)),1,0)</f>
        <v>0</v>
      </c>
      <c r="HD48" s="9">
        <f>IF(AND(HC106&lt;=Results!$C$50*(Results!$C$55/100),HC106&gt;Results!$C$50*(Results!$C$56/100)),1,0)</f>
        <v>0</v>
      </c>
      <c r="HE48" s="9">
        <f>IF(AND(HD106&lt;=Results!$C$50*(Results!$C$55/100),HD106&gt;Results!$C$50*(Results!$C$56/100)),1,0)</f>
        <v>0</v>
      </c>
      <c r="HF48" s="9">
        <f>IF(AND(HE106&lt;=Results!$C$50*(Results!$C$55/100),HE106&gt;Results!$C$50*(Results!$C$56/100)),1,0)</f>
        <v>0</v>
      </c>
      <c r="HG48" s="9">
        <f>IF(AND(HF106&lt;=Results!$C$50*(Results!$C$55/100),HF106&gt;Results!$C$50*(Results!$C$56/100)),1,0)</f>
        <v>0</v>
      </c>
      <c r="HH48" s="9">
        <f>IF(AND(HG106&lt;=Results!$C$50*(Results!$C$55/100),HG106&gt;Results!$C$50*(Results!$C$56/100)),1,0)</f>
        <v>0</v>
      </c>
      <c r="HI48" s="9">
        <f>IF(AND(HH106&lt;=Results!$C$50*(Results!$C$55/100),HH106&gt;Results!$C$50*(Results!$C$56/100)),1,0)</f>
        <v>0</v>
      </c>
      <c r="HJ48" s="9">
        <f>IF(AND(HI106&lt;=Results!$C$50*(Results!$C$55/100),HI106&gt;Results!$C$50*(Results!$C$56/100)),1,0)</f>
        <v>0</v>
      </c>
      <c r="HK48" s="9">
        <f>IF(AND(HJ106&lt;=Results!$C$50*(Results!$C$55/100),HJ106&gt;Results!$C$50*(Results!$C$56/100)),1,0)</f>
        <v>0</v>
      </c>
      <c r="HL48" s="9">
        <f>IF(AND(HK106&lt;=Results!$C$50*(Results!$C$55/100),HK106&gt;Results!$C$50*(Results!$C$56/100)),1,0)</f>
        <v>0</v>
      </c>
      <c r="HM48" s="9">
        <f>IF(AND(HL106&lt;=Results!$C$50*(Results!$C$55/100),HL106&gt;Results!$C$50*(Results!$C$56/100)),1,0)</f>
        <v>0</v>
      </c>
      <c r="HN48" s="9">
        <f>IF(AND(HM106&lt;=Results!$C$50*(Results!$C$55/100),HM106&gt;Results!$C$50*(Results!$C$56/100)),1,0)</f>
        <v>0</v>
      </c>
      <c r="HO48" s="9">
        <f>IF(AND(HN106&lt;=Results!$C$50*(Results!$C$55/100),HN106&gt;Results!$C$50*(Results!$C$56/100)),1,0)</f>
        <v>0</v>
      </c>
      <c r="HP48" s="9">
        <f>IF(AND(HO106&lt;=Results!$C$50*(Results!$C$55/100),HO106&gt;Results!$C$50*(Results!$C$56/100)),1,0)</f>
        <v>0</v>
      </c>
      <c r="HQ48" s="9">
        <f>IF(AND(HP106&lt;=Results!$C$50*(Results!$C$55/100),HP106&gt;Results!$C$50*(Results!$C$56/100)),1,0)</f>
        <v>0</v>
      </c>
      <c r="HR48" s="9">
        <f>IF(AND(HQ106&lt;=Results!$C$50*(Results!$C$55/100),HQ106&gt;Results!$C$50*(Results!$C$56/100)),1,0)</f>
        <v>0</v>
      </c>
      <c r="HS48" s="9">
        <f>IF(AND(HR106&lt;=Results!$C$50*(Results!$C$55/100),HR106&gt;Results!$C$50*(Results!$C$56/100)),1,0)</f>
        <v>0</v>
      </c>
      <c r="HT48" s="9">
        <f>IF(AND(HS106&lt;=Results!$C$50*(Results!$C$55/100),HS106&gt;Results!$C$50*(Results!$C$56/100)),1,0)</f>
        <v>0</v>
      </c>
      <c r="HU48" s="9">
        <f>IF(AND(HT106&lt;=Results!$C$50*(Results!$C$55/100),HT106&gt;Results!$C$50*(Results!$C$56/100)),1,0)</f>
        <v>0</v>
      </c>
      <c r="HV48" s="9">
        <f>IF(AND(HU106&lt;=Results!$C$50*(Results!$C$55/100),HU106&gt;Results!$C$50*(Results!$C$56/100)),1,0)</f>
        <v>0</v>
      </c>
      <c r="HW48" s="9">
        <f>IF(AND(HV106&lt;=Results!$C$50*(Results!$C$55/100),HV106&gt;Results!$C$50*(Results!$C$56/100)),1,0)</f>
        <v>0</v>
      </c>
      <c r="HX48" s="9">
        <f>IF(AND(HW106&lt;=Results!$C$50*(Results!$C$55/100),HW106&gt;Results!$C$50*(Results!$C$56/100)),1,0)</f>
        <v>0</v>
      </c>
      <c r="HY48" s="9">
        <f>IF(AND(HX106&lt;=Results!$C$50*(Results!$C$55/100),HX106&gt;Results!$C$50*(Results!$C$56/100)),1,0)</f>
        <v>0</v>
      </c>
      <c r="HZ48" s="9">
        <f>IF(AND(HY106&lt;=Results!$C$50*(Results!$C$55/100),HY106&gt;Results!$C$50*(Results!$C$56/100)),1,0)</f>
        <v>0</v>
      </c>
      <c r="IA48" s="9">
        <f>IF(AND(HZ106&lt;=Results!$C$50*(Results!$C$55/100),HZ106&gt;Results!$C$50*(Results!$C$56/100)),1,0)</f>
        <v>0</v>
      </c>
      <c r="IB48" s="9">
        <f>IF(AND(IA106&lt;=Results!$C$50*(Results!$C$55/100),IA106&gt;Results!$C$50*(Results!$C$56/100)),1,0)</f>
        <v>0</v>
      </c>
      <c r="IC48" s="9">
        <f>IF(AND(IB106&lt;=Results!$C$50*(Results!$C$55/100),IB106&gt;Results!$C$50*(Results!$C$56/100)),1,0)</f>
        <v>0</v>
      </c>
      <c r="ID48" s="9">
        <f>IF(AND(IC106&lt;=Results!$C$50*(Results!$C$55/100),IC106&gt;Results!$C$50*(Results!$C$56/100)),1,0)</f>
        <v>0</v>
      </c>
      <c r="IE48" s="9">
        <f>IF(AND(ID106&lt;=Results!$C$50*(Results!$C$55/100),ID106&gt;Results!$C$50*(Results!$C$56/100)),1,0)</f>
        <v>0</v>
      </c>
      <c r="IF48" s="9">
        <f>IF(AND(IE106&lt;=Results!$C$50*(Results!$C$55/100),IE106&gt;Results!$C$50*(Results!$C$56/100)),1,0)</f>
        <v>0</v>
      </c>
      <c r="IG48" s="9">
        <f>IF(AND(IF106&lt;=Results!$C$50*(Results!$C$55/100),IF106&gt;Results!$C$50*(Results!$C$56/100)),1,0)</f>
        <v>0</v>
      </c>
      <c r="IH48" s="9">
        <f>IF(AND(IG106&lt;=Results!$C$50*(Results!$C$55/100),IG106&gt;Results!$C$50*(Results!$C$56/100)),1,0)</f>
        <v>0</v>
      </c>
      <c r="II48" s="9">
        <f>IF(AND(IH106&lt;=Results!$C$50*(Results!$C$55/100),IH106&gt;Results!$C$50*(Results!$C$56/100)),1,0)</f>
        <v>0</v>
      </c>
      <c r="IJ48" s="9">
        <f>IF(AND(II106&lt;=Results!$C$50*(Results!$C$55/100),II106&gt;Results!$C$50*(Results!$C$56/100)),1,0)</f>
        <v>0</v>
      </c>
      <c r="IK48" s="9">
        <f>IF(AND(IJ106&lt;=Results!$C$50*(Results!$C$55/100),IJ106&gt;Results!$C$50*(Results!$C$56/100)),1,0)</f>
        <v>0</v>
      </c>
      <c r="IL48" s="9">
        <f>IF(AND(IK106&lt;=Results!$C$50*(Results!$C$55/100),IK106&gt;Results!$C$50*(Results!$C$56/100)),1,0)</f>
        <v>0</v>
      </c>
      <c r="IM48" s="9">
        <f>IF(AND(IL106&lt;=Results!$C$50*(Results!$C$55/100),IL106&gt;Results!$C$50*(Results!$C$56/100)),1,0)</f>
        <v>0</v>
      </c>
      <c r="IN48" s="9">
        <f>IF(AND(IM106&lt;=Results!$C$50*(Results!$C$55/100),IM106&gt;Results!$C$50*(Results!$C$56/100)),1,0)</f>
        <v>0</v>
      </c>
      <c r="IO48" s="9">
        <f>IF(AND(IN106&lt;=Results!$C$50*(Results!$C$55/100),IN106&gt;Results!$C$50*(Results!$C$56/100)),1,0)</f>
        <v>0</v>
      </c>
      <c r="IP48" s="9">
        <f>IF(AND(IO106&lt;=Results!$C$50*(Results!$C$55/100),IO106&gt;Results!$C$50*(Results!$C$56/100)),1,0)</f>
        <v>0</v>
      </c>
      <c r="IQ48" s="9">
        <f>IF(AND(IP106&lt;=Results!$C$50*(Results!$C$55/100),IP106&gt;Results!$C$50*(Results!$C$56/100)),1,0)</f>
        <v>0</v>
      </c>
      <c r="IR48" s="9">
        <f>IF(AND(IQ106&lt;=Results!$C$50*(Results!$C$55/100),IQ106&gt;Results!$C$50*(Results!$C$56/100)),1,0)</f>
        <v>0</v>
      </c>
    </row>
    <row r="49" spans="1:252" s="8" customFormat="1" ht="12.75" hidden="1" customHeight="1" x14ac:dyDescent="0.25">
      <c r="A49" s="191"/>
      <c r="B49" s="265"/>
      <c r="C49" s="9">
        <f>IF(AND(C48=1,B102&lt;Results!$D$56),1,0)</f>
        <v>0</v>
      </c>
      <c r="D49" s="9">
        <f>IF(AND(D48=1,C102&lt;Results!$D$56),1,0)</f>
        <v>0</v>
      </c>
      <c r="E49" s="9">
        <f>IF(AND(E48=1,D102&lt;Results!$D$56),1,0)</f>
        <v>0</v>
      </c>
      <c r="F49" s="9">
        <f>IF(AND(F48=1,E102&lt;Results!$D$56),1,0)</f>
        <v>0</v>
      </c>
      <c r="G49" s="9">
        <f>IF(AND(G48=1,F102&lt;Results!$D$56),1,0)</f>
        <v>0</v>
      </c>
      <c r="H49" s="9">
        <f>IF(AND(H48=1,G102&lt;Results!$D$56),1,0)</f>
        <v>0</v>
      </c>
      <c r="I49" s="9">
        <f>IF(AND(I48=1,H102&lt;Results!$D$56),1,0)</f>
        <v>0</v>
      </c>
      <c r="J49" s="9">
        <f>IF(AND(J48=1,I102&lt;Results!$D$56),1,0)</f>
        <v>0</v>
      </c>
      <c r="K49" s="9">
        <f>IF(AND(K48=1,J102&lt;Results!$D$56),1,0)</f>
        <v>0</v>
      </c>
      <c r="L49" s="9">
        <f>IF(AND(L48=1,K102&lt;Results!$D$56),1,0)</f>
        <v>0</v>
      </c>
      <c r="M49" s="9">
        <f>IF(AND(M48=1,L102&lt;Results!$D$56),1,0)</f>
        <v>0</v>
      </c>
      <c r="N49" s="9">
        <f>IF(AND(N48=1,M102&lt;Results!$D$56),1,0)</f>
        <v>0</v>
      </c>
      <c r="O49" s="9">
        <f>IF(AND(O48=1,N102&lt;Results!$D$56),1,0)</f>
        <v>0</v>
      </c>
      <c r="P49" s="9">
        <f>IF(AND(P48=1,O102&lt;Results!$D$56),1,0)</f>
        <v>0</v>
      </c>
      <c r="Q49" s="9">
        <f>IF(AND(Q48=1,P102&lt;Results!$D$56),1,0)</f>
        <v>0</v>
      </c>
      <c r="R49" s="9">
        <f>IF(AND(R48=1,Q102&lt;Results!$D$56),1,0)</f>
        <v>0</v>
      </c>
      <c r="S49" s="9">
        <f>IF(AND(S48=1,R102&lt;Results!$D$56),1,0)</f>
        <v>0</v>
      </c>
      <c r="T49" s="9">
        <f>IF(AND(T48=1,S102&lt;Results!$D$56),1,0)</f>
        <v>0</v>
      </c>
      <c r="U49" s="9">
        <f>IF(AND(U48=1,T102&lt;Results!$D$56),1,0)</f>
        <v>0</v>
      </c>
      <c r="V49" s="9">
        <f>IF(AND(V48=1,U102&lt;Results!$D$56),1,0)</f>
        <v>0</v>
      </c>
      <c r="W49" s="9">
        <f>IF(AND(W48=1,V102&lt;Results!$D$56),1,0)</f>
        <v>0</v>
      </c>
      <c r="X49" s="9">
        <f>IF(AND(X48=1,W102&lt;Results!$D$56),1,0)</f>
        <v>0</v>
      </c>
      <c r="Y49" s="9">
        <f>IF(AND(Y48=1,X102&lt;Results!$D$56),1,0)</f>
        <v>0</v>
      </c>
      <c r="Z49" s="9">
        <f>IF(AND(Z48=1,Y102&lt;Results!$D$56),1,0)</f>
        <v>0</v>
      </c>
      <c r="AA49" s="9">
        <f>IF(AND(AA48=1,Z102&lt;Results!$D$56),1,0)</f>
        <v>0</v>
      </c>
      <c r="AB49" s="9">
        <f>IF(AND(AB48=1,AA102&lt;Results!$D$56),1,0)</f>
        <v>0</v>
      </c>
      <c r="AC49" s="9">
        <f>IF(AND(AC48=1,AB102&lt;Results!$D$56),1,0)</f>
        <v>0</v>
      </c>
      <c r="AD49" s="9">
        <f>IF(AND(AD48=1,AC102&lt;Results!$D$56),1,0)</f>
        <v>0</v>
      </c>
      <c r="AE49" s="9">
        <f>IF(AND(AE48=1,AD102&lt;Results!$D$56),1,0)</f>
        <v>0</v>
      </c>
      <c r="AF49" s="9">
        <f>IF(AND(AF48=1,AE102&lt;Results!$D$56),1,0)</f>
        <v>0</v>
      </c>
      <c r="AG49" s="9">
        <f>IF(AND(AG48=1,AF102&lt;Results!$D$56),1,0)</f>
        <v>0</v>
      </c>
      <c r="AH49" s="9">
        <f>IF(AND(AH48=1,AG102&lt;Results!$D$56),1,0)</f>
        <v>0</v>
      </c>
      <c r="AI49" s="9">
        <f>IF(AND(AI48=1,AH102&lt;Results!$D$56),1,0)</f>
        <v>0</v>
      </c>
      <c r="AJ49" s="9">
        <f>IF(AND(AJ48=1,AI102&lt;Results!$D$56),1,0)</f>
        <v>0</v>
      </c>
      <c r="AK49" s="9">
        <f>IF(AND(AK48=1,AJ102&lt;Results!$D$56),1,0)</f>
        <v>0</v>
      </c>
      <c r="AL49" s="9">
        <f>IF(AND(AL48=1,AK102&lt;Results!$D$56),1,0)</f>
        <v>0</v>
      </c>
      <c r="AM49" s="9">
        <f>IF(AND(AM48=1,AL102&lt;Results!$D$56),1,0)</f>
        <v>0</v>
      </c>
      <c r="AN49" s="9">
        <f>IF(AND(AN48=1,AM102&lt;Results!$D$56),1,0)</f>
        <v>0</v>
      </c>
      <c r="AO49" s="9">
        <f>IF(AND(AO48=1,AN102&lt;Results!$D$56),1,0)</f>
        <v>0</v>
      </c>
      <c r="AP49" s="9">
        <f>IF(AND(AP48=1,AO102&lt;Results!$D$56),1,0)</f>
        <v>0</v>
      </c>
      <c r="AQ49" s="9">
        <f>IF(AND(AQ48=1,AP102&lt;Results!$D$56),1,0)</f>
        <v>0</v>
      </c>
      <c r="AR49" s="9">
        <f>IF(AND(AR48=1,AQ102&lt;Results!$D$56),1,0)</f>
        <v>0</v>
      </c>
      <c r="AS49" s="9">
        <f>IF(AND(AS48=1,AR102&lt;Results!$D$56),1,0)</f>
        <v>0</v>
      </c>
      <c r="AT49" s="9">
        <f>IF(AND(AT48=1,AS102&lt;Results!$D$56),1,0)</f>
        <v>0</v>
      </c>
      <c r="AU49" s="9">
        <f>IF(AND(AU48=1,AT102&lt;Results!$D$56),1,0)</f>
        <v>0</v>
      </c>
      <c r="AV49" s="9">
        <f>IF(AND(AV48=1,AU102&lt;Results!$D$56),1,0)</f>
        <v>0</v>
      </c>
      <c r="AW49" s="9">
        <f>IF(AND(AW48=1,AV102&lt;Results!$D$56),1,0)</f>
        <v>0</v>
      </c>
      <c r="AX49" s="9">
        <f>IF(AND(AX48=1,AW102&lt;Results!$D$56),1,0)</f>
        <v>0</v>
      </c>
      <c r="AY49" s="9">
        <f>IF(AND(AY48=1,AX102&lt;Results!$D$56),1,0)</f>
        <v>0</v>
      </c>
      <c r="AZ49" s="9">
        <f>IF(AND(AZ48=1,AY102&lt;Results!$D$56),1,0)</f>
        <v>0</v>
      </c>
      <c r="BA49" s="9">
        <f>IF(AND(BA48=1,AZ102&lt;Results!$D$56),1,0)</f>
        <v>0</v>
      </c>
      <c r="BB49" s="9">
        <f>IF(AND(BB48=1,BA102&lt;Results!$D$56),1,0)</f>
        <v>0</v>
      </c>
      <c r="BC49" s="9">
        <f>IF(AND(BC48=1,BB102&lt;Results!$D$56),1,0)</f>
        <v>0</v>
      </c>
      <c r="BD49" s="9">
        <f>IF(AND(BD48=1,BC102&lt;Results!$D$56),1,0)</f>
        <v>0</v>
      </c>
      <c r="BE49" s="9">
        <f>IF(AND(BE48=1,BD102&lt;Results!$D$56),1,0)</f>
        <v>0</v>
      </c>
      <c r="BF49" s="9">
        <f>IF(AND(BF48=1,BE102&lt;Results!$D$56),1,0)</f>
        <v>0</v>
      </c>
      <c r="BG49" s="9">
        <f>IF(AND(BG48=1,BF102&lt;Results!$D$56),1,0)</f>
        <v>0</v>
      </c>
      <c r="BH49" s="9">
        <f>IF(AND(BH48=1,BG102&lt;Results!$D$56),1,0)</f>
        <v>0</v>
      </c>
      <c r="BI49" s="9">
        <f>IF(AND(BI48=1,BH102&lt;Results!$D$56),1,0)</f>
        <v>0</v>
      </c>
      <c r="BJ49" s="9">
        <f>IF(AND(BJ48=1,BI102&lt;Results!$D$56),1,0)</f>
        <v>0</v>
      </c>
      <c r="BK49" s="9">
        <f>IF(AND(BK48=1,BJ102&lt;Results!$D$56),1,0)</f>
        <v>0</v>
      </c>
      <c r="BL49" s="9">
        <f>IF(AND(BL48=1,BK102&lt;Results!$D$56),1,0)</f>
        <v>0</v>
      </c>
      <c r="BM49" s="9">
        <f>IF(AND(BM48=1,BL102&lt;Results!$D$56),1,0)</f>
        <v>0</v>
      </c>
      <c r="BN49" s="9">
        <f>IF(AND(BN48=1,BM102&lt;Results!$D$56),1,0)</f>
        <v>0</v>
      </c>
      <c r="BO49" s="9">
        <f>IF(AND(BO48=1,BN102&lt;Results!$D$56),1,0)</f>
        <v>0</v>
      </c>
      <c r="BP49" s="9">
        <f>IF(AND(BP48=1,BO102&lt;Results!$D$56),1,0)</f>
        <v>0</v>
      </c>
      <c r="BQ49" s="9">
        <f>IF(AND(BQ48=1,BP102&lt;Results!$D$56),1,0)</f>
        <v>0</v>
      </c>
      <c r="BR49" s="9">
        <f>IF(AND(BR48=1,BQ102&lt;Results!$D$56),1,0)</f>
        <v>0</v>
      </c>
      <c r="BS49" s="9">
        <f>IF(AND(BS48=1,BR102&lt;Results!$D$56),1,0)</f>
        <v>0</v>
      </c>
      <c r="BT49" s="9">
        <f>IF(AND(BT48=1,BS102&lt;Results!$D$56),1,0)</f>
        <v>0</v>
      </c>
      <c r="BU49" s="9">
        <f>IF(AND(BU48=1,BT102&lt;Results!$D$56),1,0)</f>
        <v>0</v>
      </c>
      <c r="BV49" s="9">
        <f>IF(AND(BV48=1,BU102&lt;Results!$D$56),1,0)</f>
        <v>0</v>
      </c>
      <c r="BW49" s="9">
        <f>IF(AND(BW48=1,BV102&lt;Results!$D$56),1,0)</f>
        <v>0</v>
      </c>
      <c r="BX49" s="9">
        <f>IF(AND(BX48=1,BW102&lt;Results!$D$56),1,0)</f>
        <v>0</v>
      </c>
      <c r="BY49" s="9">
        <f>IF(AND(BY48=1,BX102&lt;Results!$D$56),1,0)</f>
        <v>0</v>
      </c>
      <c r="BZ49" s="9">
        <f>IF(AND(BZ48=1,BY102&lt;Results!$D$56),1,0)</f>
        <v>0</v>
      </c>
      <c r="CA49" s="9">
        <f>IF(AND(CA48=1,BZ102&lt;Results!$D$56),1,0)</f>
        <v>0</v>
      </c>
      <c r="CB49" s="9">
        <f>IF(AND(CB48=1,CA102&lt;Results!$D$56),1,0)</f>
        <v>0</v>
      </c>
      <c r="CC49" s="9">
        <f>IF(AND(CC48=1,CB102&lt;Results!$D$56),1,0)</f>
        <v>0</v>
      </c>
      <c r="CD49" s="9">
        <f>IF(AND(CD48=1,CC102&lt;Results!$D$56),1,0)</f>
        <v>0</v>
      </c>
      <c r="CE49" s="9">
        <f>IF(AND(CE48=1,CD102&lt;Results!$D$56),1,0)</f>
        <v>0</v>
      </c>
      <c r="CF49" s="9">
        <f>IF(AND(CF48=1,CE102&lt;Results!$D$56),1,0)</f>
        <v>0</v>
      </c>
      <c r="CG49" s="9">
        <f>IF(AND(CG48=1,CF102&lt;Results!$D$56),1,0)</f>
        <v>0</v>
      </c>
      <c r="CH49" s="9">
        <f>IF(AND(CH48=1,CG102&lt;Results!$D$56),1,0)</f>
        <v>0</v>
      </c>
      <c r="CI49" s="9">
        <f>IF(AND(CI48=1,CH102&lt;Results!$D$56),1,0)</f>
        <v>0</v>
      </c>
      <c r="CJ49" s="9">
        <f>IF(AND(CJ48=1,CI102&lt;Results!$D$56),1,0)</f>
        <v>0</v>
      </c>
      <c r="CK49" s="9">
        <f>IF(AND(CK48=1,CJ102&lt;Results!$D$56),1,0)</f>
        <v>0</v>
      </c>
      <c r="CL49" s="9">
        <f>IF(AND(CL48=1,CK102&lt;Results!$D$56),1,0)</f>
        <v>0</v>
      </c>
      <c r="CM49" s="9">
        <f>IF(AND(CM48=1,CL102&lt;Results!$D$56),1,0)</f>
        <v>0</v>
      </c>
      <c r="CN49" s="9">
        <f>IF(AND(CN48=1,CM102&lt;Results!$D$56),1,0)</f>
        <v>0</v>
      </c>
      <c r="CO49" s="9">
        <f>IF(AND(CO48=1,CN102&lt;Results!$D$56),1,0)</f>
        <v>0</v>
      </c>
      <c r="CP49" s="9">
        <f>IF(AND(CP48=1,CO102&lt;Results!$D$56),1,0)</f>
        <v>0</v>
      </c>
      <c r="CQ49" s="9">
        <f>IF(AND(CQ48=1,CP102&lt;Results!$D$56),1,0)</f>
        <v>0</v>
      </c>
      <c r="CR49" s="9">
        <f>IF(AND(CR48=1,CQ102&lt;Results!$D$56),1,0)</f>
        <v>0</v>
      </c>
      <c r="CS49" s="9">
        <f>IF(AND(CS48=1,CR102&lt;Results!$D$56),1,0)</f>
        <v>0</v>
      </c>
      <c r="CT49" s="9">
        <f>IF(AND(CT48=1,CS102&lt;Results!$D$56),1,0)</f>
        <v>0</v>
      </c>
      <c r="CU49" s="9">
        <f>IF(AND(CU48=1,CT102&lt;Results!$D$56),1,0)</f>
        <v>0</v>
      </c>
      <c r="CV49" s="9">
        <f>IF(AND(CV48=1,CU102&lt;Results!$D$56),1,0)</f>
        <v>0</v>
      </c>
      <c r="CW49" s="9">
        <f>IF(AND(CW48=1,CV102&lt;Results!$D$56),1,0)</f>
        <v>0</v>
      </c>
      <c r="CX49" s="9">
        <f>IF(AND(CX48=1,CW102&lt;Results!$D$56),1,0)</f>
        <v>0</v>
      </c>
      <c r="CY49" s="9">
        <f>IF(AND(CY48=1,CX102&lt;Results!$D$56),1,0)</f>
        <v>0</v>
      </c>
      <c r="CZ49" s="9">
        <f>IF(AND(CZ48=1,CY102&lt;Results!$D$56),1,0)</f>
        <v>0</v>
      </c>
      <c r="DA49" s="9">
        <f>IF(AND(DA48=1,CZ102&lt;Results!$D$56),1,0)</f>
        <v>0</v>
      </c>
      <c r="DB49" s="9">
        <f>IF(AND(DB48=1,DA102&lt;Results!$D$56),1,0)</f>
        <v>0</v>
      </c>
      <c r="DC49" s="9">
        <f>IF(AND(DC48=1,DB102&lt;Results!$D$56),1,0)</f>
        <v>0</v>
      </c>
      <c r="DD49" s="9">
        <f>IF(AND(DD48=1,DC102&lt;Results!$D$56),1,0)</f>
        <v>0</v>
      </c>
      <c r="DE49" s="9">
        <f>IF(AND(DE48=1,DD102&lt;Results!$D$56),1,0)</f>
        <v>0</v>
      </c>
      <c r="DF49" s="9">
        <f>IF(AND(DF48=1,DE102&lt;Results!$D$56),1,0)</f>
        <v>0</v>
      </c>
      <c r="DG49" s="9">
        <f>IF(AND(DG48=1,DF102&lt;Results!$D$56),1,0)</f>
        <v>0</v>
      </c>
      <c r="DH49" s="9">
        <f>IF(AND(DH48=1,DG102&lt;Results!$D$56),1,0)</f>
        <v>0</v>
      </c>
      <c r="DI49" s="9">
        <f>IF(AND(DI48=1,DH102&lt;Results!$D$56),1,0)</f>
        <v>0</v>
      </c>
      <c r="DJ49" s="9">
        <f>IF(AND(DJ48=1,DI102&lt;Results!$D$56),1,0)</f>
        <v>0</v>
      </c>
      <c r="DK49" s="9">
        <f>IF(AND(DK48=1,DJ102&lt;Results!$D$56),1,0)</f>
        <v>0</v>
      </c>
      <c r="DL49" s="9">
        <f>IF(AND(DL48=1,DK102&lt;Results!$D$56),1,0)</f>
        <v>0</v>
      </c>
      <c r="DM49" s="9">
        <f>IF(AND(DM48=1,DL102&lt;Results!$D$56),1,0)</f>
        <v>0</v>
      </c>
      <c r="DN49" s="9">
        <f>IF(AND(DN48=1,DM102&lt;Results!$D$56),1,0)</f>
        <v>0</v>
      </c>
      <c r="DO49" s="9">
        <f>IF(AND(DO48=1,DN102&lt;Results!$D$56),1,0)</f>
        <v>0</v>
      </c>
      <c r="DP49" s="9">
        <f>IF(AND(DP48=1,DO102&lt;Results!$D$56),1,0)</f>
        <v>0</v>
      </c>
      <c r="DQ49" s="9">
        <f>IF(AND(DQ48=1,DP102&lt;Results!$D$56),1,0)</f>
        <v>0</v>
      </c>
      <c r="DR49" s="9">
        <f>IF(AND(DR48=1,DQ102&lt;Results!$D$56),1,0)</f>
        <v>0</v>
      </c>
      <c r="DS49" s="9">
        <f>IF(AND(DS48=1,DR102&lt;Results!$D$56),1,0)</f>
        <v>0</v>
      </c>
      <c r="DT49" s="9">
        <f>IF(AND(DT48=1,DS102&lt;Results!$D$56),1,0)</f>
        <v>0</v>
      </c>
      <c r="DU49" s="9">
        <f>IF(AND(DU48=1,DT102&lt;Results!$D$56),1,0)</f>
        <v>0</v>
      </c>
      <c r="DV49" s="9">
        <f>IF(AND(DV48=1,DU102&lt;Results!$D$56),1,0)</f>
        <v>0</v>
      </c>
      <c r="DW49" s="9">
        <f>IF(AND(DW48=1,DV102&lt;Results!$D$56),1,0)</f>
        <v>0</v>
      </c>
      <c r="DX49" s="9">
        <f>IF(AND(DX48=1,DW102&lt;Results!$D$56),1,0)</f>
        <v>0</v>
      </c>
      <c r="DY49" s="9">
        <f>IF(AND(DY48=1,DX102&lt;Results!$D$56),1,0)</f>
        <v>0</v>
      </c>
      <c r="DZ49" s="9">
        <f>IF(AND(DZ48=1,DY102&lt;Results!$D$56),1,0)</f>
        <v>0</v>
      </c>
      <c r="EA49" s="9">
        <f>IF(AND(EA48=1,DZ102&lt;Results!$D$56),1,0)</f>
        <v>0</v>
      </c>
      <c r="EB49" s="9">
        <f>IF(AND(EB48=1,EA102&lt;Results!$D$56),1,0)</f>
        <v>0</v>
      </c>
      <c r="EC49" s="9">
        <f>IF(AND(EC48=1,EB102&lt;Results!$D$56),1,0)</f>
        <v>0</v>
      </c>
      <c r="ED49" s="9">
        <f>IF(AND(ED48=1,EC102&lt;Results!$D$56),1,0)</f>
        <v>0</v>
      </c>
      <c r="EE49" s="9">
        <f>IF(AND(EE48=1,ED102&lt;Results!$D$56),1,0)</f>
        <v>0</v>
      </c>
      <c r="EF49" s="9">
        <f>IF(AND(EF48=1,EE102&lt;Results!$D$56),1,0)</f>
        <v>0</v>
      </c>
      <c r="EG49" s="9">
        <f>IF(AND(EG48=1,EF102&lt;Results!$D$56),1,0)</f>
        <v>0</v>
      </c>
      <c r="EH49" s="9">
        <f>IF(AND(EH48=1,EG102&lt;Results!$D$56),1,0)</f>
        <v>0</v>
      </c>
      <c r="EI49" s="9">
        <f>IF(AND(EI48=1,EH102&lt;Results!$D$56),1,0)</f>
        <v>0</v>
      </c>
      <c r="EJ49" s="9">
        <f>IF(AND(EJ48=1,EI102&lt;Results!$D$56),1,0)</f>
        <v>0</v>
      </c>
      <c r="EK49" s="9">
        <f>IF(AND(EK48=1,EJ102&lt;Results!$D$56),1,0)</f>
        <v>0</v>
      </c>
      <c r="EL49" s="9">
        <f>IF(AND(EL48=1,EK102&lt;Results!$D$56),1,0)</f>
        <v>0</v>
      </c>
      <c r="EM49" s="9">
        <f>IF(AND(EM48=1,EL102&lt;Results!$D$56),1,0)</f>
        <v>0</v>
      </c>
      <c r="EN49" s="9">
        <f>IF(AND(EN48=1,EM102&lt;Results!$D$56),1,0)</f>
        <v>0</v>
      </c>
      <c r="EO49" s="9">
        <f>IF(AND(EO48=1,EN102&lt;Results!$D$56),1,0)</f>
        <v>0</v>
      </c>
      <c r="EP49" s="9">
        <f>IF(AND(EP48=1,EO102&lt;Results!$D$56),1,0)</f>
        <v>0</v>
      </c>
      <c r="EQ49" s="9">
        <f>IF(AND(EQ48=1,EP102&lt;Results!$D$56),1,0)</f>
        <v>0</v>
      </c>
      <c r="ER49" s="9">
        <f>IF(AND(ER48=1,EQ102&lt;Results!$D$56),1,0)</f>
        <v>0</v>
      </c>
      <c r="ES49" s="9">
        <f>IF(AND(ES48=1,ER102&lt;Results!$D$56),1,0)</f>
        <v>0</v>
      </c>
      <c r="ET49" s="9">
        <f>IF(AND(ET48=1,ES102&lt;Results!$D$56),1,0)</f>
        <v>0</v>
      </c>
      <c r="EU49" s="9">
        <f>IF(AND(EU48=1,ET102&lt;Results!$D$56),1,0)</f>
        <v>0</v>
      </c>
      <c r="EV49" s="9">
        <f>IF(AND(EV48=1,EU102&lt;Results!$D$56),1,0)</f>
        <v>0</v>
      </c>
      <c r="EW49" s="9">
        <f>IF(AND(EW48=1,EV102&lt;Results!$D$56),1,0)</f>
        <v>0</v>
      </c>
      <c r="EX49" s="9">
        <f>IF(AND(EX48=1,EW102&lt;Results!$D$56),1,0)</f>
        <v>0</v>
      </c>
      <c r="EY49" s="9">
        <f>IF(AND(EY48=1,EX102&lt;Results!$D$56),1,0)</f>
        <v>0</v>
      </c>
      <c r="EZ49" s="9">
        <f>IF(AND(EZ48=1,EY102&lt;Results!$D$56),1,0)</f>
        <v>0</v>
      </c>
      <c r="FA49" s="9">
        <f>IF(AND(FA48=1,EZ102&lt;Results!$D$56),1,0)</f>
        <v>0</v>
      </c>
      <c r="FB49" s="9">
        <f>IF(AND(FB48=1,FA102&lt;Results!$D$56),1,0)</f>
        <v>0</v>
      </c>
      <c r="FC49" s="9">
        <f>IF(AND(FC48=1,FB102&lt;Results!$D$56),1,0)</f>
        <v>0</v>
      </c>
      <c r="FD49" s="9">
        <f>IF(AND(FD48=1,FC102&lt;Results!$D$56),1,0)</f>
        <v>0</v>
      </c>
      <c r="FE49" s="9">
        <f>IF(AND(FE48=1,FD102&lt;Results!$D$56),1,0)</f>
        <v>0</v>
      </c>
      <c r="FF49" s="9">
        <f>IF(AND(FF48=1,FE102&lt;Results!$D$56),1,0)</f>
        <v>0</v>
      </c>
      <c r="FG49" s="9">
        <f>IF(AND(FG48=1,FF102&lt;Results!$D$56),1,0)</f>
        <v>0</v>
      </c>
      <c r="FH49" s="9">
        <f>IF(AND(FH48=1,FG102&lt;Results!$D$56),1,0)</f>
        <v>0</v>
      </c>
      <c r="FI49" s="9">
        <f>IF(AND(FI48=1,FH102&lt;Results!$D$56),1,0)</f>
        <v>0</v>
      </c>
      <c r="FJ49" s="9">
        <f>IF(AND(FJ48=1,FI102&lt;Results!$D$56),1,0)</f>
        <v>0</v>
      </c>
      <c r="FK49" s="9">
        <f>IF(AND(FK48=1,FJ102&lt;Results!$D$56),1,0)</f>
        <v>0</v>
      </c>
      <c r="FL49" s="9">
        <f>IF(AND(FL48=1,FK102&lt;Results!$D$56),1,0)</f>
        <v>0</v>
      </c>
      <c r="FM49" s="9">
        <f>IF(AND(FM48=1,FL102&lt;Results!$D$56),1,0)</f>
        <v>0</v>
      </c>
      <c r="FN49" s="9">
        <f>IF(AND(FN48=1,FM102&lt;Results!$D$56),1,0)</f>
        <v>0</v>
      </c>
      <c r="FO49" s="9">
        <f>IF(AND(FO48=1,FN102&lt;Results!$D$56),1,0)</f>
        <v>0</v>
      </c>
      <c r="FP49" s="9">
        <f>IF(AND(FP48=1,FO102&lt;Results!$D$56),1,0)</f>
        <v>0</v>
      </c>
      <c r="FQ49" s="9">
        <f>IF(AND(FQ48=1,FP102&lt;Results!$D$56),1,0)</f>
        <v>0</v>
      </c>
      <c r="FR49" s="9">
        <f>IF(AND(FR48=1,FQ102&lt;Results!$D$56),1,0)</f>
        <v>0</v>
      </c>
      <c r="FS49" s="9">
        <f>IF(AND(FS48=1,FR102&lt;Results!$D$56),1,0)</f>
        <v>0</v>
      </c>
      <c r="FT49" s="9">
        <f>IF(AND(FT48=1,FS102&lt;Results!$D$56),1,0)</f>
        <v>0</v>
      </c>
      <c r="FU49" s="9">
        <f>IF(AND(FU48=1,FT102&lt;Results!$D$56),1,0)</f>
        <v>0</v>
      </c>
      <c r="FV49" s="9">
        <f>IF(AND(FV48=1,FU102&lt;Results!$D$56),1,0)</f>
        <v>0</v>
      </c>
      <c r="FW49" s="9">
        <f>IF(AND(FW48=1,FV102&lt;Results!$D$56),1,0)</f>
        <v>0</v>
      </c>
      <c r="FX49" s="9">
        <f>IF(AND(FX48=1,FW102&lt;Results!$D$56),1,0)</f>
        <v>0</v>
      </c>
      <c r="FY49" s="9">
        <f>IF(AND(FY48=1,FX102&lt;Results!$D$56),1,0)</f>
        <v>0</v>
      </c>
      <c r="FZ49" s="9">
        <f>IF(AND(FZ48=1,FY102&lt;Results!$D$56),1,0)</f>
        <v>0</v>
      </c>
      <c r="GA49" s="9">
        <f>IF(AND(GA48=1,FZ102&lt;Results!$D$56),1,0)</f>
        <v>0</v>
      </c>
      <c r="GB49" s="9">
        <f>IF(AND(GB48=1,GA102&lt;Results!$D$56),1,0)</f>
        <v>0</v>
      </c>
      <c r="GC49" s="9">
        <f>IF(AND(GC48=1,GB102&lt;Results!$D$56),1,0)</f>
        <v>0</v>
      </c>
      <c r="GD49" s="9">
        <f>IF(AND(GD48=1,GC102&lt;Results!$D$56),1,0)</f>
        <v>0</v>
      </c>
      <c r="GE49" s="9">
        <f>IF(AND(GE48=1,GD102&lt;Results!$D$56),1,0)</f>
        <v>0</v>
      </c>
      <c r="GF49" s="9">
        <f>IF(AND(GF48=1,GE102&lt;Results!$D$56),1,0)</f>
        <v>0</v>
      </c>
      <c r="GG49" s="9">
        <f>IF(AND(GG48=1,GF102&lt;Results!$D$56),1,0)</f>
        <v>0</v>
      </c>
      <c r="GH49" s="9">
        <f>IF(AND(GH48=1,GG102&lt;Results!$D$56),1,0)</f>
        <v>0</v>
      </c>
      <c r="GI49" s="9">
        <f>IF(AND(GI48=1,GH102&lt;Results!$D$56),1,0)</f>
        <v>0</v>
      </c>
      <c r="GJ49" s="9">
        <f>IF(AND(GJ48=1,GI102&lt;Results!$D$56),1,0)</f>
        <v>0</v>
      </c>
      <c r="GK49" s="9">
        <f>IF(AND(GK48=1,GJ102&lt;Results!$D$56),1,0)</f>
        <v>0</v>
      </c>
      <c r="GL49" s="9">
        <f>IF(AND(GL48=1,GK102&lt;Results!$D$56),1,0)</f>
        <v>0</v>
      </c>
      <c r="GM49" s="9">
        <f>IF(AND(GM48=1,GL102&lt;Results!$D$56),1,0)</f>
        <v>0</v>
      </c>
      <c r="GN49" s="9">
        <f>IF(AND(GN48=1,GM102&lt;Results!$D$56),1,0)</f>
        <v>0</v>
      </c>
      <c r="GO49" s="9">
        <f>IF(AND(GO48=1,GN102&lt;Results!$D$56),1,0)</f>
        <v>0</v>
      </c>
      <c r="GP49" s="9">
        <f>IF(AND(GP48=1,GO102&lt;Results!$D$56),1,0)</f>
        <v>0</v>
      </c>
      <c r="GQ49" s="9">
        <f>IF(AND(GQ48=1,GP102&lt;Results!$D$56),1,0)</f>
        <v>0</v>
      </c>
      <c r="GR49" s="9">
        <f>IF(AND(GR48=1,GQ102&lt;Results!$D$56),1,0)</f>
        <v>0</v>
      </c>
      <c r="GS49" s="9">
        <f>IF(AND(GS48=1,GR102&lt;Results!$D$56),1,0)</f>
        <v>0</v>
      </c>
      <c r="GT49" s="9">
        <f>IF(AND(GT48=1,GS102&lt;Results!$D$56),1,0)</f>
        <v>0</v>
      </c>
      <c r="GU49" s="9">
        <f>IF(AND(GU48=1,GT102&lt;Results!$D$56),1,0)</f>
        <v>0</v>
      </c>
      <c r="GV49" s="9">
        <f>IF(AND(GV48=1,GU102&lt;Results!$D$56),1,0)</f>
        <v>0</v>
      </c>
      <c r="GW49" s="9">
        <f>IF(AND(GW48=1,GV102&lt;Results!$D$56),1,0)</f>
        <v>0</v>
      </c>
      <c r="GX49" s="9">
        <f>IF(AND(GX48=1,GW102&lt;Results!$D$56),1,0)</f>
        <v>0</v>
      </c>
      <c r="GY49" s="9">
        <f>IF(AND(GY48=1,GX102&lt;Results!$D$56),1,0)</f>
        <v>0</v>
      </c>
      <c r="GZ49" s="9">
        <f>IF(AND(GZ48=1,GY102&lt;Results!$D$56),1,0)</f>
        <v>0</v>
      </c>
      <c r="HA49" s="9">
        <f>IF(AND(HA48=1,GZ102&lt;Results!$D$56),1,0)</f>
        <v>0</v>
      </c>
      <c r="HB49" s="9">
        <f>IF(AND(HB48=1,HA102&lt;Results!$D$56),1,0)</f>
        <v>0</v>
      </c>
      <c r="HC49" s="9">
        <f>IF(AND(HC48=1,HB102&lt;Results!$D$56),1,0)</f>
        <v>0</v>
      </c>
      <c r="HD49" s="9">
        <f>IF(AND(HD48=1,HC102&lt;Results!$D$56),1,0)</f>
        <v>0</v>
      </c>
      <c r="HE49" s="9">
        <f>IF(AND(HE48=1,HD102&lt;Results!$D$56),1,0)</f>
        <v>0</v>
      </c>
      <c r="HF49" s="9">
        <f>IF(AND(HF48=1,HE102&lt;Results!$D$56),1,0)</f>
        <v>0</v>
      </c>
      <c r="HG49" s="9">
        <f>IF(AND(HG48=1,HF102&lt;Results!$D$56),1,0)</f>
        <v>0</v>
      </c>
      <c r="HH49" s="9">
        <f>IF(AND(HH48=1,HG102&lt;Results!$D$56),1,0)</f>
        <v>0</v>
      </c>
      <c r="HI49" s="9">
        <f>IF(AND(HI48=1,HH102&lt;Results!$D$56),1,0)</f>
        <v>0</v>
      </c>
      <c r="HJ49" s="9">
        <f>IF(AND(HJ48=1,HI102&lt;Results!$D$56),1,0)</f>
        <v>0</v>
      </c>
      <c r="HK49" s="9">
        <f>IF(AND(HK48=1,HJ102&lt;Results!$D$56),1,0)</f>
        <v>0</v>
      </c>
      <c r="HL49" s="9">
        <f>IF(AND(HL48=1,HK102&lt;Results!$D$56),1,0)</f>
        <v>0</v>
      </c>
      <c r="HM49" s="9">
        <f>IF(AND(HM48=1,HL102&lt;Results!$D$56),1,0)</f>
        <v>0</v>
      </c>
      <c r="HN49" s="9">
        <f>IF(AND(HN48=1,HM102&lt;Results!$D$56),1,0)</f>
        <v>0</v>
      </c>
      <c r="HO49" s="9">
        <f>IF(AND(HO48=1,HN102&lt;Results!$D$56),1,0)</f>
        <v>0</v>
      </c>
      <c r="HP49" s="9">
        <f>IF(AND(HP48=1,HO102&lt;Results!$D$56),1,0)</f>
        <v>0</v>
      </c>
      <c r="HQ49" s="9">
        <f>IF(AND(HQ48=1,HP102&lt;Results!$D$56),1,0)</f>
        <v>0</v>
      </c>
      <c r="HR49" s="9">
        <f>IF(AND(HR48=1,HQ102&lt;Results!$D$56),1,0)</f>
        <v>0</v>
      </c>
      <c r="HS49" s="9">
        <f>IF(AND(HS48=1,HR102&lt;Results!$D$56),1,0)</f>
        <v>0</v>
      </c>
      <c r="HT49" s="9">
        <f>IF(AND(HT48=1,HS102&lt;Results!$D$56),1,0)</f>
        <v>0</v>
      </c>
      <c r="HU49" s="9">
        <f>IF(AND(HU48=1,HT102&lt;Results!$D$56),1,0)</f>
        <v>0</v>
      </c>
      <c r="HV49" s="9">
        <f>IF(AND(HV48=1,HU102&lt;Results!$D$56),1,0)</f>
        <v>0</v>
      </c>
      <c r="HW49" s="9">
        <f>IF(AND(HW48=1,HV102&lt;Results!$D$56),1,0)</f>
        <v>0</v>
      </c>
      <c r="HX49" s="9">
        <f>IF(AND(HX48=1,HW102&lt;Results!$D$56),1,0)</f>
        <v>0</v>
      </c>
      <c r="HY49" s="9">
        <f>IF(AND(HY48=1,HX102&lt;Results!$D$56),1,0)</f>
        <v>0</v>
      </c>
      <c r="HZ49" s="9">
        <f>IF(AND(HZ48=1,HY102&lt;Results!$D$56),1,0)</f>
        <v>0</v>
      </c>
      <c r="IA49" s="9">
        <f>IF(AND(IA48=1,HZ102&lt;Results!$D$56),1,0)</f>
        <v>0</v>
      </c>
      <c r="IB49" s="9">
        <f>IF(AND(IB48=1,IA102&lt;Results!$D$56),1,0)</f>
        <v>0</v>
      </c>
      <c r="IC49" s="9">
        <f>IF(AND(IC48=1,IB102&lt;Results!$D$56),1,0)</f>
        <v>0</v>
      </c>
      <c r="ID49" s="9">
        <f>IF(AND(ID48=1,IC102&lt;Results!$D$56),1,0)</f>
        <v>0</v>
      </c>
      <c r="IE49" s="9">
        <f>IF(AND(IE48=1,ID102&lt;Results!$D$56),1,0)</f>
        <v>0</v>
      </c>
      <c r="IF49" s="9">
        <f>IF(AND(IF48=1,IE102&lt;Results!$D$56),1,0)</f>
        <v>0</v>
      </c>
      <c r="IG49" s="9">
        <f>IF(AND(IG48=1,IF102&lt;Results!$D$56),1,0)</f>
        <v>0</v>
      </c>
      <c r="IH49" s="9">
        <f>IF(AND(IH48=1,IG102&lt;Results!$D$56),1,0)</f>
        <v>0</v>
      </c>
      <c r="II49" s="9">
        <f>IF(AND(II48=1,IH102&lt;Results!$D$56),1,0)</f>
        <v>0</v>
      </c>
      <c r="IJ49" s="9">
        <f>IF(AND(IJ48=1,II102&lt;Results!$D$56),1,0)</f>
        <v>0</v>
      </c>
      <c r="IK49" s="9">
        <f>IF(AND(IK48=1,IJ102&lt;Results!$D$56),1,0)</f>
        <v>0</v>
      </c>
      <c r="IL49" s="9">
        <f>IF(AND(IL48=1,IK102&lt;Results!$D$56),1,0)</f>
        <v>0</v>
      </c>
      <c r="IM49" s="9">
        <f>IF(AND(IM48=1,IL102&lt;Results!$D$56),1,0)</f>
        <v>0</v>
      </c>
      <c r="IN49" s="9">
        <f>IF(AND(IN48=1,IM102&lt;Results!$D$56),1,0)</f>
        <v>0</v>
      </c>
      <c r="IO49" s="9">
        <f>IF(AND(IO48=1,IN102&lt;Results!$D$56),1,0)</f>
        <v>0</v>
      </c>
      <c r="IP49" s="9">
        <f>IF(AND(IP48=1,IO102&lt;Results!$D$56),1,0)</f>
        <v>0</v>
      </c>
      <c r="IQ49" s="9">
        <f>IF(AND(IQ48=1,IP102&lt;Results!$D$56),1,0)</f>
        <v>0</v>
      </c>
      <c r="IR49" s="9">
        <f>IF(AND(IR48=1,IQ102&lt;Results!$D$56),1,0)</f>
        <v>0</v>
      </c>
    </row>
    <row r="50" spans="1:252" s="8" customFormat="1" ht="12.75" hidden="1" customHeight="1" x14ac:dyDescent="0.25">
      <c r="A50" s="191"/>
      <c r="B50" s="265"/>
      <c r="C50" s="9">
        <f>IF(AND(B106&lt;=Results!$C$50*(Results!$C$56/100),B106&gt;Results!$C$50*(Results!$C$57/100)),1,0)</f>
        <v>0</v>
      </c>
      <c r="D50" s="9">
        <f>IF(AND(C106&lt;=Results!$C$50*(Results!$C$56/100),C106&gt;Results!$C$50*(Results!$C$57/100)),1,0)</f>
        <v>0</v>
      </c>
      <c r="E50" s="9">
        <f>IF(AND(D106&lt;=Results!$C$50*(Results!$C$56/100),D106&gt;Results!$C$50*(Results!$C$57/100)),1,0)</f>
        <v>0</v>
      </c>
      <c r="F50" s="9">
        <f>IF(AND(E106&lt;=Results!$C$50*(Results!$C$56/100),E106&gt;Results!$C$50*(Results!$C$57/100)),1,0)</f>
        <v>0</v>
      </c>
      <c r="G50" s="9">
        <f>IF(AND(F106&lt;=Results!$C$50*(Results!$C$56/100),F106&gt;Results!$C$50*(Results!$C$57/100)),1,0)</f>
        <v>0</v>
      </c>
      <c r="H50" s="9">
        <f>IF(AND(G106&lt;=Results!$C$50*(Results!$C$56/100),G106&gt;Results!$C$50*(Results!$C$57/100)),1,0)</f>
        <v>0</v>
      </c>
      <c r="I50" s="9">
        <f>IF(AND(H106&lt;=Results!$C$50*(Results!$C$56/100),H106&gt;Results!$C$50*(Results!$C$57/100)),1,0)</f>
        <v>0</v>
      </c>
      <c r="J50" s="9">
        <f>IF(AND(I106&lt;=Results!$C$50*(Results!$C$56/100),I106&gt;Results!$C$50*(Results!$C$57/100)),1,0)</f>
        <v>0</v>
      </c>
      <c r="K50" s="9">
        <f>IF(AND(J106&lt;=Results!$C$50*(Results!$C$56/100),J106&gt;Results!$C$50*(Results!$C$57/100)),1,0)</f>
        <v>0</v>
      </c>
      <c r="L50" s="9">
        <f>IF(AND(K106&lt;=Results!$C$50*(Results!$C$56/100),K106&gt;Results!$C$50*(Results!$C$57/100)),1,0)</f>
        <v>0</v>
      </c>
      <c r="M50" s="9">
        <f>IF(AND(L106&lt;=Results!$C$50*(Results!$C$56/100),L106&gt;Results!$C$50*(Results!$C$57/100)),1,0)</f>
        <v>0</v>
      </c>
      <c r="N50" s="9">
        <f>IF(AND(M106&lt;=Results!$C$50*(Results!$C$56/100),M106&gt;Results!$C$50*(Results!$C$57/100)),1,0)</f>
        <v>0</v>
      </c>
      <c r="O50" s="9">
        <f>IF(AND(N106&lt;=Results!$C$50*(Results!$C$56/100),N106&gt;Results!$C$50*(Results!$C$57/100)),1,0)</f>
        <v>0</v>
      </c>
      <c r="P50" s="9">
        <f>IF(AND(O106&lt;=Results!$C$50*(Results!$C$56/100),O106&gt;Results!$C$50*(Results!$C$57/100)),1,0)</f>
        <v>0</v>
      </c>
      <c r="Q50" s="9">
        <f>IF(AND(P106&lt;=Results!$C$50*(Results!$C$56/100),P106&gt;Results!$C$50*(Results!$C$57/100)),1,0)</f>
        <v>0</v>
      </c>
      <c r="R50" s="9">
        <f>IF(AND(Q106&lt;=Results!$C$50*(Results!$C$56/100),Q106&gt;Results!$C$50*(Results!$C$57/100)),1,0)</f>
        <v>0</v>
      </c>
      <c r="S50" s="9">
        <f>IF(AND(R106&lt;=Results!$C$50*(Results!$C$56/100),R106&gt;Results!$C$50*(Results!$C$57/100)),1,0)</f>
        <v>0</v>
      </c>
      <c r="T50" s="9">
        <f>IF(AND(S106&lt;=Results!$C$50*(Results!$C$56/100),S106&gt;Results!$C$50*(Results!$C$57/100)),1,0)</f>
        <v>0</v>
      </c>
      <c r="U50" s="9">
        <f>IF(AND(T106&lt;=Results!$C$50*(Results!$C$56/100),T106&gt;Results!$C$50*(Results!$C$57/100)),1,0)</f>
        <v>0</v>
      </c>
      <c r="V50" s="9">
        <f>IF(AND(U106&lt;=Results!$C$50*(Results!$C$56/100),U106&gt;Results!$C$50*(Results!$C$57/100)),1,0)</f>
        <v>0</v>
      </c>
      <c r="W50" s="9">
        <f>IF(AND(V106&lt;=Results!$C$50*(Results!$C$56/100),V106&gt;Results!$C$50*(Results!$C$57/100)),1,0)</f>
        <v>0</v>
      </c>
      <c r="X50" s="9">
        <f>IF(AND(W106&lt;=Results!$C$50*(Results!$C$56/100),W106&gt;Results!$C$50*(Results!$C$57/100)),1,0)</f>
        <v>0</v>
      </c>
      <c r="Y50" s="9">
        <f>IF(AND(X106&lt;=Results!$C$50*(Results!$C$56/100),X106&gt;Results!$C$50*(Results!$C$57/100)),1,0)</f>
        <v>0</v>
      </c>
      <c r="Z50" s="9">
        <f>IF(AND(Y106&lt;=Results!$C$50*(Results!$C$56/100),Y106&gt;Results!$C$50*(Results!$C$57/100)),1,0)</f>
        <v>0</v>
      </c>
      <c r="AA50" s="9">
        <f>IF(AND(Z106&lt;=Results!$C$50*(Results!$C$56/100),Z106&gt;Results!$C$50*(Results!$C$57/100)),1,0)</f>
        <v>0</v>
      </c>
      <c r="AB50" s="9">
        <f>IF(AND(AA106&lt;=Results!$C$50*(Results!$C$56/100),AA106&gt;Results!$C$50*(Results!$C$57/100)),1,0)</f>
        <v>0</v>
      </c>
      <c r="AC50" s="9">
        <f>IF(AND(AB106&lt;=Results!$C$50*(Results!$C$56/100),AB106&gt;Results!$C$50*(Results!$C$57/100)),1,0)</f>
        <v>0</v>
      </c>
      <c r="AD50" s="9">
        <f>IF(AND(AC106&lt;=Results!$C$50*(Results!$C$56/100),AC106&gt;Results!$C$50*(Results!$C$57/100)),1,0)</f>
        <v>0</v>
      </c>
      <c r="AE50" s="9">
        <f>IF(AND(AD106&lt;=Results!$C$50*(Results!$C$56/100),AD106&gt;Results!$C$50*(Results!$C$57/100)),1,0)</f>
        <v>0</v>
      </c>
      <c r="AF50" s="9">
        <f>IF(AND(AE106&lt;=Results!$C$50*(Results!$C$56/100),AE106&gt;Results!$C$50*(Results!$C$57/100)),1,0)</f>
        <v>0</v>
      </c>
      <c r="AG50" s="9">
        <f>IF(AND(AF106&lt;=Results!$C$50*(Results!$C$56/100),AF106&gt;Results!$C$50*(Results!$C$57/100)),1,0)</f>
        <v>0</v>
      </c>
      <c r="AH50" s="9">
        <f>IF(AND(AG106&lt;=Results!$C$50*(Results!$C$56/100),AG106&gt;Results!$C$50*(Results!$C$57/100)),1,0)</f>
        <v>0</v>
      </c>
      <c r="AI50" s="9">
        <f>IF(AND(AH106&lt;=Results!$C$50*(Results!$C$56/100),AH106&gt;Results!$C$50*(Results!$C$57/100)),1,0)</f>
        <v>0</v>
      </c>
      <c r="AJ50" s="9">
        <f>IF(AND(AI106&lt;=Results!$C$50*(Results!$C$56/100),AI106&gt;Results!$C$50*(Results!$C$57/100)),1,0)</f>
        <v>0</v>
      </c>
      <c r="AK50" s="9">
        <f>IF(AND(AJ106&lt;=Results!$C$50*(Results!$C$56/100),AJ106&gt;Results!$C$50*(Results!$C$57/100)),1,0)</f>
        <v>0</v>
      </c>
      <c r="AL50" s="9">
        <f>IF(AND(AK106&lt;=Results!$C$50*(Results!$C$56/100),AK106&gt;Results!$C$50*(Results!$C$57/100)),1,0)</f>
        <v>0</v>
      </c>
      <c r="AM50" s="9">
        <f>IF(AND(AL106&lt;=Results!$C$50*(Results!$C$56/100),AL106&gt;Results!$C$50*(Results!$C$57/100)),1,0)</f>
        <v>0</v>
      </c>
      <c r="AN50" s="9">
        <f>IF(AND(AM106&lt;=Results!$C$50*(Results!$C$56/100),AM106&gt;Results!$C$50*(Results!$C$57/100)),1,0)</f>
        <v>0</v>
      </c>
      <c r="AO50" s="9">
        <f>IF(AND(AN106&lt;=Results!$C$50*(Results!$C$56/100),AN106&gt;Results!$C$50*(Results!$C$57/100)),1,0)</f>
        <v>0</v>
      </c>
      <c r="AP50" s="9">
        <f>IF(AND(AO106&lt;=Results!$C$50*(Results!$C$56/100),AO106&gt;Results!$C$50*(Results!$C$57/100)),1,0)</f>
        <v>0</v>
      </c>
      <c r="AQ50" s="9">
        <f>IF(AND(AP106&lt;=Results!$C$50*(Results!$C$56/100),AP106&gt;Results!$C$50*(Results!$C$57/100)),1,0)</f>
        <v>0</v>
      </c>
      <c r="AR50" s="9">
        <f>IF(AND(AQ106&lt;=Results!$C$50*(Results!$C$56/100),AQ106&gt;Results!$C$50*(Results!$C$57/100)),1,0)</f>
        <v>0</v>
      </c>
      <c r="AS50" s="9">
        <f>IF(AND(AR106&lt;=Results!$C$50*(Results!$C$56/100),AR106&gt;Results!$C$50*(Results!$C$57/100)),1,0)</f>
        <v>0</v>
      </c>
      <c r="AT50" s="9">
        <f>IF(AND(AS106&lt;=Results!$C$50*(Results!$C$56/100),AS106&gt;Results!$C$50*(Results!$C$57/100)),1,0)</f>
        <v>0</v>
      </c>
      <c r="AU50" s="9">
        <f>IF(AND(AT106&lt;=Results!$C$50*(Results!$C$56/100),AT106&gt;Results!$C$50*(Results!$C$57/100)),1,0)</f>
        <v>0</v>
      </c>
      <c r="AV50" s="9">
        <f>IF(AND(AU106&lt;=Results!$C$50*(Results!$C$56/100),AU106&gt;Results!$C$50*(Results!$C$57/100)),1,0)</f>
        <v>0</v>
      </c>
      <c r="AW50" s="9">
        <f>IF(AND(AV106&lt;=Results!$C$50*(Results!$C$56/100),AV106&gt;Results!$C$50*(Results!$C$57/100)),1,0)</f>
        <v>0</v>
      </c>
      <c r="AX50" s="9">
        <f>IF(AND(AW106&lt;=Results!$C$50*(Results!$C$56/100),AW106&gt;Results!$C$50*(Results!$C$57/100)),1,0)</f>
        <v>0</v>
      </c>
      <c r="AY50" s="9">
        <f>IF(AND(AX106&lt;=Results!$C$50*(Results!$C$56/100),AX106&gt;Results!$C$50*(Results!$C$57/100)),1,0)</f>
        <v>0</v>
      </c>
      <c r="AZ50" s="9">
        <f>IF(AND(AY106&lt;=Results!$C$50*(Results!$C$56/100),AY106&gt;Results!$C$50*(Results!$C$57/100)),1,0)</f>
        <v>0</v>
      </c>
      <c r="BA50" s="9">
        <f>IF(AND(AZ106&lt;=Results!$C$50*(Results!$C$56/100),AZ106&gt;Results!$C$50*(Results!$C$57/100)),1,0)</f>
        <v>0</v>
      </c>
      <c r="BB50" s="9">
        <f>IF(AND(BA106&lt;=Results!$C$50*(Results!$C$56/100),BA106&gt;Results!$C$50*(Results!$C$57/100)),1,0)</f>
        <v>0</v>
      </c>
      <c r="BC50" s="9">
        <f>IF(AND(BB106&lt;=Results!$C$50*(Results!$C$56/100),BB106&gt;Results!$C$50*(Results!$C$57/100)),1,0)</f>
        <v>0</v>
      </c>
      <c r="BD50" s="9">
        <f>IF(AND(BC106&lt;=Results!$C$50*(Results!$C$56/100),BC106&gt;Results!$C$50*(Results!$C$57/100)),1,0)</f>
        <v>0</v>
      </c>
      <c r="BE50" s="9">
        <f>IF(AND(BD106&lt;=Results!$C$50*(Results!$C$56/100),BD106&gt;Results!$C$50*(Results!$C$57/100)),1,0)</f>
        <v>0</v>
      </c>
      <c r="BF50" s="9">
        <f>IF(AND(BE106&lt;=Results!$C$50*(Results!$C$56/100),BE106&gt;Results!$C$50*(Results!$C$57/100)),1,0)</f>
        <v>0</v>
      </c>
      <c r="BG50" s="9">
        <f>IF(AND(BF106&lt;=Results!$C$50*(Results!$C$56/100),BF106&gt;Results!$C$50*(Results!$C$57/100)),1,0)</f>
        <v>0</v>
      </c>
      <c r="BH50" s="9">
        <f>IF(AND(BG106&lt;=Results!$C$50*(Results!$C$56/100),BG106&gt;Results!$C$50*(Results!$C$57/100)),1,0)</f>
        <v>0</v>
      </c>
      <c r="BI50" s="9">
        <f>IF(AND(BH106&lt;=Results!$C$50*(Results!$C$56/100),BH106&gt;Results!$C$50*(Results!$C$57/100)),1,0)</f>
        <v>0</v>
      </c>
      <c r="BJ50" s="9">
        <f>IF(AND(BI106&lt;=Results!$C$50*(Results!$C$56/100),BI106&gt;Results!$C$50*(Results!$C$57/100)),1,0)</f>
        <v>0</v>
      </c>
      <c r="BK50" s="9">
        <f>IF(AND(BJ106&lt;=Results!$C$50*(Results!$C$56/100),BJ106&gt;Results!$C$50*(Results!$C$57/100)),1,0)</f>
        <v>0</v>
      </c>
      <c r="BL50" s="9">
        <f>IF(AND(BK106&lt;=Results!$C$50*(Results!$C$56/100),BK106&gt;Results!$C$50*(Results!$C$57/100)),1,0)</f>
        <v>0</v>
      </c>
      <c r="BM50" s="9">
        <f>IF(AND(BL106&lt;=Results!$C$50*(Results!$C$56/100),BL106&gt;Results!$C$50*(Results!$C$57/100)),1,0)</f>
        <v>0</v>
      </c>
      <c r="BN50" s="9">
        <f>IF(AND(BM106&lt;=Results!$C$50*(Results!$C$56/100),BM106&gt;Results!$C$50*(Results!$C$57/100)),1,0)</f>
        <v>0</v>
      </c>
      <c r="BO50" s="9">
        <f>IF(AND(BN106&lt;=Results!$C$50*(Results!$C$56/100),BN106&gt;Results!$C$50*(Results!$C$57/100)),1,0)</f>
        <v>0</v>
      </c>
      <c r="BP50" s="9">
        <f>IF(AND(BO106&lt;=Results!$C$50*(Results!$C$56/100),BO106&gt;Results!$C$50*(Results!$C$57/100)),1,0)</f>
        <v>0</v>
      </c>
      <c r="BQ50" s="9">
        <f>IF(AND(BP106&lt;=Results!$C$50*(Results!$C$56/100),BP106&gt;Results!$C$50*(Results!$C$57/100)),1,0)</f>
        <v>0</v>
      </c>
      <c r="BR50" s="9">
        <f>IF(AND(BQ106&lt;=Results!$C$50*(Results!$C$56/100),BQ106&gt;Results!$C$50*(Results!$C$57/100)),1,0)</f>
        <v>0</v>
      </c>
      <c r="BS50" s="9">
        <f>IF(AND(BR106&lt;=Results!$C$50*(Results!$C$56/100),BR106&gt;Results!$C$50*(Results!$C$57/100)),1,0)</f>
        <v>0</v>
      </c>
      <c r="BT50" s="9">
        <f>IF(AND(BS106&lt;=Results!$C$50*(Results!$C$56/100),BS106&gt;Results!$C$50*(Results!$C$57/100)),1,0)</f>
        <v>0</v>
      </c>
      <c r="BU50" s="9">
        <f>IF(AND(BT106&lt;=Results!$C$50*(Results!$C$56/100),BT106&gt;Results!$C$50*(Results!$C$57/100)),1,0)</f>
        <v>0</v>
      </c>
      <c r="BV50" s="9">
        <f>IF(AND(BU106&lt;=Results!$C$50*(Results!$C$56/100),BU106&gt;Results!$C$50*(Results!$C$57/100)),1,0)</f>
        <v>0</v>
      </c>
      <c r="BW50" s="9">
        <f>IF(AND(BV106&lt;=Results!$C$50*(Results!$C$56/100),BV106&gt;Results!$C$50*(Results!$C$57/100)),1,0)</f>
        <v>0</v>
      </c>
      <c r="BX50" s="9">
        <f>IF(AND(BW106&lt;=Results!$C$50*(Results!$C$56/100),BW106&gt;Results!$C$50*(Results!$C$57/100)),1,0)</f>
        <v>0</v>
      </c>
      <c r="BY50" s="9">
        <f>IF(AND(BX106&lt;=Results!$C$50*(Results!$C$56/100),BX106&gt;Results!$C$50*(Results!$C$57/100)),1,0)</f>
        <v>0</v>
      </c>
      <c r="BZ50" s="9">
        <f>IF(AND(BY106&lt;=Results!$C$50*(Results!$C$56/100),BY106&gt;Results!$C$50*(Results!$C$57/100)),1,0)</f>
        <v>0</v>
      </c>
      <c r="CA50" s="9">
        <f>IF(AND(BZ106&lt;=Results!$C$50*(Results!$C$56/100),BZ106&gt;Results!$C$50*(Results!$C$57/100)),1,0)</f>
        <v>0</v>
      </c>
      <c r="CB50" s="9">
        <f>IF(AND(CA106&lt;=Results!$C$50*(Results!$C$56/100),CA106&gt;Results!$C$50*(Results!$C$57/100)),1,0)</f>
        <v>0</v>
      </c>
      <c r="CC50" s="9">
        <f>IF(AND(CB106&lt;=Results!$C$50*(Results!$C$56/100),CB106&gt;Results!$C$50*(Results!$C$57/100)),1,0)</f>
        <v>0</v>
      </c>
      <c r="CD50" s="9">
        <f>IF(AND(CC106&lt;=Results!$C$50*(Results!$C$56/100),CC106&gt;Results!$C$50*(Results!$C$57/100)),1,0)</f>
        <v>0</v>
      </c>
      <c r="CE50" s="9">
        <f>IF(AND(CD106&lt;=Results!$C$50*(Results!$C$56/100),CD106&gt;Results!$C$50*(Results!$C$57/100)),1,0)</f>
        <v>0</v>
      </c>
      <c r="CF50" s="9">
        <f>IF(AND(CE106&lt;=Results!$C$50*(Results!$C$56/100),CE106&gt;Results!$C$50*(Results!$C$57/100)),1,0)</f>
        <v>0</v>
      </c>
      <c r="CG50" s="9">
        <f>IF(AND(CF106&lt;=Results!$C$50*(Results!$C$56/100),CF106&gt;Results!$C$50*(Results!$C$57/100)),1,0)</f>
        <v>0</v>
      </c>
      <c r="CH50" s="9">
        <f>IF(AND(CG106&lt;=Results!$C$50*(Results!$C$56/100),CG106&gt;Results!$C$50*(Results!$C$57/100)),1,0)</f>
        <v>0</v>
      </c>
      <c r="CI50" s="9">
        <f>IF(AND(CH106&lt;=Results!$C$50*(Results!$C$56/100),CH106&gt;Results!$C$50*(Results!$C$57/100)),1,0)</f>
        <v>0</v>
      </c>
      <c r="CJ50" s="9">
        <f>IF(AND(CI106&lt;=Results!$C$50*(Results!$C$56/100),CI106&gt;Results!$C$50*(Results!$C$57/100)),1,0)</f>
        <v>0</v>
      </c>
      <c r="CK50" s="9">
        <f>IF(AND(CJ106&lt;=Results!$C$50*(Results!$C$56/100),CJ106&gt;Results!$C$50*(Results!$C$57/100)),1,0)</f>
        <v>0</v>
      </c>
      <c r="CL50" s="9">
        <f>IF(AND(CK106&lt;=Results!$C$50*(Results!$C$56/100),CK106&gt;Results!$C$50*(Results!$C$57/100)),1,0)</f>
        <v>0</v>
      </c>
      <c r="CM50" s="9">
        <f>IF(AND(CL106&lt;=Results!$C$50*(Results!$C$56/100),CL106&gt;Results!$C$50*(Results!$C$57/100)),1,0)</f>
        <v>0</v>
      </c>
      <c r="CN50" s="9">
        <f>IF(AND(CM106&lt;=Results!$C$50*(Results!$C$56/100),CM106&gt;Results!$C$50*(Results!$C$57/100)),1,0)</f>
        <v>0</v>
      </c>
      <c r="CO50" s="9">
        <f>IF(AND(CN106&lt;=Results!$C$50*(Results!$C$56/100),CN106&gt;Results!$C$50*(Results!$C$57/100)),1,0)</f>
        <v>0</v>
      </c>
      <c r="CP50" s="9">
        <f>IF(AND(CO106&lt;=Results!$C$50*(Results!$C$56/100),CO106&gt;Results!$C$50*(Results!$C$57/100)),1,0)</f>
        <v>0</v>
      </c>
      <c r="CQ50" s="9">
        <f>IF(AND(CP106&lt;=Results!$C$50*(Results!$C$56/100),CP106&gt;Results!$C$50*(Results!$C$57/100)),1,0)</f>
        <v>0</v>
      </c>
      <c r="CR50" s="9">
        <f>IF(AND(CQ106&lt;=Results!$C$50*(Results!$C$56/100),CQ106&gt;Results!$C$50*(Results!$C$57/100)),1,0)</f>
        <v>0</v>
      </c>
      <c r="CS50" s="9">
        <f>IF(AND(CR106&lt;=Results!$C$50*(Results!$C$56/100),CR106&gt;Results!$C$50*(Results!$C$57/100)),1,0)</f>
        <v>0</v>
      </c>
      <c r="CT50" s="9">
        <f>IF(AND(CS106&lt;=Results!$C$50*(Results!$C$56/100),CS106&gt;Results!$C$50*(Results!$C$57/100)),1,0)</f>
        <v>0</v>
      </c>
      <c r="CU50" s="9">
        <f>IF(AND(CT106&lt;=Results!$C$50*(Results!$C$56/100),CT106&gt;Results!$C$50*(Results!$C$57/100)),1,0)</f>
        <v>0</v>
      </c>
      <c r="CV50" s="9">
        <f>IF(AND(CU106&lt;=Results!$C$50*(Results!$C$56/100),CU106&gt;Results!$C$50*(Results!$C$57/100)),1,0)</f>
        <v>0</v>
      </c>
      <c r="CW50" s="9">
        <f>IF(AND(CV106&lt;=Results!$C$50*(Results!$C$56/100),CV106&gt;Results!$C$50*(Results!$C$57/100)),1,0)</f>
        <v>0</v>
      </c>
      <c r="CX50" s="9">
        <f>IF(AND(CW106&lt;=Results!$C$50*(Results!$C$56/100),CW106&gt;Results!$C$50*(Results!$C$57/100)),1,0)</f>
        <v>0</v>
      </c>
      <c r="CY50" s="9">
        <f>IF(AND(CX106&lt;=Results!$C$50*(Results!$C$56/100),CX106&gt;Results!$C$50*(Results!$C$57/100)),1,0)</f>
        <v>0</v>
      </c>
      <c r="CZ50" s="9">
        <f>IF(AND(CY106&lt;=Results!$C$50*(Results!$C$56/100),CY106&gt;Results!$C$50*(Results!$C$57/100)),1,0)</f>
        <v>0</v>
      </c>
      <c r="DA50" s="9">
        <f>IF(AND(CZ106&lt;=Results!$C$50*(Results!$C$56/100),CZ106&gt;Results!$C$50*(Results!$C$57/100)),1,0)</f>
        <v>0</v>
      </c>
      <c r="DB50" s="9">
        <f>IF(AND(DA106&lt;=Results!$C$50*(Results!$C$56/100),DA106&gt;Results!$C$50*(Results!$C$57/100)),1,0)</f>
        <v>0</v>
      </c>
      <c r="DC50" s="9">
        <f>IF(AND(DB106&lt;=Results!$C$50*(Results!$C$56/100),DB106&gt;Results!$C$50*(Results!$C$57/100)),1,0)</f>
        <v>0</v>
      </c>
      <c r="DD50" s="9">
        <f>IF(AND(DC106&lt;=Results!$C$50*(Results!$C$56/100),DC106&gt;Results!$C$50*(Results!$C$57/100)),1,0)</f>
        <v>0</v>
      </c>
      <c r="DE50" s="9">
        <f>IF(AND(DD106&lt;=Results!$C$50*(Results!$C$56/100),DD106&gt;Results!$C$50*(Results!$C$57/100)),1,0)</f>
        <v>0</v>
      </c>
      <c r="DF50" s="9">
        <f>IF(AND(DE106&lt;=Results!$C$50*(Results!$C$56/100),DE106&gt;Results!$C$50*(Results!$C$57/100)),1,0)</f>
        <v>0</v>
      </c>
      <c r="DG50" s="9">
        <f>IF(AND(DF106&lt;=Results!$C$50*(Results!$C$56/100),DF106&gt;Results!$C$50*(Results!$C$57/100)),1,0)</f>
        <v>0</v>
      </c>
      <c r="DH50" s="9">
        <f>IF(AND(DG106&lt;=Results!$C$50*(Results!$C$56/100),DG106&gt;Results!$C$50*(Results!$C$57/100)),1,0)</f>
        <v>0</v>
      </c>
      <c r="DI50" s="9">
        <f>IF(AND(DH106&lt;=Results!$C$50*(Results!$C$56/100),DH106&gt;Results!$C$50*(Results!$C$57/100)),1,0)</f>
        <v>0</v>
      </c>
      <c r="DJ50" s="9">
        <f>IF(AND(DI106&lt;=Results!$C$50*(Results!$C$56/100),DI106&gt;Results!$C$50*(Results!$C$57/100)),1,0)</f>
        <v>0</v>
      </c>
      <c r="DK50" s="9">
        <f>IF(AND(DJ106&lt;=Results!$C$50*(Results!$C$56/100),DJ106&gt;Results!$C$50*(Results!$C$57/100)),1,0)</f>
        <v>0</v>
      </c>
      <c r="DL50" s="9">
        <f>IF(AND(DK106&lt;=Results!$C$50*(Results!$C$56/100),DK106&gt;Results!$C$50*(Results!$C$57/100)),1,0)</f>
        <v>0</v>
      </c>
      <c r="DM50" s="9">
        <f>IF(AND(DL106&lt;=Results!$C$50*(Results!$C$56/100),DL106&gt;Results!$C$50*(Results!$C$57/100)),1,0)</f>
        <v>0</v>
      </c>
      <c r="DN50" s="9">
        <f>IF(AND(DM106&lt;=Results!$C$50*(Results!$C$56/100),DM106&gt;Results!$C$50*(Results!$C$57/100)),1,0)</f>
        <v>0</v>
      </c>
      <c r="DO50" s="9">
        <f>IF(AND(DN106&lt;=Results!$C$50*(Results!$C$56/100),DN106&gt;Results!$C$50*(Results!$C$57/100)),1,0)</f>
        <v>0</v>
      </c>
      <c r="DP50" s="9">
        <f>IF(AND(DO106&lt;=Results!$C$50*(Results!$C$56/100),DO106&gt;Results!$C$50*(Results!$C$57/100)),1,0)</f>
        <v>0</v>
      </c>
      <c r="DQ50" s="9">
        <f>IF(AND(DP106&lt;=Results!$C$50*(Results!$C$56/100),DP106&gt;Results!$C$50*(Results!$C$57/100)),1,0)</f>
        <v>0</v>
      </c>
      <c r="DR50" s="9">
        <f>IF(AND(DQ106&lt;=Results!$C$50*(Results!$C$56/100),DQ106&gt;Results!$C$50*(Results!$C$57/100)),1,0)</f>
        <v>0</v>
      </c>
      <c r="DS50" s="9">
        <f>IF(AND(DR106&lt;=Results!$C$50*(Results!$C$56/100),DR106&gt;Results!$C$50*(Results!$C$57/100)),1,0)</f>
        <v>1</v>
      </c>
      <c r="DT50" s="9">
        <f>IF(AND(DS106&lt;=Results!$C$50*(Results!$C$56/100),DS106&gt;Results!$C$50*(Results!$C$57/100)),1,0)</f>
        <v>1</v>
      </c>
      <c r="DU50" s="9">
        <f>IF(AND(DT106&lt;=Results!$C$50*(Results!$C$56/100),DT106&gt;Results!$C$50*(Results!$C$57/100)),1,0)</f>
        <v>1</v>
      </c>
      <c r="DV50" s="9">
        <f>IF(AND(DU106&lt;=Results!$C$50*(Results!$C$56/100),DU106&gt;Results!$C$50*(Results!$C$57/100)),1,0)</f>
        <v>1</v>
      </c>
      <c r="DW50" s="9">
        <f>IF(AND(DV106&lt;=Results!$C$50*(Results!$C$56/100),DV106&gt;Results!$C$50*(Results!$C$57/100)),1,0)</f>
        <v>1</v>
      </c>
      <c r="DX50" s="9">
        <f>IF(AND(DW106&lt;=Results!$C$50*(Results!$C$56/100),DW106&gt;Results!$C$50*(Results!$C$57/100)),1,0)</f>
        <v>1</v>
      </c>
      <c r="DY50" s="9">
        <f>IF(AND(DX106&lt;=Results!$C$50*(Results!$C$56/100),DX106&gt;Results!$C$50*(Results!$C$57/100)),1,0)</f>
        <v>1</v>
      </c>
      <c r="DZ50" s="9">
        <f>IF(AND(DY106&lt;=Results!$C$50*(Results!$C$56/100),DY106&gt;Results!$C$50*(Results!$C$57/100)),1,0)</f>
        <v>1</v>
      </c>
      <c r="EA50" s="9">
        <f>IF(AND(DZ106&lt;=Results!$C$50*(Results!$C$56/100),DZ106&gt;Results!$C$50*(Results!$C$57/100)),1,0)</f>
        <v>1</v>
      </c>
      <c r="EB50" s="9">
        <f>IF(AND(EA106&lt;=Results!$C$50*(Results!$C$56/100),EA106&gt;Results!$C$50*(Results!$C$57/100)),1,0)</f>
        <v>1</v>
      </c>
      <c r="EC50" s="9">
        <f>IF(AND(EB106&lt;=Results!$C$50*(Results!$C$56/100),EB106&gt;Results!$C$50*(Results!$C$57/100)),1,0)</f>
        <v>1</v>
      </c>
      <c r="ED50" s="9">
        <f>IF(AND(EC106&lt;=Results!$C$50*(Results!$C$56/100),EC106&gt;Results!$C$50*(Results!$C$57/100)),1,0)</f>
        <v>0</v>
      </c>
      <c r="EE50" s="9">
        <f>IF(AND(ED106&lt;=Results!$C$50*(Results!$C$56/100),ED106&gt;Results!$C$50*(Results!$C$57/100)),1,0)</f>
        <v>0</v>
      </c>
      <c r="EF50" s="9">
        <f>IF(AND(EE106&lt;=Results!$C$50*(Results!$C$56/100),EE106&gt;Results!$C$50*(Results!$C$57/100)),1,0)</f>
        <v>0</v>
      </c>
      <c r="EG50" s="9">
        <f>IF(AND(EF106&lt;=Results!$C$50*(Results!$C$56/100),EF106&gt;Results!$C$50*(Results!$C$57/100)),1,0)</f>
        <v>0</v>
      </c>
      <c r="EH50" s="9">
        <f>IF(AND(EG106&lt;=Results!$C$50*(Results!$C$56/100),EG106&gt;Results!$C$50*(Results!$C$57/100)),1,0)</f>
        <v>0</v>
      </c>
      <c r="EI50" s="9">
        <f>IF(AND(EH106&lt;=Results!$C$50*(Results!$C$56/100),EH106&gt;Results!$C$50*(Results!$C$57/100)),1,0)</f>
        <v>0</v>
      </c>
      <c r="EJ50" s="9">
        <f>IF(AND(EI106&lt;=Results!$C$50*(Results!$C$56/100),EI106&gt;Results!$C$50*(Results!$C$57/100)),1,0)</f>
        <v>0</v>
      </c>
      <c r="EK50" s="9">
        <f>IF(AND(EJ106&lt;=Results!$C$50*(Results!$C$56/100),EJ106&gt;Results!$C$50*(Results!$C$57/100)),1,0)</f>
        <v>0</v>
      </c>
      <c r="EL50" s="9">
        <f>IF(AND(EK106&lt;=Results!$C$50*(Results!$C$56/100),EK106&gt;Results!$C$50*(Results!$C$57/100)),1,0)</f>
        <v>0</v>
      </c>
      <c r="EM50" s="9">
        <f>IF(AND(EL106&lt;=Results!$C$50*(Results!$C$56/100),EL106&gt;Results!$C$50*(Results!$C$57/100)),1,0)</f>
        <v>0</v>
      </c>
      <c r="EN50" s="9">
        <f>IF(AND(EM106&lt;=Results!$C$50*(Results!$C$56/100),EM106&gt;Results!$C$50*(Results!$C$57/100)),1,0)</f>
        <v>0</v>
      </c>
      <c r="EO50" s="9">
        <f>IF(AND(EN106&lt;=Results!$C$50*(Results!$C$56/100),EN106&gt;Results!$C$50*(Results!$C$57/100)),1,0)</f>
        <v>0</v>
      </c>
      <c r="EP50" s="9">
        <f>IF(AND(EO106&lt;=Results!$C$50*(Results!$C$56/100),EO106&gt;Results!$C$50*(Results!$C$57/100)),1,0)</f>
        <v>0</v>
      </c>
      <c r="EQ50" s="9">
        <f>IF(AND(EP106&lt;=Results!$C$50*(Results!$C$56/100),EP106&gt;Results!$C$50*(Results!$C$57/100)),1,0)</f>
        <v>0</v>
      </c>
      <c r="ER50" s="9">
        <f>IF(AND(EQ106&lt;=Results!$C$50*(Results!$C$56/100),EQ106&gt;Results!$C$50*(Results!$C$57/100)),1,0)</f>
        <v>0</v>
      </c>
      <c r="ES50" s="9">
        <f>IF(AND(ER106&lt;=Results!$C$50*(Results!$C$56/100),ER106&gt;Results!$C$50*(Results!$C$57/100)),1,0)</f>
        <v>0</v>
      </c>
      <c r="ET50" s="9">
        <f>IF(AND(ES106&lt;=Results!$C$50*(Results!$C$56/100),ES106&gt;Results!$C$50*(Results!$C$57/100)),1,0)</f>
        <v>0</v>
      </c>
      <c r="EU50" s="9">
        <f>IF(AND(ET106&lt;=Results!$C$50*(Results!$C$56/100),ET106&gt;Results!$C$50*(Results!$C$57/100)),1,0)</f>
        <v>0</v>
      </c>
      <c r="EV50" s="9">
        <f>IF(AND(EU106&lt;=Results!$C$50*(Results!$C$56/100),EU106&gt;Results!$C$50*(Results!$C$57/100)),1,0)</f>
        <v>0</v>
      </c>
      <c r="EW50" s="9">
        <f>IF(AND(EV106&lt;=Results!$C$50*(Results!$C$56/100),EV106&gt;Results!$C$50*(Results!$C$57/100)),1,0)</f>
        <v>0</v>
      </c>
      <c r="EX50" s="9">
        <f>IF(AND(EW106&lt;=Results!$C$50*(Results!$C$56/100),EW106&gt;Results!$C$50*(Results!$C$57/100)),1,0)</f>
        <v>0</v>
      </c>
      <c r="EY50" s="9">
        <f>IF(AND(EX106&lt;=Results!$C$50*(Results!$C$56/100),EX106&gt;Results!$C$50*(Results!$C$57/100)),1,0)</f>
        <v>0</v>
      </c>
      <c r="EZ50" s="9">
        <f>IF(AND(EY106&lt;=Results!$C$50*(Results!$C$56/100),EY106&gt;Results!$C$50*(Results!$C$57/100)),1,0)</f>
        <v>0</v>
      </c>
      <c r="FA50" s="9">
        <f>IF(AND(EZ106&lt;=Results!$C$50*(Results!$C$56/100),EZ106&gt;Results!$C$50*(Results!$C$57/100)),1,0)</f>
        <v>0</v>
      </c>
      <c r="FB50" s="9">
        <f>IF(AND(FA106&lt;=Results!$C$50*(Results!$C$56/100),FA106&gt;Results!$C$50*(Results!$C$57/100)),1,0)</f>
        <v>0</v>
      </c>
      <c r="FC50" s="9">
        <f>IF(AND(FB106&lt;=Results!$C$50*(Results!$C$56/100),FB106&gt;Results!$C$50*(Results!$C$57/100)),1,0)</f>
        <v>0</v>
      </c>
      <c r="FD50" s="9">
        <f>IF(AND(FC106&lt;=Results!$C$50*(Results!$C$56/100),FC106&gt;Results!$C$50*(Results!$C$57/100)),1,0)</f>
        <v>0</v>
      </c>
      <c r="FE50" s="9">
        <f>IF(AND(FD106&lt;=Results!$C$50*(Results!$C$56/100),FD106&gt;Results!$C$50*(Results!$C$57/100)),1,0)</f>
        <v>0</v>
      </c>
      <c r="FF50" s="9">
        <f>IF(AND(FE106&lt;=Results!$C$50*(Results!$C$56/100),FE106&gt;Results!$C$50*(Results!$C$57/100)),1,0)</f>
        <v>0</v>
      </c>
      <c r="FG50" s="9">
        <f>IF(AND(FF106&lt;=Results!$C$50*(Results!$C$56/100),FF106&gt;Results!$C$50*(Results!$C$57/100)),1,0)</f>
        <v>0</v>
      </c>
      <c r="FH50" s="9">
        <f>IF(AND(FG106&lt;=Results!$C$50*(Results!$C$56/100),FG106&gt;Results!$C$50*(Results!$C$57/100)),1,0)</f>
        <v>0</v>
      </c>
      <c r="FI50" s="9">
        <f>IF(AND(FH106&lt;=Results!$C$50*(Results!$C$56/100),FH106&gt;Results!$C$50*(Results!$C$57/100)),1,0)</f>
        <v>0</v>
      </c>
      <c r="FJ50" s="9">
        <f>IF(AND(FI106&lt;=Results!$C$50*(Results!$C$56/100),FI106&gt;Results!$C$50*(Results!$C$57/100)),1,0)</f>
        <v>0</v>
      </c>
      <c r="FK50" s="9">
        <f>IF(AND(FJ106&lt;=Results!$C$50*(Results!$C$56/100),FJ106&gt;Results!$C$50*(Results!$C$57/100)),1,0)</f>
        <v>0</v>
      </c>
      <c r="FL50" s="9">
        <f>IF(AND(FK106&lt;=Results!$C$50*(Results!$C$56/100),FK106&gt;Results!$C$50*(Results!$C$57/100)),1,0)</f>
        <v>0</v>
      </c>
      <c r="FM50" s="9">
        <f>IF(AND(FL106&lt;=Results!$C$50*(Results!$C$56/100),FL106&gt;Results!$C$50*(Results!$C$57/100)),1,0)</f>
        <v>0</v>
      </c>
      <c r="FN50" s="9">
        <f>IF(AND(FM106&lt;=Results!$C$50*(Results!$C$56/100),FM106&gt;Results!$C$50*(Results!$C$57/100)),1,0)</f>
        <v>0</v>
      </c>
      <c r="FO50" s="9">
        <f>IF(AND(FN106&lt;=Results!$C$50*(Results!$C$56/100),FN106&gt;Results!$C$50*(Results!$C$57/100)),1,0)</f>
        <v>0</v>
      </c>
      <c r="FP50" s="9">
        <f>IF(AND(FO106&lt;=Results!$C$50*(Results!$C$56/100),FO106&gt;Results!$C$50*(Results!$C$57/100)),1,0)</f>
        <v>0</v>
      </c>
      <c r="FQ50" s="9">
        <f>IF(AND(FP106&lt;=Results!$C$50*(Results!$C$56/100),FP106&gt;Results!$C$50*(Results!$C$57/100)),1,0)</f>
        <v>0</v>
      </c>
      <c r="FR50" s="9">
        <f>IF(AND(FQ106&lt;=Results!$C$50*(Results!$C$56/100),FQ106&gt;Results!$C$50*(Results!$C$57/100)),1,0)</f>
        <v>0</v>
      </c>
      <c r="FS50" s="9">
        <f>IF(AND(FR106&lt;=Results!$C$50*(Results!$C$56/100),FR106&gt;Results!$C$50*(Results!$C$57/100)),1,0)</f>
        <v>0</v>
      </c>
      <c r="FT50" s="9">
        <f>IF(AND(FS106&lt;=Results!$C$50*(Results!$C$56/100),FS106&gt;Results!$C$50*(Results!$C$57/100)),1,0)</f>
        <v>0</v>
      </c>
      <c r="FU50" s="9">
        <f>IF(AND(FT106&lt;=Results!$C$50*(Results!$C$56/100),FT106&gt;Results!$C$50*(Results!$C$57/100)),1,0)</f>
        <v>0</v>
      </c>
      <c r="FV50" s="9">
        <f>IF(AND(FU106&lt;=Results!$C$50*(Results!$C$56/100),FU106&gt;Results!$C$50*(Results!$C$57/100)),1,0)</f>
        <v>0</v>
      </c>
      <c r="FW50" s="9">
        <f>IF(AND(FV106&lt;=Results!$C$50*(Results!$C$56/100),FV106&gt;Results!$C$50*(Results!$C$57/100)),1,0)</f>
        <v>0</v>
      </c>
      <c r="FX50" s="9">
        <f>IF(AND(FW106&lt;=Results!$C$50*(Results!$C$56/100),FW106&gt;Results!$C$50*(Results!$C$57/100)),1,0)</f>
        <v>0</v>
      </c>
      <c r="FY50" s="9">
        <f>IF(AND(FX106&lt;=Results!$C$50*(Results!$C$56/100),FX106&gt;Results!$C$50*(Results!$C$57/100)),1,0)</f>
        <v>0</v>
      </c>
      <c r="FZ50" s="9">
        <f>IF(AND(FY106&lt;=Results!$C$50*(Results!$C$56/100),FY106&gt;Results!$C$50*(Results!$C$57/100)),1,0)</f>
        <v>0</v>
      </c>
      <c r="GA50" s="9">
        <f>IF(AND(FZ106&lt;=Results!$C$50*(Results!$C$56/100),FZ106&gt;Results!$C$50*(Results!$C$57/100)),1,0)</f>
        <v>0</v>
      </c>
      <c r="GB50" s="9">
        <f>IF(AND(GA106&lt;=Results!$C$50*(Results!$C$56/100),GA106&gt;Results!$C$50*(Results!$C$57/100)),1,0)</f>
        <v>0</v>
      </c>
      <c r="GC50" s="9">
        <f>IF(AND(GB106&lt;=Results!$C$50*(Results!$C$56/100),GB106&gt;Results!$C$50*(Results!$C$57/100)),1,0)</f>
        <v>0</v>
      </c>
      <c r="GD50" s="9">
        <f>IF(AND(GC106&lt;=Results!$C$50*(Results!$C$56/100),GC106&gt;Results!$C$50*(Results!$C$57/100)),1,0)</f>
        <v>0</v>
      </c>
      <c r="GE50" s="9">
        <f>IF(AND(GD106&lt;=Results!$C$50*(Results!$C$56/100),GD106&gt;Results!$C$50*(Results!$C$57/100)),1,0)</f>
        <v>0</v>
      </c>
      <c r="GF50" s="9">
        <f>IF(AND(GE106&lt;=Results!$C$50*(Results!$C$56/100),GE106&gt;Results!$C$50*(Results!$C$57/100)),1,0)</f>
        <v>0</v>
      </c>
      <c r="GG50" s="9">
        <f>IF(AND(GF106&lt;=Results!$C$50*(Results!$C$56/100),GF106&gt;Results!$C$50*(Results!$C$57/100)),1,0)</f>
        <v>0</v>
      </c>
      <c r="GH50" s="9">
        <f>IF(AND(GG106&lt;=Results!$C$50*(Results!$C$56/100),GG106&gt;Results!$C$50*(Results!$C$57/100)),1,0)</f>
        <v>0</v>
      </c>
      <c r="GI50" s="9">
        <f>IF(AND(GH106&lt;=Results!$C$50*(Results!$C$56/100),GH106&gt;Results!$C$50*(Results!$C$57/100)),1,0)</f>
        <v>0</v>
      </c>
      <c r="GJ50" s="9">
        <f>IF(AND(GI106&lt;=Results!$C$50*(Results!$C$56/100),GI106&gt;Results!$C$50*(Results!$C$57/100)),1,0)</f>
        <v>0</v>
      </c>
      <c r="GK50" s="9">
        <f>IF(AND(GJ106&lt;=Results!$C$50*(Results!$C$56/100),GJ106&gt;Results!$C$50*(Results!$C$57/100)),1,0)</f>
        <v>0</v>
      </c>
      <c r="GL50" s="9">
        <f>IF(AND(GK106&lt;=Results!$C$50*(Results!$C$56/100),GK106&gt;Results!$C$50*(Results!$C$57/100)),1,0)</f>
        <v>0</v>
      </c>
      <c r="GM50" s="9">
        <f>IF(AND(GL106&lt;=Results!$C$50*(Results!$C$56/100),GL106&gt;Results!$C$50*(Results!$C$57/100)),1,0)</f>
        <v>0</v>
      </c>
      <c r="GN50" s="9">
        <f>IF(AND(GM106&lt;=Results!$C$50*(Results!$C$56/100),GM106&gt;Results!$C$50*(Results!$C$57/100)),1,0)</f>
        <v>0</v>
      </c>
      <c r="GO50" s="9">
        <f>IF(AND(GN106&lt;=Results!$C$50*(Results!$C$56/100),GN106&gt;Results!$C$50*(Results!$C$57/100)),1,0)</f>
        <v>0</v>
      </c>
      <c r="GP50" s="9">
        <f>IF(AND(GO106&lt;=Results!$C$50*(Results!$C$56/100),GO106&gt;Results!$C$50*(Results!$C$57/100)),1,0)</f>
        <v>0</v>
      </c>
      <c r="GQ50" s="9">
        <f>IF(AND(GP106&lt;=Results!$C$50*(Results!$C$56/100),GP106&gt;Results!$C$50*(Results!$C$57/100)),1,0)</f>
        <v>0</v>
      </c>
      <c r="GR50" s="9">
        <f>IF(AND(GQ106&lt;=Results!$C$50*(Results!$C$56/100),GQ106&gt;Results!$C$50*(Results!$C$57/100)),1,0)</f>
        <v>0</v>
      </c>
      <c r="GS50" s="9">
        <f>IF(AND(GR106&lt;=Results!$C$50*(Results!$C$56/100),GR106&gt;Results!$C$50*(Results!$C$57/100)),1,0)</f>
        <v>0</v>
      </c>
      <c r="GT50" s="9">
        <f>IF(AND(GS106&lt;=Results!$C$50*(Results!$C$56/100),GS106&gt;Results!$C$50*(Results!$C$57/100)),1,0)</f>
        <v>0</v>
      </c>
      <c r="GU50" s="9">
        <f>IF(AND(GT106&lt;=Results!$C$50*(Results!$C$56/100),GT106&gt;Results!$C$50*(Results!$C$57/100)),1,0)</f>
        <v>0</v>
      </c>
      <c r="GV50" s="9">
        <f>IF(AND(GU106&lt;=Results!$C$50*(Results!$C$56/100),GU106&gt;Results!$C$50*(Results!$C$57/100)),1,0)</f>
        <v>0</v>
      </c>
      <c r="GW50" s="9">
        <f>IF(AND(GV106&lt;=Results!$C$50*(Results!$C$56/100),GV106&gt;Results!$C$50*(Results!$C$57/100)),1,0)</f>
        <v>0</v>
      </c>
      <c r="GX50" s="9">
        <f>IF(AND(GW106&lt;=Results!$C$50*(Results!$C$56/100),GW106&gt;Results!$C$50*(Results!$C$57/100)),1,0)</f>
        <v>0</v>
      </c>
      <c r="GY50" s="9">
        <f>IF(AND(GX106&lt;=Results!$C$50*(Results!$C$56/100),GX106&gt;Results!$C$50*(Results!$C$57/100)),1,0)</f>
        <v>0</v>
      </c>
      <c r="GZ50" s="9">
        <f>IF(AND(GY106&lt;=Results!$C$50*(Results!$C$56/100),GY106&gt;Results!$C$50*(Results!$C$57/100)),1,0)</f>
        <v>0</v>
      </c>
      <c r="HA50" s="9">
        <f>IF(AND(GZ106&lt;=Results!$C$50*(Results!$C$56/100),GZ106&gt;Results!$C$50*(Results!$C$57/100)),1,0)</f>
        <v>0</v>
      </c>
      <c r="HB50" s="9">
        <f>IF(AND(HA106&lt;=Results!$C$50*(Results!$C$56/100),HA106&gt;Results!$C$50*(Results!$C$57/100)),1,0)</f>
        <v>0</v>
      </c>
      <c r="HC50" s="9">
        <f>IF(AND(HB106&lt;=Results!$C$50*(Results!$C$56/100),HB106&gt;Results!$C$50*(Results!$C$57/100)),1,0)</f>
        <v>0</v>
      </c>
      <c r="HD50" s="9">
        <f>IF(AND(HC106&lt;=Results!$C$50*(Results!$C$56/100),HC106&gt;Results!$C$50*(Results!$C$57/100)),1,0)</f>
        <v>0</v>
      </c>
      <c r="HE50" s="9">
        <f>IF(AND(HD106&lt;=Results!$C$50*(Results!$C$56/100),HD106&gt;Results!$C$50*(Results!$C$57/100)),1,0)</f>
        <v>0</v>
      </c>
      <c r="HF50" s="9">
        <f>IF(AND(HE106&lt;=Results!$C$50*(Results!$C$56/100),HE106&gt;Results!$C$50*(Results!$C$57/100)),1,0)</f>
        <v>0</v>
      </c>
      <c r="HG50" s="9">
        <f>IF(AND(HF106&lt;=Results!$C$50*(Results!$C$56/100),HF106&gt;Results!$C$50*(Results!$C$57/100)),1,0)</f>
        <v>0</v>
      </c>
      <c r="HH50" s="9">
        <f>IF(AND(HG106&lt;=Results!$C$50*(Results!$C$56/100),HG106&gt;Results!$C$50*(Results!$C$57/100)),1,0)</f>
        <v>0</v>
      </c>
      <c r="HI50" s="9">
        <f>IF(AND(HH106&lt;=Results!$C$50*(Results!$C$56/100),HH106&gt;Results!$C$50*(Results!$C$57/100)),1,0)</f>
        <v>0</v>
      </c>
      <c r="HJ50" s="9">
        <f>IF(AND(HI106&lt;=Results!$C$50*(Results!$C$56/100),HI106&gt;Results!$C$50*(Results!$C$57/100)),1,0)</f>
        <v>0</v>
      </c>
      <c r="HK50" s="9">
        <f>IF(AND(HJ106&lt;=Results!$C$50*(Results!$C$56/100),HJ106&gt;Results!$C$50*(Results!$C$57/100)),1,0)</f>
        <v>0</v>
      </c>
      <c r="HL50" s="9">
        <f>IF(AND(HK106&lt;=Results!$C$50*(Results!$C$56/100),HK106&gt;Results!$C$50*(Results!$C$57/100)),1,0)</f>
        <v>0</v>
      </c>
      <c r="HM50" s="9">
        <f>IF(AND(HL106&lt;=Results!$C$50*(Results!$C$56/100),HL106&gt;Results!$C$50*(Results!$C$57/100)),1,0)</f>
        <v>0</v>
      </c>
      <c r="HN50" s="9">
        <f>IF(AND(HM106&lt;=Results!$C$50*(Results!$C$56/100),HM106&gt;Results!$C$50*(Results!$C$57/100)),1,0)</f>
        <v>0</v>
      </c>
      <c r="HO50" s="9">
        <f>IF(AND(HN106&lt;=Results!$C$50*(Results!$C$56/100),HN106&gt;Results!$C$50*(Results!$C$57/100)),1,0)</f>
        <v>0</v>
      </c>
      <c r="HP50" s="9">
        <f>IF(AND(HO106&lt;=Results!$C$50*(Results!$C$56/100),HO106&gt;Results!$C$50*(Results!$C$57/100)),1,0)</f>
        <v>0</v>
      </c>
      <c r="HQ50" s="9">
        <f>IF(AND(HP106&lt;=Results!$C$50*(Results!$C$56/100),HP106&gt;Results!$C$50*(Results!$C$57/100)),1,0)</f>
        <v>0</v>
      </c>
      <c r="HR50" s="9">
        <f>IF(AND(HQ106&lt;=Results!$C$50*(Results!$C$56/100),HQ106&gt;Results!$C$50*(Results!$C$57/100)),1,0)</f>
        <v>0</v>
      </c>
      <c r="HS50" s="9">
        <f>IF(AND(HR106&lt;=Results!$C$50*(Results!$C$56/100),HR106&gt;Results!$C$50*(Results!$C$57/100)),1,0)</f>
        <v>0</v>
      </c>
      <c r="HT50" s="9">
        <f>IF(AND(HS106&lt;=Results!$C$50*(Results!$C$56/100),HS106&gt;Results!$C$50*(Results!$C$57/100)),1,0)</f>
        <v>0</v>
      </c>
      <c r="HU50" s="9">
        <f>IF(AND(HT106&lt;=Results!$C$50*(Results!$C$56/100),HT106&gt;Results!$C$50*(Results!$C$57/100)),1,0)</f>
        <v>0</v>
      </c>
      <c r="HV50" s="9">
        <f>IF(AND(HU106&lt;=Results!$C$50*(Results!$C$56/100),HU106&gt;Results!$C$50*(Results!$C$57/100)),1,0)</f>
        <v>0</v>
      </c>
      <c r="HW50" s="9">
        <f>IF(AND(HV106&lt;=Results!$C$50*(Results!$C$56/100),HV106&gt;Results!$C$50*(Results!$C$57/100)),1,0)</f>
        <v>0</v>
      </c>
      <c r="HX50" s="9">
        <f>IF(AND(HW106&lt;=Results!$C$50*(Results!$C$56/100),HW106&gt;Results!$C$50*(Results!$C$57/100)),1,0)</f>
        <v>0</v>
      </c>
      <c r="HY50" s="9">
        <f>IF(AND(HX106&lt;=Results!$C$50*(Results!$C$56/100),HX106&gt;Results!$C$50*(Results!$C$57/100)),1,0)</f>
        <v>0</v>
      </c>
      <c r="HZ50" s="9">
        <f>IF(AND(HY106&lt;=Results!$C$50*(Results!$C$56/100),HY106&gt;Results!$C$50*(Results!$C$57/100)),1,0)</f>
        <v>0</v>
      </c>
      <c r="IA50" s="9">
        <f>IF(AND(HZ106&lt;=Results!$C$50*(Results!$C$56/100),HZ106&gt;Results!$C$50*(Results!$C$57/100)),1,0)</f>
        <v>0</v>
      </c>
      <c r="IB50" s="9">
        <f>IF(AND(IA106&lt;=Results!$C$50*(Results!$C$56/100),IA106&gt;Results!$C$50*(Results!$C$57/100)),1,0)</f>
        <v>0</v>
      </c>
      <c r="IC50" s="9">
        <f>IF(AND(IB106&lt;=Results!$C$50*(Results!$C$56/100),IB106&gt;Results!$C$50*(Results!$C$57/100)),1,0)</f>
        <v>0</v>
      </c>
      <c r="ID50" s="9">
        <f>IF(AND(IC106&lt;=Results!$C$50*(Results!$C$56/100),IC106&gt;Results!$C$50*(Results!$C$57/100)),1,0)</f>
        <v>0</v>
      </c>
      <c r="IE50" s="9">
        <f>IF(AND(ID106&lt;=Results!$C$50*(Results!$C$56/100),ID106&gt;Results!$C$50*(Results!$C$57/100)),1,0)</f>
        <v>0</v>
      </c>
      <c r="IF50" s="9">
        <f>IF(AND(IE106&lt;=Results!$C$50*(Results!$C$56/100),IE106&gt;Results!$C$50*(Results!$C$57/100)),1,0)</f>
        <v>0</v>
      </c>
      <c r="IG50" s="9">
        <f>IF(AND(IF106&lt;=Results!$C$50*(Results!$C$56/100),IF106&gt;Results!$C$50*(Results!$C$57/100)),1,0)</f>
        <v>0</v>
      </c>
      <c r="IH50" s="9">
        <f>IF(AND(IG106&lt;=Results!$C$50*(Results!$C$56/100),IG106&gt;Results!$C$50*(Results!$C$57/100)),1,0)</f>
        <v>0</v>
      </c>
      <c r="II50" s="9">
        <f>IF(AND(IH106&lt;=Results!$C$50*(Results!$C$56/100),IH106&gt;Results!$C$50*(Results!$C$57/100)),1,0)</f>
        <v>0</v>
      </c>
      <c r="IJ50" s="9">
        <f>IF(AND(II106&lt;=Results!$C$50*(Results!$C$56/100),II106&gt;Results!$C$50*(Results!$C$57/100)),1,0)</f>
        <v>0</v>
      </c>
      <c r="IK50" s="9">
        <f>IF(AND(IJ106&lt;=Results!$C$50*(Results!$C$56/100),IJ106&gt;Results!$C$50*(Results!$C$57/100)),1,0)</f>
        <v>0</v>
      </c>
      <c r="IL50" s="9">
        <f>IF(AND(IK106&lt;=Results!$C$50*(Results!$C$56/100),IK106&gt;Results!$C$50*(Results!$C$57/100)),1,0)</f>
        <v>0</v>
      </c>
      <c r="IM50" s="9">
        <f>IF(AND(IL106&lt;=Results!$C$50*(Results!$C$56/100),IL106&gt;Results!$C$50*(Results!$C$57/100)),1,0)</f>
        <v>0</v>
      </c>
      <c r="IN50" s="9">
        <f>IF(AND(IM106&lt;=Results!$C$50*(Results!$C$56/100),IM106&gt;Results!$C$50*(Results!$C$57/100)),1,0)</f>
        <v>0</v>
      </c>
      <c r="IO50" s="9">
        <f>IF(AND(IN106&lt;=Results!$C$50*(Results!$C$56/100),IN106&gt;Results!$C$50*(Results!$C$57/100)),1,0)</f>
        <v>0</v>
      </c>
      <c r="IP50" s="9">
        <f>IF(AND(IO106&lt;=Results!$C$50*(Results!$C$56/100),IO106&gt;Results!$C$50*(Results!$C$57/100)),1,0)</f>
        <v>0</v>
      </c>
      <c r="IQ50" s="9">
        <f>IF(AND(IP106&lt;=Results!$C$50*(Results!$C$56/100),IP106&gt;Results!$C$50*(Results!$C$57/100)),1,0)</f>
        <v>0</v>
      </c>
      <c r="IR50" s="9">
        <f>IF(AND(IQ106&lt;=Results!$C$50*(Results!$C$56/100),IQ106&gt;Results!$C$50*(Results!$C$57/100)),1,0)</f>
        <v>0</v>
      </c>
    </row>
    <row r="51" spans="1:252" s="8" customFormat="1" ht="12.75" hidden="1" customHeight="1" x14ac:dyDescent="0.25">
      <c r="A51" s="191"/>
      <c r="B51" s="265"/>
      <c r="C51" s="9">
        <f>IF(AND(C50=1,B102&lt;Results!$D$57),1,0)</f>
        <v>0</v>
      </c>
      <c r="D51" s="9">
        <f>IF(AND(D50=1,C102&lt;Results!$D$57),1,0)</f>
        <v>0</v>
      </c>
      <c r="E51" s="9">
        <f>IF(AND(E50=1,D102&lt;Results!$D$57),1,0)</f>
        <v>0</v>
      </c>
      <c r="F51" s="9">
        <f>IF(AND(F50=1,E102&lt;Results!$D$57),1,0)</f>
        <v>0</v>
      </c>
      <c r="G51" s="9">
        <f>IF(AND(G50=1,F102&lt;Results!$D$57),1,0)</f>
        <v>0</v>
      </c>
      <c r="H51" s="9">
        <f>IF(AND(H50=1,G102&lt;Results!$D$57),1,0)</f>
        <v>0</v>
      </c>
      <c r="I51" s="9">
        <f>IF(AND(I50=1,H102&lt;Results!$D$57),1,0)</f>
        <v>0</v>
      </c>
      <c r="J51" s="9">
        <f>IF(AND(J50=1,I102&lt;Results!$D$57),1,0)</f>
        <v>0</v>
      </c>
      <c r="K51" s="9">
        <f>IF(AND(K50=1,J102&lt;Results!$D$57),1,0)</f>
        <v>0</v>
      </c>
      <c r="L51" s="9">
        <f>IF(AND(L50=1,K102&lt;Results!$D$57),1,0)</f>
        <v>0</v>
      </c>
      <c r="M51" s="9">
        <f>IF(AND(M50=1,L102&lt;Results!$D$57),1,0)</f>
        <v>0</v>
      </c>
      <c r="N51" s="9">
        <f>IF(AND(N50=1,M102&lt;Results!$D$57),1,0)</f>
        <v>0</v>
      </c>
      <c r="O51" s="9">
        <f>IF(AND(O50=1,N102&lt;Results!$D$57),1,0)</f>
        <v>0</v>
      </c>
      <c r="P51" s="9">
        <f>IF(AND(P50=1,O102&lt;Results!$D$57),1,0)</f>
        <v>0</v>
      </c>
      <c r="Q51" s="9">
        <f>IF(AND(Q50=1,P102&lt;Results!$D$57),1,0)</f>
        <v>0</v>
      </c>
      <c r="R51" s="9">
        <f>IF(AND(R50=1,Q102&lt;Results!$D$57),1,0)</f>
        <v>0</v>
      </c>
      <c r="S51" s="9">
        <f>IF(AND(S50=1,R102&lt;Results!$D$57),1,0)</f>
        <v>0</v>
      </c>
      <c r="T51" s="9">
        <f>IF(AND(T50=1,S102&lt;Results!$D$57),1,0)</f>
        <v>0</v>
      </c>
      <c r="U51" s="9">
        <f>IF(AND(U50=1,T102&lt;Results!$D$57),1,0)</f>
        <v>0</v>
      </c>
      <c r="V51" s="9">
        <f>IF(AND(V50=1,U102&lt;Results!$D$57),1,0)</f>
        <v>0</v>
      </c>
      <c r="W51" s="9">
        <f>IF(AND(W50=1,V102&lt;Results!$D$57),1,0)</f>
        <v>0</v>
      </c>
      <c r="X51" s="9">
        <f>IF(AND(X50=1,W102&lt;Results!$D$57),1,0)</f>
        <v>0</v>
      </c>
      <c r="Y51" s="9">
        <f>IF(AND(Y50=1,X102&lt;Results!$D$57),1,0)</f>
        <v>0</v>
      </c>
      <c r="Z51" s="9">
        <f>IF(AND(Z50=1,Y102&lt;Results!$D$57),1,0)</f>
        <v>0</v>
      </c>
      <c r="AA51" s="9">
        <f>IF(AND(AA50=1,Z102&lt;Results!$D$57),1,0)</f>
        <v>0</v>
      </c>
      <c r="AB51" s="9">
        <f>IF(AND(AB50=1,AA102&lt;Results!$D$57),1,0)</f>
        <v>0</v>
      </c>
      <c r="AC51" s="9">
        <f>IF(AND(AC50=1,AB102&lt;Results!$D$57),1,0)</f>
        <v>0</v>
      </c>
      <c r="AD51" s="9">
        <f>IF(AND(AD50=1,AC102&lt;Results!$D$57),1,0)</f>
        <v>0</v>
      </c>
      <c r="AE51" s="9">
        <f>IF(AND(AE50=1,AD102&lt;Results!$D$57),1,0)</f>
        <v>0</v>
      </c>
      <c r="AF51" s="9">
        <f>IF(AND(AF50=1,AE102&lt;Results!$D$57),1,0)</f>
        <v>0</v>
      </c>
      <c r="AG51" s="9">
        <f>IF(AND(AG50=1,AF102&lt;Results!$D$57),1,0)</f>
        <v>0</v>
      </c>
      <c r="AH51" s="9">
        <f>IF(AND(AH50=1,AG102&lt;Results!$D$57),1,0)</f>
        <v>0</v>
      </c>
      <c r="AI51" s="9">
        <f>IF(AND(AI50=1,AH102&lt;Results!$D$57),1,0)</f>
        <v>0</v>
      </c>
      <c r="AJ51" s="9">
        <f>IF(AND(AJ50=1,AI102&lt;Results!$D$57),1,0)</f>
        <v>0</v>
      </c>
      <c r="AK51" s="9">
        <f>IF(AND(AK50=1,AJ102&lt;Results!$D$57),1,0)</f>
        <v>0</v>
      </c>
      <c r="AL51" s="9">
        <f>IF(AND(AL50=1,AK102&lt;Results!$D$57),1,0)</f>
        <v>0</v>
      </c>
      <c r="AM51" s="9">
        <f>IF(AND(AM50=1,AL102&lt;Results!$D$57),1,0)</f>
        <v>0</v>
      </c>
      <c r="AN51" s="9">
        <f>IF(AND(AN50=1,AM102&lt;Results!$D$57),1,0)</f>
        <v>0</v>
      </c>
      <c r="AO51" s="9">
        <f>IF(AND(AO50=1,AN102&lt;Results!$D$57),1,0)</f>
        <v>0</v>
      </c>
      <c r="AP51" s="9">
        <f>IF(AND(AP50=1,AO102&lt;Results!$D$57),1,0)</f>
        <v>0</v>
      </c>
      <c r="AQ51" s="9">
        <f>IF(AND(AQ50=1,AP102&lt;Results!$D$57),1,0)</f>
        <v>0</v>
      </c>
      <c r="AR51" s="9">
        <f>IF(AND(AR50=1,AQ102&lt;Results!$D$57),1,0)</f>
        <v>0</v>
      </c>
      <c r="AS51" s="9">
        <f>IF(AND(AS50=1,AR102&lt;Results!$D$57),1,0)</f>
        <v>0</v>
      </c>
      <c r="AT51" s="9">
        <f>IF(AND(AT50=1,AS102&lt;Results!$D$57),1,0)</f>
        <v>0</v>
      </c>
      <c r="AU51" s="9">
        <f>IF(AND(AU50=1,AT102&lt;Results!$D$57),1,0)</f>
        <v>0</v>
      </c>
      <c r="AV51" s="9">
        <f>IF(AND(AV50=1,AU102&lt;Results!$D$57),1,0)</f>
        <v>0</v>
      </c>
      <c r="AW51" s="9">
        <f>IF(AND(AW50=1,AV102&lt;Results!$D$57),1,0)</f>
        <v>0</v>
      </c>
      <c r="AX51" s="9">
        <f>IF(AND(AX50=1,AW102&lt;Results!$D$57),1,0)</f>
        <v>0</v>
      </c>
      <c r="AY51" s="9">
        <f>IF(AND(AY50=1,AX102&lt;Results!$D$57),1,0)</f>
        <v>0</v>
      </c>
      <c r="AZ51" s="9">
        <f>IF(AND(AZ50=1,AY102&lt;Results!$D$57),1,0)</f>
        <v>0</v>
      </c>
      <c r="BA51" s="9">
        <f>IF(AND(BA50=1,AZ102&lt;Results!$D$57),1,0)</f>
        <v>0</v>
      </c>
      <c r="BB51" s="9">
        <f>IF(AND(BB50=1,BA102&lt;Results!$D$57),1,0)</f>
        <v>0</v>
      </c>
      <c r="BC51" s="9">
        <f>IF(AND(BC50=1,BB102&lt;Results!$D$57),1,0)</f>
        <v>0</v>
      </c>
      <c r="BD51" s="9">
        <f>IF(AND(BD50=1,BC102&lt;Results!$D$57),1,0)</f>
        <v>0</v>
      </c>
      <c r="BE51" s="9">
        <f>IF(AND(BE50=1,BD102&lt;Results!$D$57),1,0)</f>
        <v>0</v>
      </c>
      <c r="BF51" s="9">
        <f>IF(AND(BF50=1,BE102&lt;Results!$D$57),1,0)</f>
        <v>0</v>
      </c>
      <c r="BG51" s="9">
        <f>IF(AND(BG50=1,BF102&lt;Results!$D$57),1,0)</f>
        <v>0</v>
      </c>
      <c r="BH51" s="9">
        <f>IF(AND(BH50=1,BG102&lt;Results!$D$57),1,0)</f>
        <v>0</v>
      </c>
      <c r="BI51" s="9">
        <f>IF(AND(BI50=1,BH102&lt;Results!$D$57),1,0)</f>
        <v>0</v>
      </c>
      <c r="BJ51" s="9">
        <f>IF(AND(BJ50=1,BI102&lt;Results!$D$57),1,0)</f>
        <v>0</v>
      </c>
      <c r="BK51" s="9">
        <f>IF(AND(BK50=1,BJ102&lt;Results!$D$57),1,0)</f>
        <v>0</v>
      </c>
      <c r="BL51" s="9">
        <f>IF(AND(BL50=1,BK102&lt;Results!$D$57),1,0)</f>
        <v>0</v>
      </c>
      <c r="BM51" s="9">
        <f>IF(AND(BM50=1,BL102&lt;Results!$D$57),1,0)</f>
        <v>0</v>
      </c>
      <c r="BN51" s="9">
        <f>IF(AND(BN50=1,BM102&lt;Results!$D$57),1,0)</f>
        <v>0</v>
      </c>
      <c r="BO51" s="9">
        <f>IF(AND(BO50=1,BN102&lt;Results!$D$57),1,0)</f>
        <v>0</v>
      </c>
      <c r="BP51" s="9">
        <f>IF(AND(BP50=1,BO102&lt;Results!$D$57),1,0)</f>
        <v>0</v>
      </c>
      <c r="BQ51" s="9">
        <f>IF(AND(BQ50=1,BP102&lt;Results!$D$57),1,0)</f>
        <v>0</v>
      </c>
      <c r="BR51" s="9">
        <f>IF(AND(BR50=1,BQ102&lt;Results!$D$57),1,0)</f>
        <v>0</v>
      </c>
      <c r="BS51" s="9">
        <f>IF(AND(BS50=1,BR102&lt;Results!$D$57),1,0)</f>
        <v>0</v>
      </c>
      <c r="BT51" s="9">
        <f>IF(AND(BT50=1,BS102&lt;Results!$D$57),1,0)</f>
        <v>0</v>
      </c>
      <c r="BU51" s="9">
        <f>IF(AND(BU50=1,BT102&lt;Results!$D$57),1,0)</f>
        <v>0</v>
      </c>
      <c r="BV51" s="9">
        <f>IF(AND(BV50=1,BU102&lt;Results!$D$57),1,0)</f>
        <v>0</v>
      </c>
      <c r="BW51" s="9">
        <f>IF(AND(BW50=1,BV102&lt;Results!$D$57),1,0)</f>
        <v>0</v>
      </c>
      <c r="BX51" s="9">
        <f>IF(AND(BX50=1,BW102&lt;Results!$D$57),1,0)</f>
        <v>0</v>
      </c>
      <c r="BY51" s="9">
        <f>IF(AND(BY50=1,BX102&lt;Results!$D$57),1,0)</f>
        <v>0</v>
      </c>
      <c r="BZ51" s="9">
        <f>IF(AND(BZ50=1,BY102&lt;Results!$D$57),1,0)</f>
        <v>0</v>
      </c>
      <c r="CA51" s="9">
        <f>IF(AND(CA50=1,BZ102&lt;Results!$D$57),1,0)</f>
        <v>0</v>
      </c>
      <c r="CB51" s="9">
        <f>IF(AND(CB50=1,CA102&lt;Results!$D$57),1,0)</f>
        <v>0</v>
      </c>
      <c r="CC51" s="9">
        <f>IF(AND(CC50=1,CB102&lt;Results!$D$57),1,0)</f>
        <v>0</v>
      </c>
      <c r="CD51" s="9">
        <f>IF(AND(CD50=1,CC102&lt;Results!$D$57),1,0)</f>
        <v>0</v>
      </c>
      <c r="CE51" s="9">
        <f>IF(AND(CE50=1,CD102&lt;Results!$D$57),1,0)</f>
        <v>0</v>
      </c>
      <c r="CF51" s="9">
        <f>IF(AND(CF50=1,CE102&lt;Results!$D$57),1,0)</f>
        <v>0</v>
      </c>
      <c r="CG51" s="9">
        <f>IF(AND(CG50=1,CF102&lt;Results!$D$57),1,0)</f>
        <v>0</v>
      </c>
      <c r="CH51" s="9">
        <f>IF(AND(CH50=1,CG102&lt;Results!$D$57),1,0)</f>
        <v>0</v>
      </c>
      <c r="CI51" s="9">
        <f>IF(AND(CI50=1,CH102&lt;Results!$D$57),1,0)</f>
        <v>0</v>
      </c>
      <c r="CJ51" s="9">
        <f>IF(AND(CJ50=1,CI102&lt;Results!$D$57),1,0)</f>
        <v>0</v>
      </c>
      <c r="CK51" s="9">
        <f>IF(AND(CK50=1,CJ102&lt;Results!$D$57),1,0)</f>
        <v>0</v>
      </c>
      <c r="CL51" s="9">
        <f>IF(AND(CL50=1,CK102&lt;Results!$D$57),1,0)</f>
        <v>0</v>
      </c>
      <c r="CM51" s="9">
        <f>IF(AND(CM50=1,CL102&lt;Results!$D$57),1,0)</f>
        <v>0</v>
      </c>
      <c r="CN51" s="9">
        <f>IF(AND(CN50=1,CM102&lt;Results!$D$57),1,0)</f>
        <v>0</v>
      </c>
      <c r="CO51" s="9">
        <f>IF(AND(CO50=1,CN102&lt;Results!$D$57),1,0)</f>
        <v>0</v>
      </c>
      <c r="CP51" s="9">
        <f>IF(AND(CP50=1,CO102&lt;Results!$D$57),1,0)</f>
        <v>0</v>
      </c>
      <c r="CQ51" s="9">
        <f>IF(AND(CQ50=1,CP102&lt;Results!$D$57),1,0)</f>
        <v>0</v>
      </c>
      <c r="CR51" s="9">
        <f>IF(AND(CR50=1,CQ102&lt;Results!$D$57),1,0)</f>
        <v>0</v>
      </c>
      <c r="CS51" s="9">
        <f>IF(AND(CS50=1,CR102&lt;Results!$D$57),1,0)</f>
        <v>0</v>
      </c>
      <c r="CT51" s="9">
        <f>IF(AND(CT50=1,CS102&lt;Results!$D$57),1,0)</f>
        <v>0</v>
      </c>
      <c r="CU51" s="9">
        <f>IF(AND(CU50=1,CT102&lt;Results!$D$57),1,0)</f>
        <v>0</v>
      </c>
      <c r="CV51" s="9">
        <f>IF(AND(CV50=1,CU102&lt;Results!$D$57),1,0)</f>
        <v>0</v>
      </c>
      <c r="CW51" s="9">
        <f>IF(AND(CW50=1,CV102&lt;Results!$D$57),1,0)</f>
        <v>0</v>
      </c>
      <c r="CX51" s="9">
        <f>IF(AND(CX50=1,CW102&lt;Results!$D$57),1,0)</f>
        <v>0</v>
      </c>
      <c r="CY51" s="9">
        <f>IF(AND(CY50=1,CX102&lt;Results!$D$57),1,0)</f>
        <v>0</v>
      </c>
      <c r="CZ51" s="9">
        <f>IF(AND(CZ50=1,CY102&lt;Results!$D$57),1,0)</f>
        <v>0</v>
      </c>
      <c r="DA51" s="9">
        <f>IF(AND(DA50=1,CZ102&lt;Results!$D$57),1,0)</f>
        <v>0</v>
      </c>
      <c r="DB51" s="9">
        <f>IF(AND(DB50=1,DA102&lt;Results!$D$57),1,0)</f>
        <v>0</v>
      </c>
      <c r="DC51" s="9">
        <f>IF(AND(DC50=1,DB102&lt;Results!$D$57),1,0)</f>
        <v>0</v>
      </c>
      <c r="DD51" s="9">
        <f>IF(AND(DD50=1,DC102&lt;Results!$D$57),1,0)</f>
        <v>0</v>
      </c>
      <c r="DE51" s="9">
        <f>IF(AND(DE50=1,DD102&lt;Results!$D$57),1,0)</f>
        <v>0</v>
      </c>
      <c r="DF51" s="9">
        <f>IF(AND(DF50=1,DE102&lt;Results!$D$57),1,0)</f>
        <v>0</v>
      </c>
      <c r="DG51" s="9">
        <f>IF(AND(DG50=1,DF102&lt;Results!$D$57),1,0)</f>
        <v>0</v>
      </c>
      <c r="DH51" s="9">
        <f>IF(AND(DH50=1,DG102&lt;Results!$D$57),1,0)</f>
        <v>0</v>
      </c>
      <c r="DI51" s="9">
        <f>IF(AND(DI50=1,DH102&lt;Results!$D$57),1,0)</f>
        <v>0</v>
      </c>
      <c r="DJ51" s="9">
        <f>IF(AND(DJ50=1,DI102&lt;Results!$D$57),1,0)</f>
        <v>0</v>
      </c>
      <c r="DK51" s="9">
        <f>IF(AND(DK50=1,DJ102&lt;Results!$D$57),1,0)</f>
        <v>0</v>
      </c>
      <c r="DL51" s="9">
        <f>IF(AND(DL50=1,DK102&lt;Results!$D$57),1,0)</f>
        <v>0</v>
      </c>
      <c r="DM51" s="9">
        <f>IF(AND(DM50=1,DL102&lt;Results!$D$57),1,0)</f>
        <v>0</v>
      </c>
      <c r="DN51" s="9">
        <f>IF(AND(DN50=1,DM102&lt;Results!$D$57),1,0)</f>
        <v>0</v>
      </c>
      <c r="DO51" s="9">
        <f>IF(AND(DO50=1,DN102&lt;Results!$D$57),1,0)</f>
        <v>0</v>
      </c>
      <c r="DP51" s="9">
        <f>IF(AND(DP50=1,DO102&lt;Results!$D$57),1,0)</f>
        <v>0</v>
      </c>
      <c r="DQ51" s="9">
        <f>IF(AND(DQ50=1,DP102&lt;Results!$D$57),1,0)</f>
        <v>0</v>
      </c>
      <c r="DR51" s="9">
        <f>IF(AND(DR50=1,DQ102&lt;Results!$D$57),1,0)</f>
        <v>0</v>
      </c>
      <c r="DS51" s="9">
        <f>IF(AND(DS50=1,DR102&lt;Results!$D$57),1,0)</f>
        <v>0</v>
      </c>
      <c r="DT51" s="9">
        <f>IF(AND(DT50=1,DS102&lt;Results!$D$57),1,0)</f>
        <v>0</v>
      </c>
      <c r="DU51" s="9">
        <f>IF(AND(DU50=1,DT102&lt;Results!$D$57),1,0)</f>
        <v>0</v>
      </c>
      <c r="DV51" s="9">
        <f>IF(AND(DV50=1,DU102&lt;Results!$D$57),1,0)</f>
        <v>0</v>
      </c>
      <c r="DW51" s="9">
        <f>IF(AND(DW50=1,DV102&lt;Results!$D$57),1,0)</f>
        <v>0</v>
      </c>
      <c r="DX51" s="9">
        <f>IF(AND(DX50=1,DW102&lt;Results!$D$57),1,0)</f>
        <v>0</v>
      </c>
      <c r="DY51" s="9">
        <f>IF(AND(DY50=1,DX102&lt;Results!$D$57),1,0)</f>
        <v>0</v>
      </c>
      <c r="DZ51" s="9">
        <f>IF(AND(DZ50=1,DY102&lt;Results!$D$57),1,0)</f>
        <v>0</v>
      </c>
      <c r="EA51" s="9">
        <f>IF(AND(EA50=1,DZ102&lt;Results!$D$57),1,0)</f>
        <v>0</v>
      </c>
      <c r="EB51" s="9">
        <f>IF(AND(EB50=1,EA102&lt;Results!$D$57),1,0)</f>
        <v>0</v>
      </c>
      <c r="EC51" s="9">
        <f>IF(AND(EC50=1,EB102&lt;Results!$D$57),1,0)</f>
        <v>0</v>
      </c>
      <c r="ED51" s="9">
        <f>IF(AND(ED50=1,EC102&lt;Results!$D$57),1,0)</f>
        <v>0</v>
      </c>
      <c r="EE51" s="9">
        <f>IF(AND(EE50=1,ED102&lt;Results!$D$57),1,0)</f>
        <v>0</v>
      </c>
      <c r="EF51" s="9">
        <f>IF(AND(EF50=1,EE102&lt;Results!$D$57),1,0)</f>
        <v>0</v>
      </c>
      <c r="EG51" s="9">
        <f>IF(AND(EG50=1,EF102&lt;Results!$D$57),1,0)</f>
        <v>0</v>
      </c>
      <c r="EH51" s="9">
        <f>IF(AND(EH50=1,EG102&lt;Results!$D$57),1,0)</f>
        <v>0</v>
      </c>
      <c r="EI51" s="9">
        <f>IF(AND(EI50=1,EH102&lt;Results!$D$57),1,0)</f>
        <v>0</v>
      </c>
      <c r="EJ51" s="9">
        <f>IF(AND(EJ50=1,EI102&lt;Results!$D$57),1,0)</f>
        <v>0</v>
      </c>
      <c r="EK51" s="9">
        <f>IF(AND(EK50=1,EJ102&lt;Results!$D$57),1,0)</f>
        <v>0</v>
      </c>
      <c r="EL51" s="9">
        <f>IF(AND(EL50=1,EK102&lt;Results!$D$57),1,0)</f>
        <v>0</v>
      </c>
      <c r="EM51" s="9">
        <f>IF(AND(EM50=1,EL102&lt;Results!$D$57),1,0)</f>
        <v>0</v>
      </c>
      <c r="EN51" s="9">
        <f>IF(AND(EN50=1,EM102&lt;Results!$D$57),1,0)</f>
        <v>0</v>
      </c>
      <c r="EO51" s="9">
        <f>IF(AND(EO50=1,EN102&lt;Results!$D$57),1,0)</f>
        <v>0</v>
      </c>
      <c r="EP51" s="9">
        <f>IF(AND(EP50=1,EO102&lt;Results!$D$57),1,0)</f>
        <v>0</v>
      </c>
      <c r="EQ51" s="9">
        <f>IF(AND(EQ50=1,EP102&lt;Results!$D$57),1,0)</f>
        <v>0</v>
      </c>
      <c r="ER51" s="9">
        <f>IF(AND(ER50=1,EQ102&lt;Results!$D$57),1,0)</f>
        <v>0</v>
      </c>
      <c r="ES51" s="9">
        <f>IF(AND(ES50=1,ER102&lt;Results!$D$57),1,0)</f>
        <v>0</v>
      </c>
      <c r="ET51" s="9">
        <f>IF(AND(ET50=1,ES102&lt;Results!$D$57),1,0)</f>
        <v>0</v>
      </c>
      <c r="EU51" s="9">
        <f>IF(AND(EU50=1,ET102&lt;Results!$D$57),1,0)</f>
        <v>0</v>
      </c>
      <c r="EV51" s="9">
        <f>IF(AND(EV50=1,EU102&lt;Results!$D$57),1,0)</f>
        <v>0</v>
      </c>
      <c r="EW51" s="9">
        <f>IF(AND(EW50=1,EV102&lt;Results!$D$57),1,0)</f>
        <v>0</v>
      </c>
      <c r="EX51" s="9">
        <f>IF(AND(EX50=1,EW102&lt;Results!$D$57),1,0)</f>
        <v>0</v>
      </c>
      <c r="EY51" s="9">
        <f>IF(AND(EY50=1,EX102&lt;Results!$D$57),1,0)</f>
        <v>0</v>
      </c>
      <c r="EZ51" s="9">
        <f>IF(AND(EZ50=1,EY102&lt;Results!$D$57),1,0)</f>
        <v>0</v>
      </c>
      <c r="FA51" s="9">
        <f>IF(AND(FA50=1,EZ102&lt;Results!$D$57),1,0)</f>
        <v>0</v>
      </c>
      <c r="FB51" s="9">
        <f>IF(AND(FB50=1,FA102&lt;Results!$D$57),1,0)</f>
        <v>0</v>
      </c>
      <c r="FC51" s="9">
        <f>IF(AND(FC50=1,FB102&lt;Results!$D$57),1,0)</f>
        <v>0</v>
      </c>
      <c r="FD51" s="9">
        <f>IF(AND(FD50=1,FC102&lt;Results!$D$57),1,0)</f>
        <v>0</v>
      </c>
      <c r="FE51" s="9">
        <f>IF(AND(FE50=1,FD102&lt;Results!$D$57),1,0)</f>
        <v>0</v>
      </c>
      <c r="FF51" s="9">
        <f>IF(AND(FF50=1,FE102&lt;Results!$D$57),1,0)</f>
        <v>0</v>
      </c>
      <c r="FG51" s="9">
        <f>IF(AND(FG50=1,FF102&lt;Results!$D$57),1,0)</f>
        <v>0</v>
      </c>
      <c r="FH51" s="9">
        <f>IF(AND(FH50=1,FG102&lt;Results!$D$57),1,0)</f>
        <v>0</v>
      </c>
      <c r="FI51" s="9">
        <f>IF(AND(FI50=1,FH102&lt;Results!$D$57),1,0)</f>
        <v>0</v>
      </c>
      <c r="FJ51" s="9">
        <f>IF(AND(FJ50=1,FI102&lt;Results!$D$57),1,0)</f>
        <v>0</v>
      </c>
      <c r="FK51" s="9">
        <f>IF(AND(FK50=1,FJ102&lt;Results!$D$57),1,0)</f>
        <v>0</v>
      </c>
      <c r="FL51" s="9">
        <f>IF(AND(FL50=1,FK102&lt;Results!$D$57),1,0)</f>
        <v>0</v>
      </c>
      <c r="FM51" s="9">
        <f>IF(AND(FM50=1,FL102&lt;Results!$D$57),1,0)</f>
        <v>0</v>
      </c>
      <c r="FN51" s="9">
        <f>IF(AND(FN50=1,FM102&lt;Results!$D$57),1,0)</f>
        <v>0</v>
      </c>
      <c r="FO51" s="9">
        <f>IF(AND(FO50=1,FN102&lt;Results!$D$57),1,0)</f>
        <v>0</v>
      </c>
      <c r="FP51" s="9">
        <f>IF(AND(FP50=1,FO102&lt;Results!$D$57),1,0)</f>
        <v>0</v>
      </c>
      <c r="FQ51" s="9">
        <f>IF(AND(FQ50=1,FP102&lt;Results!$D$57),1,0)</f>
        <v>0</v>
      </c>
      <c r="FR51" s="9">
        <f>IF(AND(FR50=1,FQ102&lt;Results!$D$57),1,0)</f>
        <v>0</v>
      </c>
      <c r="FS51" s="9">
        <f>IF(AND(FS50=1,FR102&lt;Results!$D$57),1,0)</f>
        <v>0</v>
      </c>
      <c r="FT51" s="9">
        <f>IF(AND(FT50=1,FS102&lt;Results!$D$57),1,0)</f>
        <v>0</v>
      </c>
      <c r="FU51" s="9">
        <f>IF(AND(FU50=1,FT102&lt;Results!$D$57),1,0)</f>
        <v>0</v>
      </c>
      <c r="FV51" s="9">
        <f>IF(AND(FV50=1,FU102&lt;Results!$D$57),1,0)</f>
        <v>0</v>
      </c>
      <c r="FW51" s="9">
        <f>IF(AND(FW50=1,FV102&lt;Results!$D$57),1,0)</f>
        <v>0</v>
      </c>
      <c r="FX51" s="9">
        <f>IF(AND(FX50=1,FW102&lt;Results!$D$57),1,0)</f>
        <v>0</v>
      </c>
      <c r="FY51" s="9">
        <f>IF(AND(FY50=1,FX102&lt;Results!$D$57),1,0)</f>
        <v>0</v>
      </c>
      <c r="FZ51" s="9">
        <f>IF(AND(FZ50=1,FY102&lt;Results!$D$57),1,0)</f>
        <v>0</v>
      </c>
      <c r="GA51" s="9">
        <f>IF(AND(GA50=1,FZ102&lt;Results!$D$57),1,0)</f>
        <v>0</v>
      </c>
      <c r="GB51" s="9">
        <f>IF(AND(GB50=1,GA102&lt;Results!$D$57),1,0)</f>
        <v>0</v>
      </c>
      <c r="GC51" s="9">
        <f>IF(AND(GC50=1,GB102&lt;Results!$D$57),1,0)</f>
        <v>0</v>
      </c>
      <c r="GD51" s="9">
        <f>IF(AND(GD50=1,GC102&lt;Results!$D$57),1,0)</f>
        <v>0</v>
      </c>
      <c r="GE51" s="9">
        <f>IF(AND(GE50=1,GD102&lt;Results!$D$57),1,0)</f>
        <v>0</v>
      </c>
      <c r="GF51" s="9">
        <f>IF(AND(GF50=1,GE102&lt;Results!$D$57),1,0)</f>
        <v>0</v>
      </c>
      <c r="GG51" s="9">
        <f>IF(AND(GG50=1,GF102&lt;Results!$D$57),1,0)</f>
        <v>0</v>
      </c>
      <c r="GH51" s="9">
        <f>IF(AND(GH50=1,GG102&lt;Results!$D$57),1,0)</f>
        <v>0</v>
      </c>
      <c r="GI51" s="9">
        <f>IF(AND(GI50=1,GH102&lt;Results!$D$57),1,0)</f>
        <v>0</v>
      </c>
      <c r="GJ51" s="9">
        <f>IF(AND(GJ50=1,GI102&lt;Results!$D$57),1,0)</f>
        <v>0</v>
      </c>
      <c r="GK51" s="9">
        <f>IF(AND(GK50=1,GJ102&lt;Results!$D$57),1,0)</f>
        <v>0</v>
      </c>
      <c r="GL51" s="9">
        <f>IF(AND(GL50=1,GK102&lt;Results!$D$57),1,0)</f>
        <v>0</v>
      </c>
      <c r="GM51" s="9">
        <f>IF(AND(GM50=1,GL102&lt;Results!$D$57),1,0)</f>
        <v>0</v>
      </c>
      <c r="GN51" s="9">
        <f>IF(AND(GN50=1,GM102&lt;Results!$D$57),1,0)</f>
        <v>0</v>
      </c>
      <c r="GO51" s="9">
        <f>IF(AND(GO50=1,GN102&lt;Results!$D$57),1,0)</f>
        <v>0</v>
      </c>
      <c r="GP51" s="9">
        <f>IF(AND(GP50=1,GO102&lt;Results!$D$57),1,0)</f>
        <v>0</v>
      </c>
      <c r="GQ51" s="9">
        <f>IF(AND(GQ50=1,GP102&lt;Results!$D$57),1,0)</f>
        <v>0</v>
      </c>
      <c r="GR51" s="9">
        <f>IF(AND(GR50=1,GQ102&lt;Results!$D$57),1,0)</f>
        <v>0</v>
      </c>
      <c r="GS51" s="9">
        <f>IF(AND(GS50=1,GR102&lt;Results!$D$57),1,0)</f>
        <v>0</v>
      </c>
      <c r="GT51" s="9">
        <f>IF(AND(GT50=1,GS102&lt;Results!$D$57),1,0)</f>
        <v>0</v>
      </c>
      <c r="GU51" s="9">
        <f>IF(AND(GU50=1,GT102&lt;Results!$D$57),1,0)</f>
        <v>0</v>
      </c>
      <c r="GV51" s="9">
        <f>IF(AND(GV50=1,GU102&lt;Results!$D$57),1,0)</f>
        <v>0</v>
      </c>
      <c r="GW51" s="9">
        <f>IF(AND(GW50=1,GV102&lt;Results!$D$57),1,0)</f>
        <v>0</v>
      </c>
      <c r="GX51" s="9">
        <f>IF(AND(GX50=1,GW102&lt;Results!$D$57),1,0)</f>
        <v>0</v>
      </c>
      <c r="GY51" s="9">
        <f>IF(AND(GY50=1,GX102&lt;Results!$D$57),1,0)</f>
        <v>0</v>
      </c>
      <c r="GZ51" s="9">
        <f>IF(AND(GZ50=1,GY102&lt;Results!$D$57),1,0)</f>
        <v>0</v>
      </c>
      <c r="HA51" s="9">
        <f>IF(AND(HA50=1,GZ102&lt;Results!$D$57),1,0)</f>
        <v>0</v>
      </c>
      <c r="HB51" s="9">
        <f>IF(AND(HB50=1,HA102&lt;Results!$D$57),1,0)</f>
        <v>0</v>
      </c>
      <c r="HC51" s="9">
        <f>IF(AND(HC50=1,HB102&lt;Results!$D$57),1,0)</f>
        <v>0</v>
      </c>
      <c r="HD51" s="9">
        <f>IF(AND(HD50=1,HC102&lt;Results!$D$57),1,0)</f>
        <v>0</v>
      </c>
      <c r="HE51" s="9">
        <f>IF(AND(HE50=1,HD102&lt;Results!$D$57),1,0)</f>
        <v>0</v>
      </c>
      <c r="HF51" s="9">
        <f>IF(AND(HF50=1,HE102&lt;Results!$D$57),1,0)</f>
        <v>0</v>
      </c>
      <c r="HG51" s="9">
        <f>IF(AND(HG50=1,HF102&lt;Results!$D$57),1,0)</f>
        <v>0</v>
      </c>
      <c r="HH51" s="9">
        <f>IF(AND(HH50=1,HG102&lt;Results!$D$57),1,0)</f>
        <v>0</v>
      </c>
      <c r="HI51" s="9">
        <f>IF(AND(HI50=1,HH102&lt;Results!$D$57),1,0)</f>
        <v>0</v>
      </c>
      <c r="HJ51" s="9">
        <f>IF(AND(HJ50=1,HI102&lt;Results!$D$57),1,0)</f>
        <v>0</v>
      </c>
      <c r="HK51" s="9">
        <f>IF(AND(HK50=1,HJ102&lt;Results!$D$57),1,0)</f>
        <v>0</v>
      </c>
      <c r="HL51" s="9">
        <f>IF(AND(HL50=1,HK102&lt;Results!$D$57),1,0)</f>
        <v>0</v>
      </c>
      <c r="HM51" s="9">
        <f>IF(AND(HM50=1,HL102&lt;Results!$D$57),1,0)</f>
        <v>0</v>
      </c>
      <c r="HN51" s="9">
        <f>IF(AND(HN50=1,HM102&lt;Results!$D$57),1,0)</f>
        <v>0</v>
      </c>
      <c r="HO51" s="9">
        <f>IF(AND(HO50=1,HN102&lt;Results!$D$57),1,0)</f>
        <v>0</v>
      </c>
      <c r="HP51" s="9">
        <f>IF(AND(HP50=1,HO102&lt;Results!$D$57),1,0)</f>
        <v>0</v>
      </c>
      <c r="HQ51" s="9">
        <f>IF(AND(HQ50=1,HP102&lt;Results!$D$57),1,0)</f>
        <v>0</v>
      </c>
      <c r="HR51" s="9">
        <f>IF(AND(HR50=1,HQ102&lt;Results!$D$57),1,0)</f>
        <v>0</v>
      </c>
      <c r="HS51" s="9">
        <f>IF(AND(HS50=1,HR102&lt;Results!$D$57),1,0)</f>
        <v>0</v>
      </c>
      <c r="HT51" s="9">
        <f>IF(AND(HT50=1,HS102&lt;Results!$D$57),1,0)</f>
        <v>0</v>
      </c>
      <c r="HU51" s="9">
        <f>IF(AND(HU50=1,HT102&lt;Results!$D$57),1,0)</f>
        <v>0</v>
      </c>
      <c r="HV51" s="9">
        <f>IF(AND(HV50=1,HU102&lt;Results!$D$57),1,0)</f>
        <v>0</v>
      </c>
      <c r="HW51" s="9">
        <f>IF(AND(HW50=1,HV102&lt;Results!$D$57),1,0)</f>
        <v>0</v>
      </c>
      <c r="HX51" s="9">
        <f>IF(AND(HX50=1,HW102&lt;Results!$D$57),1,0)</f>
        <v>0</v>
      </c>
      <c r="HY51" s="9">
        <f>IF(AND(HY50=1,HX102&lt;Results!$D$57),1,0)</f>
        <v>0</v>
      </c>
      <c r="HZ51" s="9">
        <f>IF(AND(HZ50=1,HY102&lt;Results!$D$57),1,0)</f>
        <v>0</v>
      </c>
      <c r="IA51" s="9">
        <f>IF(AND(IA50=1,HZ102&lt;Results!$D$57),1,0)</f>
        <v>0</v>
      </c>
      <c r="IB51" s="9">
        <f>IF(AND(IB50=1,IA102&lt;Results!$D$57),1,0)</f>
        <v>0</v>
      </c>
      <c r="IC51" s="9">
        <f>IF(AND(IC50=1,IB102&lt;Results!$D$57),1,0)</f>
        <v>0</v>
      </c>
      <c r="ID51" s="9">
        <f>IF(AND(ID50=1,IC102&lt;Results!$D$57),1,0)</f>
        <v>0</v>
      </c>
      <c r="IE51" s="9">
        <f>IF(AND(IE50=1,ID102&lt;Results!$D$57),1,0)</f>
        <v>0</v>
      </c>
      <c r="IF51" s="9">
        <f>IF(AND(IF50=1,IE102&lt;Results!$D$57),1,0)</f>
        <v>0</v>
      </c>
      <c r="IG51" s="9">
        <f>IF(AND(IG50=1,IF102&lt;Results!$D$57),1,0)</f>
        <v>0</v>
      </c>
      <c r="IH51" s="9">
        <f>IF(AND(IH50=1,IG102&lt;Results!$D$57),1,0)</f>
        <v>0</v>
      </c>
      <c r="II51" s="9">
        <f>IF(AND(II50=1,IH102&lt;Results!$D$57),1,0)</f>
        <v>0</v>
      </c>
      <c r="IJ51" s="9">
        <f>IF(AND(IJ50=1,II102&lt;Results!$D$57),1,0)</f>
        <v>0</v>
      </c>
      <c r="IK51" s="9">
        <f>IF(AND(IK50=1,IJ102&lt;Results!$D$57),1,0)</f>
        <v>0</v>
      </c>
      <c r="IL51" s="9">
        <f>IF(AND(IL50=1,IK102&lt;Results!$D$57),1,0)</f>
        <v>0</v>
      </c>
      <c r="IM51" s="9">
        <f>IF(AND(IM50=1,IL102&lt;Results!$D$57),1,0)</f>
        <v>0</v>
      </c>
      <c r="IN51" s="9">
        <f>IF(AND(IN50=1,IM102&lt;Results!$D$57),1,0)</f>
        <v>0</v>
      </c>
      <c r="IO51" s="9">
        <f>IF(AND(IO50=1,IN102&lt;Results!$D$57),1,0)</f>
        <v>0</v>
      </c>
      <c r="IP51" s="9">
        <f>IF(AND(IP50=1,IO102&lt;Results!$D$57),1,0)</f>
        <v>0</v>
      </c>
      <c r="IQ51" s="9">
        <f>IF(AND(IQ50=1,IP102&lt;Results!$D$57),1,0)</f>
        <v>0</v>
      </c>
      <c r="IR51" s="9">
        <f>IF(AND(IR50=1,IQ102&lt;Results!$D$57),1,0)</f>
        <v>0</v>
      </c>
    </row>
    <row r="52" spans="1:252" s="8" customFormat="1" ht="12.75" hidden="1" customHeight="1" x14ac:dyDescent="0.25">
      <c r="A52" s="191"/>
      <c r="B52" s="265"/>
      <c r="C52" s="9">
        <f>IF(OR(C47=1,C49=1,C51=1),1,0)</f>
        <v>1</v>
      </c>
      <c r="D52" s="9">
        <f t="shared" ref="D52:BO52" si="158">IF(OR(D47=1,D49=1,D51=1),1,0)</f>
        <v>1</v>
      </c>
      <c r="E52" s="9">
        <f t="shared" si="158"/>
        <v>1</v>
      </c>
      <c r="F52" s="9">
        <f t="shared" si="158"/>
        <v>1</v>
      </c>
      <c r="G52" s="9">
        <f t="shared" si="158"/>
        <v>1</v>
      </c>
      <c r="H52" s="9">
        <f t="shared" si="158"/>
        <v>1</v>
      </c>
      <c r="I52" s="9">
        <f t="shared" si="158"/>
        <v>1</v>
      </c>
      <c r="J52" s="9">
        <f t="shared" si="158"/>
        <v>1</v>
      </c>
      <c r="K52" s="9">
        <f t="shared" si="158"/>
        <v>1</v>
      </c>
      <c r="L52" s="9">
        <f t="shared" si="158"/>
        <v>1</v>
      </c>
      <c r="M52" s="9">
        <f t="shared" si="158"/>
        <v>1</v>
      </c>
      <c r="N52" s="9">
        <f t="shared" si="158"/>
        <v>1</v>
      </c>
      <c r="O52" s="9">
        <f t="shared" si="158"/>
        <v>1</v>
      </c>
      <c r="P52" s="9">
        <f t="shared" si="158"/>
        <v>1</v>
      </c>
      <c r="Q52" s="9">
        <f t="shared" si="158"/>
        <v>1</v>
      </c>
      <c r="R52" s="9">
        <f t="shared" si="158"/>
        <v>1</v>
      </c>
      <c r="S52" s="9">
        <f t="shared" si="158"/>
        <v>1</v>
      </c>
      <c r="T52" s="9">
        <f t="shared" si="158"/>
        <v>1</v>
      </c>
      <c r="U52" s="9">
        <f t="shared" si="158"/>
        <v>1</v>
      </c>
      <c r="V52" s="9">
        <f t="shared" si="158"/>
        <v>1</v>
      </c>
      <c r="W52" s="9">
        <f t="shared" si="158"/>
        <v>1</v>
      </c>
      <c r="X52" s="9">
        <f t="shared" si="158"/>
        <v>1</v>
      </c>
      <c r="Y52" s="9">
        <f t="shared" si="158"/>
        <v>1</v>
      </c>
      <c r="Z52" s="9">
        <f t="shared" si="158"/>
        <v>1</v>
      </c>
      <c r="AA52" s="9">
        <f t="shared" si="158"/>
        <v>1</v>
      </c>
      <c r="AB52" s="9">
        <f t="shared" si="158"/>
        <v>1</v>
      </c>
      <c r="AC52" s="9">
        <f t="shared" si="158"/>
        <v>1</v>
      </c>
      <c r="AD52" s="9">
        <f t="shared" si="158"/>
        <v>1</v>
      </c>
      <c r="AE52" s="9">
        <f t="shared" si="158"/>
        <v>1</v>
      </c>
      <c r="AF52" s="9">
        <f t="shared" si="158"/>
        <v>1</v>
      </c>
      <c r="AG52" s="9">
        <f t="shared" si="158"/>
        <v>1</v>
      </c>
      <c r="AH52" s="9">
        <f t="shared" si="158"/>
        <v>1</v>
      </c>
      <c r="AI52" s="9">
        <f t="shared" si="158"/>
        <v>1</v>
      </c>
      <c r="AJ52" s="9">
        <f t="shared" si="158"/>
        <v>1</v>
      </c>
      <c r="AK52" s="9">
        <f t="shared" si="158"/>
        <v>1</v>
      </c>
      <c r="AL52" s="9">
        <f t="shared" si="158"/>
        <v>1</v>
      </c>
      <c r="AM52" s="9">
        <f t="shared" si="158"/>
        <v>1</v>
      </c>
      <c r="AN52" s="9">
        <f t="shared" si="158"/>
        <v>1</v>
      </c>
      <c r="AO52" s="9">
        <f t="shared" si="158"/>
        <v>1</v>
      </c>
      <c r="AP52" s="9">
        <f t="shared" si="158"/>
        <v>1</v>
      </c>
      <c r="AQ52" s="9">
        <f t="shared" si="158"/>
        <v>0</v>
      </c>
      <c r="AR52" s="9">
        <f t="shared" si="158"/>
        <v>0</v>
      </c>
      <c r="AS52" s="9">
        <f t="shared" si="158"/>
        <v>0</v>
      </c>
      <c r="AT52" s="9">
        <f t="shared" si="158"/>
        <v>0</v>
      </c>
      <c r="AU52" s="9">
        <f t="shared" si="158"/>
        <v>0</v>
      </c>
      <c r="AV52" s="9">
        <f t="shared" si="158"/>
        <v>0</v>
      </c>
      <c r="AW52" s="9">
        <f t="shared" si="158"/>
        <v>0</v>
      </c>
      <c r="AX52" s="9">
        <f t="shared" si="158"/>
        <v>0</v>
      </c>
      <c r="AY52" s="9">
        <f t="shared" si="158"/>
        <v>0</v>
      </c>
      <c r="AZ52" s="9">
        <f t="shared" si="158"/>
        <v>0</v>
      </c>
      <c r="BA52" s="9">
        <f t="shared" si="158"/>
        <v>0</v>
      </c>
      <c r="BB52" s="9">
        <f t="shared" si="158"/>
        <v>0</v>
      </c>
      <c r="BC52" s="9">
        <f t="shared" si="158"/>
        <v>0</v>
      </c>
      <c r="BD52" s="9">
        <f t="shared" si="158"/>
        <v>0</v>
      </c>
      <c r="BE52" s="9">
        <f t="shared" si="158"/>
        <v>0</v>
      </c>
      <c r="BF52" s="9">
        <f t="shared" si="158"/>
        <v>0</v>
      </c>
      <c r="BG52" s="9">
        <f t="shared" si="158"/>
        <v>0</v>
      </c>
      <c r="BH52" s="9">
        <f t="shared" si="158"/>
        <v>0</v>
      </c>
      <c r="BI52" s="9">
        <f t="shared" si="158"/>
        <v>0</v>
      </c>
      <c r="BJ52" s="9">
        <f t="shared" si="158"/>
        <v>0</v>
      </c>
      <c r="BK52" s="9">
        <f t="shared" si="158"/>
        <v>0</v>
      </c>
      <c r="BL52" s="9">
        <f t="shared" si="158"/>
        <v>0</v>
      </c>
      <c r="BM52" s="9">
        <f t="shared" si="158"/>
        <v>0</v>
      </c>
      <c r="BN52" s="9">
        <f t="shared" si="158"/>
        <v>0</v>
      </c>
      <c r="BO52" s="9">
        <f t="shared" si="158"/>
        <v>0</v>
      </c>
      <c r="BP52" s="9">
        <f t="shared" ref="BP52:EA52" si="159">IF(OR(BP47=1,BP49=1,BP51=1),1,0)</f>
        <v>0</v>
      </c>
      <c r="BQ52" s="9">
        <f t="shared" si="159"/>
        <v>0</v>
      </c>
      <c r="BR52" s="9">
        <f t="shared" si="159"/>
        <v>0</v>
      </c>
      <c r="BS52" s="9">
        <f t="shared" si="159"/>
        <v>0</v>
      </c>
      <c r="BT52" s="9">
        <f t="shared" si="159"/>
        <v>0</v>
      </c>
      <c r="BU52" s="9">
        <f t="shared" si="159"/>
        <v>0</v>
      </c>
      <c r="BV52" s="9">
        <f t="shared" si="159"/>
        <v>0</v>
      </c>
      <c r="BW52" s="9">
        <f t="shared" si="159"/>
        <v>0</v>
      </c>
      <c r="BX52" s="9">
        <f t="shared" si="159"/>
        <v>0</v>
      </c>
      <c r="BY52" s="9">
        <f t="shared" si="159"/>
        <v>0</v>
      </c>
      <c r="BZ52" s="9">
        <f t="shared" si="159"/>
        <v>0</v>
      </c>
      <c r="CA52" s="9">
        <f t="shared" si="159"/>
        <v>0</v>
      </c>
      <c r="CB52" s="9">
        <f t="shared" si="159"/>
        <v>0</v>
      </c>
      <c r="CC52" s="9">
        <f t="shared" si="159"/>
        <v>0</v>
      </c>
      <c r="CD52" s="9">
        <f t="shared" si="159"/>
        <v>0</v>
      </c>
      <c r="CE52" s="9">
        <f t="shared" si="159"/>
        <v>0</v>
      </c>
      <c r="CF52" s="9">
        <f t="shared" si="159"/>
        <v>0</v>
      </c>
      <c r="CG52" s="9">
        <f t="shared" si="159"/>
        <v>0</v>
      </c>
      <c r="CH52" s="9">
        <f t="shared" si="159"/>
        <v>0</v>
      </c>
      <c r="CI52" s="9">
        <f t="shared" si="159"/>
        <v>0</v>
      </c>
      <c r="CJ52" s="9">
        <f t="shared" si="159"/>
        <v>0</v>
      </c>
      <c r="CK52" s="9">
        <f t="shared" si="159"/>
        <v>0</v>
      </c>
      <c r="CL52" s="9">
        <f t="shared" si="159"/>
        <v>0</v>
      </c>
      <c r="CM52" s="9">
        <f t="shared" si="159"/>
        <v>0</v>
      </c>
      <c r="CN52" s="9">
        <f t="shared" si="159"/>
        <v>0</v>
      </c>
      <c r="CO52" s="9">
        <f t="shared" si="159"/>
        <v>0</v>
      </c>
      <c r="CP52" s="9">
        <f t="shared" si="159"/>
        <v>0</v>
      </c>
      <c r="CQ52" s="9">
        <f t="shared" si="159"/>
        <v>0</v>
      </c>
      <c r="CR52" s="9">
        <f t="shared" si="159"/>
        <v>0</v>
      </c>
      <c r="CS52" s="9">
        <f t="shared" si="159"/>
        <v>0</v>
      </c>
      <c r="CT52" s="9">
        <f t="shared" si="159"/>
        <v>0</v>
      </c>
      <c r="CU52" s="9">
        <f t="shared" si="159"/>
        <v>0</v>
      </c>
      <c r="CV52" s="9">
        <f t="shared" si="159"/>
        <v>0</v>
      </c>
      <c r="CW52" s="9">
        <f t="shared" si="159"/>
        <v>0</v>
      </c>
      <c r="CX52" s="9">
        <f t="shared" si="159"/>
        <v>0</v>
      </c>
      <c r="CY52" s="9">
        <f t="shared" si="159"/>
        <v>0</v>
      </c>
      <c r="CZ52" s="9">
        <f t="shared" si="159"/>
        <v>0</v>
      </c>
      <c r="DA52" s="9">
        <f t="shared" si="159"/>
        <v>0</v>
      </c>
      <c r="DB52" s="9">
        <f t="shared" si="159"/>
        <v>0</v>
      </c>
      <c r="DC52" s="9">
        <f t="shared" si="159"/>
        <v>0</v>
      </c>
      <c r="DD52" s="9">
        <f t="shared" si="159"/>
        <v>0</v>
      </c>
      <c r="DE52" s="9">
        <f t="shared" si="159"/>
        <v>0</v>
      </c>
      <c r="DF52" s="9">
        <f t="shared" si="159"/>
        <v>0</v>
      </c>
      <c r="DG52" s="9">
        <f t="shared" si="159"/>
        <v>0</v>
      </c>
      <c r="DH52" s="9">
        <f t="shared" si="159"/>
        <v>0</v>
      </c>
      <c r="DI52" s="9">
        <f t="shared" si="159"/>
        <v>0</v>
      </c>
      <c r="DJ52" s="9">
        <f t="shared" si="159"/>
        <v>0</v>
      </c>
      <c r="DK52" s="9">
        <f t="shared" si="159"/>
        <v>0</v>
      </c>
      <c r="DL52" s="9">
        <f t="shared" si="159"/>
        <v>0</v>
      </c>
      <c r="DM52" s="9">
        <f t="shared" si="159"/>
        <v>0</v>
      </c>
      <c r="DN52" s="9">
        <f t="shared" si="159"/>
        <v>0</v>
      </c>
      <c r="DO52" s="9">
        <f t="shared" si="159"/>
        <v>0</v>
      </c>
      <c r="DP52" s="9">
        <f t="shared" si="159"/>
        <v>0</v>
      </c>
      <c r="DQ52" s="9">
        <f t="shared" si="159"/>
        <v>0</v>
      </c>
      <c r="DR52" s="9">
        <f t="shared" si="159"/>
        <v>0</v>
      </c>
      <c r="DS52" s="9">
        <f t="shared" si="159"/>
        <v>0</v>
      </c>
      <c r="DT52" s="9">
        <f t="shared" si="159"/>
        <v>0</v>
      </c>
      <c r="DU52" s="9">
        <f t="shared" si="159"/>
        <v>0</v>
      </c>
      <c r="DV52" s="9">
        <f t="shared" si="159"/>
        <v>0</v>
      </c>
      <c r="DW52" s="9">
        <f t="shared" si="159"/>
        <v>0</v>
      </c>
      <c r="DX52" s="9">
        <f t="shared" si="159"/>
        <v>0</v>
      </c>
      <c r="DY52" s="9">
        <f t="shared" si="159"/>
        <v>0</v>
      </c>
      <c r="DZ52" s="9">
        <f t="shared" si="159"/>
        <v>0</v>
      </c>
      <c r="EA52" s="9">
        <f t="shared" si="159"/>
        <v>0</v>
      </c>
      <c r="EB52" s="9">
        <f t="shared" ref="EB52:GM52" si="160">IF(OR(EB47=1,EB49=1,EB51=1),1,0)</f>
        <v>0</v>
      </c>
      <c r="EC52" s="9">
        <f t="shared" si="160"/>
        <v>0</v>
      </c>
      <c r="ED52" s="9">
        <f t="shared" si="160"/>
        <v>0</v>
      </c>
      <c r="EE52" s="9">
        <f t="shared" si="160"/>
        <v>0</v>
      </c>
      <c r="EF52" s="9">
        <f t="shared" si="160"/>
        <v>0</v>
      </c>
      <c r="EG52" s="9">
        <f t="shared" si="160"/>
        <v>0</v>
      </c>
      <c r="EH52" s="9">
        <f t="shared" si="160"/>
        <v>0</v>
      </c>
      <c r="EI52" s="9">
        <f t="shared" si="160"/>
        <v>0</v>
      </c>
      <c r="EJ52" s="9">
        <f t="shared" si="160"/>
        <v>0</v>
      </c>
      <c r="EK52" s="9">
        <f t="shared" si="160"/>
        <v>0</v>
      </c>
      <c r="EL52" s="9">
        <f t="shared" si="160"/>
        <v>0</v>
      </c>
      <c r="EM52" s="9">
        <f t="shared" si="160"/>
        <v>0</v>
      </c>
      <c r="EN52" s="9">
        <f t="shared" si="160"/>
        <v>0</v>
      </c>
      <c r="EO52" s="9">
        <f t="shared" si="160"/>
        <v>0</v>
      </c>
      <c r="EP52" s="9">
        <f t="shared" si="160"/>
        <v>0</v>
      </c>
      <c r="EQ52" s="9">
        <f t="shared" si="160"/>
        <v>0</v>
      </c>
      <c r="ER52" s="9">
        <f t="shared" si="160"/>
        <v>0</v>
      </c>
      <c r="ES52" s="9">
        <f t="shared" si="160"/>
        <v>0</v>
      </c>
      <c r="ET52" s="9">
        <f t="shared" si="160"/>
        <v>0</v>
      </c>
      <c r="EU52" s="9">
        <f t="shared" si="160"/>
        <v>0</v>
      </c>
      <c r="EV52" s="9">
        <f t="shared" si="160"/>
        <v>0</v>
      </c>
      <c r="EW52" s="9">
        <f t="shared" si="160"/>
        <v>0</v>
      </c>
      <c r="EX52" s="9">
        <f t="shared" si="160"/>
        <v>0</v>
      </c>
      <c r="EY52" s="9">
        <f t="shared" si="160"/>
        <v>0</v>
      </c>
      <c r="EZ52" s="9">
        <f t="shared" si="160"/>
        <v>0</v>
      </c>
      <c r="FA52" s="9">
        <f t="shared" si="160"/>
        <v>0</v>
      </c>
      <c r="FB52" s="9">
        <f t="shared" si="160"/>
        <v>0</v>
      </c>
      <c r="FC52" s="9">
        <f t="shared" si="160"/>
        <v>0</v>
      </c>
      <c r="FD52" s="9">
        <f t="shared" si="160"/>
        <v>0</v>
      </c>
      <c r="FE52" s="9">
        <f t="shared" si="160"/>
        <v>0</v>
      </c>
      <c r="FF52" s="9">
        <f t="shared" si="160"/>
        <v>0</v>
      </c>
      <c r="FG52" s="9">
        <f t="shared" si="160"/>
        <v>0</v>
      </c>
      <c r="FH52" s="9">
        <f t="shared" si="160"/>
        <v>0</v>
      </c>
      <c r="FI52" s="9">
        <f t="shared" si="160"/>
        <v>0</v>
      </c>
      <c r="FJ52" s="9">
        <f t="shared" si="160"/>
        <v>0</v>
      </c>
      <c r="FK52" s="9">
        <f t="shared" si="160"/>
        <v>0</v>
      </c>
      <c r="FL52" s="9">
        <f t="shared" si="160"/>
        <v>0</v>
      </c>
      <c r="FM52" s="9">
        <f t="shared" si="160"/>
        <v>0</v>
      </c>
      <c r="FN52" s="9">
        <f t="shared" si="160"/>
        <v>0</v>
      </c>
      <c r="FO52" s="9">
        <f t="shared" si="160"/>
        <v>0</v>
      </c>
      <c r="FP52" s="9">
        <f t="shared" si="160"/>
        <v>0</v>
      </c>
      <c r="FQ52" s="9">
        <f t="shared" si="160"/>
        <v>0</v>
      </c>
      <c r="FR52" s="9">
        <f t="shared" si="160"/>
        <v>0</v>
      </c>
      <c r="FS52" s="9">
        <f t="shared" si="160"/>
        <v>0</v>
      </c>
      <c r="FT52" s="9">
        <f t="shared" si="160"/>
        <v>0</v>
      </c>
      <c r="FU52" s="9">
        <f t="shared" si="160"/>
        <v>0</v>
      </c>
      <c r="FV52" s="9">
        <f t="shared" si="160"/>
        <v>0</v>
      </c>
      <c r="FW52" s="9">
        <f t="shared" si="160"/>
        <v>0</v>
      </c>
      <c r="FX52" s="9">
        <f t="shared" si="160"/>
        <v>0</v>
      </c>
      <c r="FY52" s="9">
        <f t="shared" si="160"/>
        <v>0</v>
      </c>
      <c r="FZ52" s="9">
        <f t="shared" si="160"/>
        <v>0</v>
      </c>
      <c r="GA52" s="9">
        <f t="shared" si="160"/>
        <v>0</v>
      </c>
      <c r="GB52" s="9">
        <f t="shared" si="160"/>
        <v>0</v>
      </c>
      <c r="GC52" s="9">
        <f t="shared" si="160"/>
        <v>0</v>
      </c>
      <c r="GD52" s="9">
        <f t="shared" si="160"/>
        <v>0</v>
      </c>
      <c r="GE52" s="9">
        <f t="shared" si="160"/>
        <v>0</v>
      </c>
      <c r="GF52" s="9">
        <f t="shared" si="160"/>
        <v>0</v>
      </c>
      <c r="GG52" s="9">
        <f t="shared" si="160"/>
        <v>0</v>
      </c>
      <c r="GH52" s="9">
        <f t="shared" si="160"/>
        <v>0</v>
      </c>
      <c r="GI52" s="9">
        <f t="shared" si="160"/>
        <v>0</v>
      </c>
      <c r="GJ52" s="9">
        <f t="shared" si="160"/>
        <v>0</v>
      </c>
      <c r="GK52" s="9">
        <f t="shared" si="160"/>
        <v>0</v>
      </c>
      <c r="GL52" s="9">
        <f t="shared" si="160"/>
        <v>0</v>
      </c>
      <c r="GM52" s="9">
        <f t="shared" si="160"/>
        <v>0</v>
      </c>
      <c r="GN52" s="9">
        <f t="shared" ref="GN52:IR52" si="161">IF(OR(GN47=1,GN49=1,GN51=1),1,0)</f>
        <v>0</v>
      </c>
      <c r="GO52" s="9">
        <f t="shared" si="161"/>
        <v>0</v>
      </c>
      <c r="GP52" s="9">
        <f t="shared" si="161"/>
        <v>0</v>
      </c>
      <c r="GQ52" s="9">
        <f t="shared" si="161"/>
        <v>0</v>
      </c>
      <c r="GR52" s="9">
        <f t="shared" si="161"/>
        <v>0</v>
      </c>
      <c r="GS52" s="9">
        <f t="shared" si="161"/>
        <v>0</v>
      </c>
      <c r="GT52" s="9">
        <f t="shared" si="161"/>
        <v>0</v>
      </c>
      <c r="GU52" s="9">
        <f t="shared" si="161"/>
        <v>0</v>
      </c>
      <c r="GV52" s="9">
        <f t="shared" si="161"/>
        <v>0</v>
      </c>
      <c r="GW52" s="9">
        <f t="shared" si="161"/>
        <v>0</v>
      </c>
      <c r="GX52" s="9">
        <f t="shared" si="161"/>
        <v>0</v>
      </c>
      <c r="GY52" s="9">
        <f t="shared" si="161"/>
        <v>0</v>
      </c>
      <c r="GZ52" s="9">
        <f t="shared" si="161"/>
        <v>0</v>
      </c>
      <c r="HA52" s="9">
        <f t="shared" si="161"/>
        <v>0</v>
      </c>
      <c r="HB52" s="9">
        <f t="shared" si="161"/>
        <v>0</v>
      </c>
      <c r="HC52" s="9">
        <f t="shared" si="161"/>
        <v>0</v>
      </c>
      <c r="HD52" s="9">
        <f t="shared" si="161"/>
        <v>0</v>
      </c>
      <c r="HE52" s="9">
        <f t="shared" si="161"/>
        <v>0</v>
      </c>
      <c r="HF52" s="9">
        <f t="shared" si="161"/>
        <v>0</v>
      </c>
      <c r="HG52" s="9">
        <f t="shared" si="161"/>
        <v>0</v>
      </c>
      <c r="HH52" s="9">
        <f t="shared" si="161"/>
        <v>0</v>
      </c>
      <c r="HI52" s="9">
        <f t="shared" si="161"/>
        <v>0</v>
      </c>
      <c r="HJ52" s="9">
        <f t="shared" si="161"/>
        <v>0</v>
      </c>
      <c r="HK52" s="9">
        <f t="shared" si="161"/>
        <v>0</v>
      </c>
      <c r="HL52" s="9">
        <f t="shared" si="161"/>
        <v>0</v>
      </c>
      <c r="HM52" s="9">
        <f t="shared" si="161"/>
        <v>0</v>
      </c>
      <c r="HN52" s="9">
        <f t="shared" si="161"/>
        <v>0</v>
      </c>
      <c r="HO52" s="9">
        <f t="shared" si="161"/>
        <v>0</v>
      </c>
      <c r="HP52" s="9">
        <f t="shared" si="161"/>
        <v>0</v>
      </c>
      <c r="HQ52" s="9">
        <f t="shared" si="161"/>
        <v>0</v>
      </c>
      <c r="HR52" s="9">
        <f t="shared" si="161"/>
        <v>0</v>
      </c>
      <c r="HS52" s="9">
        <f t="shared" si="161"/>
        <v>0</v>
      </c>
      <c r="HT52" s="9">
        <f t="shared" si="161"/>
        <v>0</v>
      </c>
      <c r="HU52" s="9">
        <f t="shared" si="161"/>
        <v>0</v>
      </c>
      <c r="HV52" s="9">
        <f t="shared" si="161"/>
        <v>0</v>
      </c>
      <c r="HW52" s="9">
        <f t="shared" si="161"/>
        <v>0</v>
      </c>
      <c r="HX52" s="9">
        <f t="shared" si="161"/>
        <v>0</v>
      </c>
      <c r="HY52" s="9">
        <f t="shared" si="161"/>
        <v>0</v>
      </c>
      <c r="HZ52" s="9">
        <f t="shared" si="161"/>
        <v>0</v>
      </c>
      <c r="IA52" s="9">
        <f t="shared" si="161"/>
        <v>0</v>
      </c>
      <c r="IB52" s="9">
        <f t="shared" si="161"/>
        <v>0</v>
      </c>
      <c r="IC52" s="9">
        <f t="shared" si="161"/>
        <v>0</v>
      </c>
      <c r="ID52" s="9">
        <f t="shared" si="161"/>
        <v>0</v>
      </c>
      <c r="IE52" s="9">
        <f t="shared" si="161"/>
        <v>0</v>
      </c>
      <c r="IF52" s="9">
        <f t="shared" si="161"/>
        <v>0</v>
      </c>
      <c r="IG52" s="9">
        <f t="shared" si="161"/>
        <v>0</v>
      </c>
      <c r="IH52" s="9">
        <f t="shared" si="161"/>
        <v>0</v>
      </c>
      <c r="II52" s="9">
        <f t="shared" si="161"/>
        <v>0</v>
      </c>
      <c r="IJ52" s="9">
        <f t="shared" si="161"/>
        <v>0</v>
      </c>
      <c r="IK52" s="9">
        <f t="shared" si="161"/>
        <v>0</v>
      </c>
      <c r="IL52" s="9">
        <f t="shared" si="161"/>
        <v>0</v>
      </c>
      <c r="IM52" s="9">
        <f t="shared" si="161"/>
        <v>0</v>
      </c>
      <c r="IN52" s="9">
        <f t="shared" si="161"/>
        <v>0</v>
      </c>
      <c r="IO52" s="9">
        <f t="shared" si="161"/>
        <v>0</v>
      </c>
      <c r="IP52" s="9">
        <f t="shared" si="161"/>
        <v>0</v>
      </c>
      <c r="IQ52" s="9">
        <f t="shared" si="161"/>
        <v>0</v>
      </c>
      <c r="IR52" s="192">
        <f t="shared" si="161"/>
        <v>0</v>
      </c>
    </row>
    <row r="53" spans="1:252" s="8" customFormat="1" ht="12.75" hidden="1" customHeight="1" x14ac:dyDescent="0.25">
      <c r="A53" s="191"/>
      <c r="B53" s="265"/>
      <c r="C53" s="9">
        <f>IF(AND(B64=0,C52=1,B67&gt;0,C44=0),1,0)</f>
        <v>0</v>
      </c>
      <c r="D53" s="9">
        <f t="shared" ref="D53:BO53" si="162">IF(AND(C64=0,D52=1,C67&gt;0,D44=0),1,0)</f>
        <v>0</v>
      </c>
      <c r="E53" s="9">
        <f t="shared" si="162"/>
        <v>0</v>
      </c>
      <c r="F53" s="9">
        <f t="shared" si="162"/>
        <v>0</v>
      </c>
      <c r="G53" s="9">
        <f t="shared" si="162"/>
        <v>0</v>
      </c>
      <c r="H53" s="9">
        <f t="shared" si="162"/>
        <v>0</v>
      </c>
      <c r="I53" s="9">
        <f t="shared" si="162"/>
        <v>0</v>
      </c>
      <c r="J53" s="9">
        <f t="shared" si="162"/>
        <v>0</v>
      </c>
      <c r="K53" s="9">
        <f t="shared" si="162"/>
        <v>0</v>
      </c>
      <c r="L53" s="9">
        <f t="shared" si="162"/>
        <v>0</v>
      </c>
      <c r="M53" s="9">
        <f t="shared" si="162"/>
        <v>0</v>
      </c>
      <c r="N53" s="9">
        <f t="shared" si="162"/>
        <v>0</v>
      </c>
      <c r="O53" s="9">
        <f t="shared" si="162"/>
        <v>0</v>
      </c>
      <c r="P53" s="9">
        <f t="shared" si="162"/>
        <v>0</v>
      </c>
      <c r="Q53" s="9">
        <f t="shared" si="162"/>
        <v>0</v>
      </c>
      <c r="R53" s="9">
        <f t="shared" si="162"/>
        <v>0</v>
      </c>
      <c r="S53" s="9">
        <f t="shared" si="162"/>
        <v>0</v>
      </c>
      <c r="T53" s="9">
        <f t="shared" si="162"/>
        <v>0</v>
      </c>
      <c r="U53" s="9">
        <f t="shared" si="162"/>
        <v>0</v>
      </c>
      <c r="V53" s="9">
        <f t="shared" si="162"/>
        <v>0</v>
      </c>
      <c r="W53" s="9">
        <f t="shared" si="162"/>
        <v>0</v>
      </c>
      <c r="X53" s="9">
        <f t="shared" si="162"/>
        <v>0</v>
      </c>
      <c r="Y53" s="9">
        <f t="shared" si="162"/>
        <v>0</v>
      </c>
      <c r="Z53" s="9">
        <f t="shared" si="162"/>
        <v>0</v>
      </c>
      <c r="AA53" s="9">
        <f t="shared" si="162"/>
        <v>0</v>
      </c>
      <c r="AB53" s="9">
        <f t="shared" si="162"/>
        <v>0</v>
      </c>
      <c r="AC53" s="9">
        <f t="shared" si="162"/>
        <v>0</v>
      </c>
      <c r="AD53" s="9">
        <f t="shared" si="162"/>
        <v>0</v>
      </c>
      <c r="AE53" s="9">
        <f t="shared" si="162"/>
        <v>0</v>
      </c>
      <c r="AF53" s="9">
        <f t="shared" si="162"/>
        <v>0</v>
      </c>
      <c r="AG53" s="9">
        <f t="shared" si="162"/>
        <v>0</v>
      </c>
      <c r="AH53" s="9">
        <f t="shared" si="162"/>
        <v>0</v>
      </c>
      <c r="AI53" s="9">
        <f t="shared" si="162"/>
        <v>0</v>
      </c>
      <c r="AJ53" s="9">
        <f t="shared" si="162"/>
        <v>0</v>
      </c>
      <c r="AK53" s="9">
        <f t="shared" si="162"/>
        <v>0</v>
      </c>
      <c r="AL53" s="9">
        <f t="shared" si="162"/>
        <v>0</v>
      </c>
      <c r="AM53" s="9">
        <f t="shared" si="162"/>
        <v>0</v>
      </c>
      <c r="AN53" s="9">
        <f t="shared" si="162"/>
        <v>0</v>
      </c>
      <c r="AO53" s="9">
        <f t="shared" si="162"/>
        <v>0</v>
      </c>
      <c r="AP53" s="9">
        <f t="shared" si="162"/>
        <v>0</v>
      </c>
      <c r="AQ53" s="9">
        <f t="shared" si="162"/>
        <v>0</v>
      </c>
      <c r="AR53" s="9">
        <f t="shared" si="162"/>
        <v>0</v>
      </c>
      <c r="AS53" s="9">
        <f t="shared" si="162"/>
        <v>0</v>
      </c>
      <c r="AT53" s="9">
        <f t="shared" si="162"/>
        <v>0</v>
      </c>
      <c r="AU53" s="9">
        <f t="shared" si="162"/>
        <v>0</v>
      </c>
      <c r="AV53" s="9">
        <f t="shared" si="162"/>
        <v>0</v>
      </c>
      <c r="AW53" s="9">
        <f t="shared" si="162"/>
        <v>0</v>
      </c>
      <c r="AX53" s="9">
        <f t="shared" si="162"/>
        <v>0</v>
      </c>
      <c r="AY53" s="9">
        <f t="shared" si="162"/>
        <v>0</v>
      </c>
      <c r="AZ53" s="9">
        <f t="shared" si="162"/>
        <v>0</v>
      </c>
      <c r="BA53" s="9">
        <f t="shared" si="162"/>
        <v>0</v>
      </c>
      <c r="BB53" s="9">
        <f t="shared" si="162"/>
        <v>0</v>
      </c>
      <c r="BC53" s="9">
        <f t="shared" si="162"/>
        <v>0</v>
      </c>
      <c r="BD53" s="9">
        <f t="shared" si="162"/>
        <v>0</v>
      </c>
      <c r="BE53" s="9">
        <f t="shared" si="162"/>
        <v>0</v>
      </c>
      <c r="BF53" s="9">
        <f t="shared" si="162"/>
        <v>0</v>
      </c>
      <c r="BG53" s="9">
        <f t="shared" si="162"/>
        <v>0</v>
      </c>
      <c r="BH53" s="9">
        <f t="shared" si="162"/>
        <v>0</v>
      </c>
      <c r="BI53" s="9">
        <f t="shared" si="162"/>
        <v>0</v>
      </c>
      <c r="BJ53" s="9">
        <f t="shared" si="162"/>
        <v>0</v>
      </c>
      <c r="BK53" s="9">
        <f t="shared" si="162"/>
        <v>0</v>
      </c>
      <c r="BL53" s="9">
        <f t="shared" si="162"/>
        <v>0</v>
      </c>
      <c r="BM53" s="9">
        <f t="shared" si="162"/>
        <v>0</v>
      </c>
      <c r="BN53" s="9">
        <f t="shared" si="162"/>
        <v>0</v>
      </c>
      <c r="BO53" s="9">
        <f t="shared" si="162"/>
        <v>0</v>
      </c>
      <c r="BP53" s="9">
        <f t="shared" ref="BP53:DI53" si="163">IF(AND(BO64=0,BP52=1,BO67&gt;0,BP44=0),1,0)</f>
        <v>0</v>
      </c>
      <c r="BQ53" s="9">
        <f t="shared" si="163"/>
        <v>0</v>
      </c>
      <c r="BR53" s="9">
        <f t="shared" si="163"/>
        <v>0</v>
      </c>
      <c r="BS53" s="9">
        <f t="shared" si="163"/>
        <v>0</v>
      </c>
      <c r="BT53" s="9">
        <f t="shared" si="163"/>
        <v>0</v>
      </c>
      <c r="BU53" s="9">
        <f t="shared" si="163"/>
        <v>0</v>
      </c>
      <c r="BV53" s="9">
        <f t="shared" si="163"/>
        <v>0</v>
      </c>
      <c r="BW53" s="9">
        <f t="shared" si="163"/>
        <v>0</v>
      </c>
      <c r="BX53" s="9">
        <f t="shared" si="163"/>
        <v>0</v>
      </c>
      <c r="BY53" s="9">
        <f t="shared" si="163"/>
        <v>0</v>
      </c>
      <c r="BZ53" s="9">
        <f t="shared" si="163"/>
        <v>0</v>
      </c>
      <c r="CA53" s="9">
        <f t="shared" si="163"/>
        <v>0</v>
      </c>
      <c r="CB53" s="9">
        <f t="shared" si="163"/>
        <v>0</v>
      </c>
      <c r="CC53" s="9">
        <f t="shared" si="163"/>
        <v>0</v>
      </c>
      <c r="CD53" s="9">
        <f t="shared" si="163"/>
        <v>0</v>
      </c>
      <c r="CE53" s="9">
        <f t="shared" si="163"/>
        <v>0</v>
      </c>
      <c r="CF53" s="9">
        <f t="shared" si="163"/>
        <v>0</v>
      </c>
      <c r="CG53" s="9">
        <f t="shared" si="163"/>
        <v>0</v>
      </c>
      <c r="CH53" s="9">
        <f t="shared" si="163"/>
        <v>0</v>
      </c>
      <c r="CI53" s="9">
        <f t="shared" si="163"/>
        <v>0</v>
      </c>
      <c r="CJ53" s="9">
        <f t="shared" si="163"/>
        <v>0</v>
      </c>
      <c r="CK53" s="9">
        <f t="shared" si="163"/>
        <v>0</v>
      </c>
      <c r="CL53" s="9">
        <f t="shared" si="163"/>
        <v>0</v>
      </c>
      <c r="CM53" s="9">
        <f t="shared" si="163"/>
        <v>0</v>
      </c>
      <c r="CN53" s="9">
        <f t="shared" si="163"/>
        <v>0</v>
      </c>
      <c r="CO53" s="9">
        <f t="shared" si="163"/>
        <v>0</v>
      </c>
      <c r="CP53" s="9">
        <f t="shared" si="163"/>
        <v>0</v>
      </c>
      <c r="CQ53" s="9">
        <f t="shared" si="163"/>
        <v>0</v>
      </c>
      <c r="CR53" s="9">
        <f t="shared" si="163"/>
        <v>0</v>
      </c>
      <c r="CS53" s="9">
        <f t="shared" si="163"/>
        <v>0</v>
      </c>
      <c r="CT53" s="9">
        <f t="shared" si="163"/>
        <v>0</v>
      </c>
      <c r="CU53" s="9">
        <f t="shared" si="163"/>
        <v>0</v>
      </c>
      <c r="CV53" s="9">
        <f t="shared" si="163"/>
        <v>0</v>
      </c>
      <c r="CW53" s="9">
        <f t="shared" si="163"/>
        <v>0</v>
      </c>
      <c r="CX53" s="9">
        <f t="shared" si="163"/>
        <v>0</v>
      </c>
      <c r="CY53" s="9">
        <f t="shared" si="163"/>
        <v>0</v>
      </c>
      <c r="CZ53" s="9">
        <f t="shared" si="163"/>
        <v>0</v>
      </c>
      <c r="DA53" s="9">
        <f t="shared" si="163"/>
        <v>0</v>
      </c>
      <c r="DB53" s="9">
        <f t="shared" si="163"/>
        <v>0</v>
      </c>
      <c r="DC53" s="9">
        <f t="shared" si="163"/>
        <v>0</v>
      </c>
      <c r="DD53" s="9">
        <f t="shared" si="163"/>
        <v>0</v>
      </c>
      <c r="DE53" s="9">
        <f t="shared" si="163"/>
        <v>0</v>
      </c>
      <c r="DF53" s="9">
        <f t="shared" si="163"/>
        <v>0</v>
      </c>
      <c r="DG53" s="9">
        <f t="shared" si="163"/>
        <v>0</v>
      </c>
      <c r="DH53" s="9">
        <f t="shared" si="163"/>
        <v>0</v>
      </c>
      <c r="DI53" s="9">
        <f t="shared" si="163"/>
        <v>0</v>
      </c>
      <c r="DJ53" s="9">
        <f t="shared" ref="DJ53:EO53" si="164">IF(AND(DI64=0,DJ52=1,DI67&gt;0,DJ44=0),1,0)</f>
        <v>0</v>
      </c>
      <c r="DK53" s="9">
        <f t="shared" si="164"/>
        <v>0</v>
      </c>
      <c r="DL53" s="9">
        <f t="shared" si="164"/>
        <v>0</v>
      </c>
      <c r="DM53" s="9">
        <f t="shared" si="164"/>
        <v>0</v>
      </c>
      <c r="DN53" s="9">
        <f t="shared" si="164"/>
        <v>0</v>
      </c>
      <c r="DO53" s="9">
        <f t="shared" si="164"/>
        <v>0</v>
      </c>
      <c r="DP53" s="9">
        <f t="shared" si="164"/>
        <v>0</v>
      </c>
      <c r="DQ53" s="9">
        <f t="shared" si="164"/>
        <v>0</v>
      </c>
      <c r="DR53" s="9">
        <f t="shared" si="164"/>
        <v>0</v>
      </c>
      <c r="DS53" s="9">
        <f t="shared" si="164"/>
        <v>0</v>
      </c>
      <c r="DT53" s="9">
        <f t="shared" si="164"/>
        <v>0</v>
      </c>
      <c r="DU53" s="9">
        <f t="shared" si="164"/>
        <v>0</v>
      </c>
      <c r="DV53" s="9">
        <f t="shared" si="164"/>
        <v>0</v>
      </c>
      <c r="DW53" s="9">
        <f t="shared" si="164"/>
        <v>0</v>
      </c>
      <c r="DX53" s="9">
        <f t="shared" si="164"/>
        <v>0</v>
      </c>
      <c r="DY53" s="9">
        <f t="shared" si="164"/>
        <v>0</v>
      </c>
      <c r="DZ53" s="9">
        <f t="shared" si="164"/>
        <v>0</v>
      </c>
      <c r="EA53" s="9">
        <f t="shared" si="164"/>
        <v>0</v>
      </c>
      <c r="EB53" s="9">
        <f t="shared" si="164"/>
        <v>0</v>
      </c>
      <c r="EC53" s="9">
        <f t="shared" si="164"/>
        <v>0</v>
      </c>
      <c r="ED53" s="9">
        <f t="shared" si="164"/>
        <v>0</v>
      </c>
      <c r="EE53" s="9">
        <f t="shared" si="164"/>
        <v>0</v>
      </c>
      <c r="EF53" s="9">
        <f t="shared" si="164"/>
        <v>0</v>
      </c>
      <c r="EG53" s="9">
        <f t="shared" si="164"/>
        <v>0</v>
      </c>
      <c r="EH53" s="9">
        <f t="shared" si="164"/>
        <v>0</v>
      </c>
      <c r="EI53" s="9">
        <f t="shared" si="164"/>
        <v>0</v>
      </c>
      <c r="EJ53" s="9">
        <f t="shared" si="164"/>
        <v>0</v>
      </c>
      <c r="EK53" s="9">
        <f t="shared" si="164"/>
        <v>0</v>
      </c>
      <c r="EL53" s="9">
        <f t="shared" si="164"/>
        <v>0</v>
      </c>
      <c r="EM53" s="9">
        <f t="shared" si="164"/>
        <v>0</v>
      </c>
      <c r="EN53" s="9">
        <f t="shared" si="164"/>
        <v>0</v>
      </c>
      <c r="EO53" s="9">
        <f t="shared" si="164"/>
        <v>0</v>
      </c>
      <c r="EP53" s="9">
        <f t="shared" ref="EP53:FU53" si="165">IF(AND(EO64=0,EP52=1,EO67&gt;0,EP44=0),1,0)</f>
        <v>0</v>
      </c>
      <c r="EQ53" s="9">
        <f t="shared" si="165"/>
        <v>0</v>
      </c>
      <c r="ER53" s="9">
        <f t="shared" si="165"/>
        <v>0</v>
      </c>
      <c r="ES53" s="9">
        <f t="shared" si="165"/>
        <v>0</v>
      </c>
      <c r="ET53" s="9">
        <f t="shared" si="165"/>
        <v>0</v>
      </c>
      <c r="EU53" s="9">
        <f t="shared" si="165"/>
        <v>0</v>
      </c>
      <c r="EV53" s="9">
        <f t="shared" si="165"/>
        <v>0</v>
      </c>
      <c r="EW53" s="9">
        <f t="shared" si="165"/>
        <v>0</v>
      </c>
      <c r="EX53" s="9">
        <f t="shared" si="165"/>
        <v>0</v>
      </c>
      <c r="EY53" s="9">
        <f t="shared" si="165"/>
        <v>0</v>
      </c>
      <c r="EZ53" s="9">
        <f t="shared" si="165"/>
        <v>0</v>
      </c>
      <c r="FA53" s="9">
        <f t="shared" si="165"/>
        <v>0</v>
      </c>
      <c r="FB53" s="9">
        <f t="shared" si="165"/>
        <v>0</v>
      </c>
      <c r="FC53" s="9">
        <f t="shared" si="165"/>
        <v>0</v>
      </c>
      <c r="FD53" s="9">
        <f t="shared" si="165"/>
        <v>0</v>
      </c>
      <c r="FE53" s="9">
        <f t="shared" si="165"/>
        <v>0</v>
      </c>
      <c r="FF53" s="9">
        <f t="shared" si="165"/>
        <v>0</v>
      </c>
      <c r="FG53" s="9">
        <f t="shared" si="165"/>
        <v>0</v>
      </c>
      <c r="FH53" s="9">
        <f t="shared" si="165"/>
        <v>0</v>
      </c>
      <c r="FI53" s="9">
        <f t="shared" si="165"/>
        <v>0</v>
      </c>
      <c r="FJ53" s="9">
        <f t="shared" si="165"/>
        <v>0</v>
      </c>
      <c r="FK53" s="9">
        <f t="shared" si="165"/>
        <v>0</v>
      </c>
      <c r="FL53" s="9">
        <f t="shared" si="165"/>
        <v>0</v>
      </c>
      <c r="FM53" s="9">
        <f t="shared" si="165"/>
        <v>0</v>
      </c>
      <c r="FN53" s="9">
        <f t="shared" si="165"/>
        <v>0</v>
      </c>
      <c r="FO53" s="9">
        <f t="shared" si="165"/>
        <v>0</v>
      </c>
      <c r="FP53" s="9">
        <f t="shared" si="165"/>
        <v>0</v>
      </c>
      <c r="FQ53" s="9">
        <f t="shared" si="165"/>
        <v>0</v>
      </c>
      <c r="FR53" s="9">
        <f t="shared" si="165"/>
        <v>0</v>
      </c>
      <c r="FS53" s="9">
        <f t="shared" si="165"/>
        <v>0</v>
      </c>
      <c r="FT53" s="9">
        <f t="shared" si="165"/>
        <v>0</v>
      </c>
      <c r="FU53" s="9">
        <f t="shared" si="165"/>
        <v>0</v>
      </c>
      <c r="FV53" s="9">
        <f t="shared" ref="FV53:HA53" si="166">IF(AND(FU64=0,FV52=1,FU67&gt;0,FV44=0),1,0)</f>
        <v>0</v>
      </c>
      <c r="FW53" s="9">
        <f t="shared" si="166"/>
        <v>0</v>
      </c>
      <c r="FX53" s="9">
        <f t="shared" si="166"/>
        <v>0</v>
      </c>
      <c r="FY53" s="9">
        <f t="shared" si="166"/>
        <v>0</v>
      </c>
      <c r="FZ53" s="9">
        <f t="shared" si="166"/>
        <v>0</v>
      </c>
      <c r="GA53" s="9">
        <f t="shared" si="166"/>
        <v>0</v>
      </c>
      <c r="GB53" s="9">
        <f t="shared" si="166"/>
        <v>0</v>
      </c>
      <c r="GC53" s="9">
        <f t="shared" si="166"/>
        <v>0</v>
      </c>
      <c r="GD53" s="9">
        <f t="shared" si="166"/>
        <v>0</v>
      </c>
      <c r="GE53" s="9">
        <f t="shared" si="166"/>
        <v>0</v>
      </c>
      <c r="GF53" s="9">
        <f t="shared" si="166"/>
        <v>0</v>
      </c>
      <c r="GG53" s="9">
        <f t="shared" si="166"/>
        <v>0</v>
      </c>
      <c r="GH53" s="9">
        <f t="shared" si="166"/>
        <v>0</v>
      </c>
      <c r="GI53" s="9">
        <f t="shared" si="166"/>
        <v>0</v>
      </c>
      <c r="GJ53" s="9">
        <f t="shared" si="166"/>
        <v>0</v>
      </c>
      <c r="GK53" s="9">
        <f t="shared" si="166"/>
        <v>0</v>
      </c>
      <c r="GL53" s="9">
        <f t="shared" si="166"/>
        <v>0</v>
      </c>
      <c r="GM53" s="9">
        <f t="shared" si="166"/>
        <v>0</v>
      </c>
      <c r="GN53" s="9">
        <f t="shared" si="166"/>
        <v>0</v>
      </c>
      <c r="GO53" s="9">
        <f t="shared" si="166"/>
        <v>0</v>
      </c>
      <c r="GP53" s="9">
        <f t="shared" si="166"/>
        <v>0</v>
      </c>
      <c r="GQ53" s="9">
        <f t="shared" si="166"/>
        <v>0</v>
      </c>
      <c r="GR53" s="9">
        <f t="shared" si="166"/>
        <v>0</v>
      </c>
      <c r="GS53" s="9">
        <f t="shared" si="166"/>
        <v>0</v>
      </c>
      <c r="GT53" s="9">
        <f t="shared" si="166"/>
        <v>0</v>
      </c>
      <c r="GU53" s="9">
        <f t="shared" si="166"/>
        <v>0</v>
      </c>
      <c r="GV53" s="9">
        <f t="shared" si="166"/>
        <v>0</v>
      </c>
      <c r="GW53" s="9">
        <f t="shared" si="166"/>
        <v>0</v>
      </c>
      <c r="GX53" s="9">
        <f t="shared" si="166"/>
        <v>0</v>
      </c>
      <c r="GY53" s="9">
        <f t="shared" si="166"/>
        <v>0</v>
      </c>
      <c r="GZ53" s="9">
        <f t="shared" si="166"/>
        <v>0</v>
      </c>
      <c r="HA53" s="9">
        <f t="shared" si="166"/>
        <v>0</v>
      </c>
      <c r="HB53" s="9">
        <f t="shared" ref="HB53:IG53" si="167">IF(AND(HA64=0,HB52=1,HA67&gt;0,HB44=0),1,0)</f>
        <v>0</v>
      </c>
      <c r="HC53" s="9">
        <f t="shared" si="167"/>
        <v>0</v>
      </c>
      <c r="HD53" s="9">
        <f t="shared" si="167"/>
        <v>0</v>
      </c>
      <c r="HE53" s="9">
        <f t="shared" si="167"/>
        <v>0</v>
      </c>
      <c r="HF53" s="9">
        <f t="shared" si="167"/>
        <v>0</v>
      </c>
      <c r="HG53" s="9">
        <f t="shared" si="167"/>
        <v>0</v>
      </c>
      <c r="HH53" s="9">
        <f t="shared" si="167"/>
        <v>0</v>
      </c>
      <c r="HI53" s="9">
        <f t="shared" si="167"/>
        <v>0</v>
      </c>
      <c r="HJ53" s="9">
        <f t="shared" si="167"/>
        <v>0</v>
      </c>
      <c r="HK53" s="9">
        <f t="shared" si="167"/>
        <v>0</v>
      </c>
      <c r="HL53" s="9">
        <f t="shared" si="167"/>
        <v>0</v>
      </c>
      <c r="HM53" s="9">
        <f t="shared" si="167"/>
        <v>0</v>
      </c>
      <c r="HN53" s="9">
        <f t="shared" si="167"/>
        <v>0</v>
      </c>
      <c r="HO53" s="9">
        <f t="shared" si="167"/>
        <v>0</v>
      </c>
      <c r="HP53" s="9">
        <f t="shared" si="167"/>
        <v>0</v>
      </c>
      <c r="HQ53" s="9">
        <f t="shared" si="167"/>
        <v>0</v>
      </c>
      <c r="HR53" s="9">
        <f t="shared" si="167"/>
        <v>0</v>
      </c>
      <c r="HS53" s="9">
        <f t="shared" si="167"/>
        <v>0</v>
      </c>
      <c r="HT53" s="9">
        <f t="shared" si="167"/>
        <v>0</v>
      </c>
      <c r="HU53" s="9">
        <f t="shared" si="167"/>
        <v>0</v>
      </c>
      <c r="HV53" s="9">
        <f t="shared" si="167"/>
        <v>0</v>
      </c>
      <c r="HW53" s="9">
        <f t="shared" si="167"/>
        <v>0</v>
      </c>
      <c r="HX53" s="9">
        <f t="shared" si="167"/>
        <v>0</v>
      </c>
      <c r="HY53" s="9">
        <f t="shared" si="167"/>
        <v>0</v>
      </c>
      <c r="HZ53" s="9">
        <f t="shared" si="167"/>
        <v>0</v>
      </c>
      <c r="IA53" s="9">
        <f t="shared" si="167"/>
        <v>0</v>
      </c>
      <c r="IB53" s="9">
        <f t="shared" si="167"/>
        <v>0</v>
      </c>
      <c r="IC53" s="9">
        <f t="shared" si="167"/>
        <v>0</v>
      </c>
      <c r="ID53" s="9">
        <f t="shared" si="167"/>
        <v>0</v>
      </c>
      <c r="IE53" s="9">
        <f t="shared" si="167"/>
        <v>0</v>
      </c>
      <c r="IF53" s="9">
        <f t="shared" si="167"/>
        <v>0</v>
      </c>
      <c r="IG53" s="9">
        <f t="shared" si="167"/>
        <v>0</v>
      </c>
      <c r="IH53" s="9">
        <f t="shared" ref="IH53:IR53" si="168">IF(AND(IG64=0,IH52=1,IG67&gt;0,IH44=0),1,0)</f>
        <v>0</v>
      </c>
      <c r="II53" s="9">
        <f t="shared" si="168"/>
        <v>0</v>
      </c>
      <c r="IJ53" s="9">
        <f t="shared" si="168"/>
        <v>0</v>
      </c>
      <c r="IK53" s="9">
        <f t="shared" si="168"/>
        <v>0</v>
      </c>
      <c r="IL53" s="9">
        <f t="shared" si="168"/>
        <v>0</v>
      </c>
      <c r="IM53" s="9">
        <f t="shared" si="168"/>
        <v>0</v>
      </c>
      <c r="IN53" s="9">
        <f t="shared" si="168"/>
        <v>0</v>
      </c>
      <c r="IO53" s="9">
        <f t="shared" si="168"/>
        <v>0</v>
      </c>
      <c r="IP53" s="9">
        <f t="shared" si="168"/>
        <v>0</v>
      </c>
      <c r="IQ53" s="9">
        <f t="shared" si="168"/>
        <v>0</v>
      </c>
      <c r="IR53" s="9">
        <f t="shared" si="168"/>
        <v>0</v>
      </c>
    </row>
    <row r="54" spans="1:252" s="8" customFormat="1" ht="12.75" hidden="1" customHeight="1" x14ac:dyDescent="0.25">
      <c r="A54" s="369"/>
      <c r="B54" s="266"/>
      <c r="C54" s="193">
        <f t="shared" ref="C54:BN54" si="169">IF(AND(B64=0,B102&lt;0,B67&gt;0,C44=0,B105&gt;0),1,C53)</f>
        <v>0</v>
      </c>
      <c r="D54" s="193">
        <f t="shared" si="169"/>
        <v>0</v>
      </c>
      <c r="E54" s="193">
        <f t="shared" si="169"/>
        <v>0</v>
      </c>
      <c r="F54" s="193">
        <f t="shared" si="169"/>
        <v>0</v>
      </c>
      <c r="G54" s="193">
        <f t="shared" si="169"/>
        <v>0</v>
      </c>
      <c r="H54" s="193">
        <f t="shared" si="169"/>
        <v>0</v>
      </c>
      <c r="I54" s="193">
        <f t="shared" si="169"/>
        <v>0</v>
      </c>
      <c r="J54" s="193">
        <f t="shared" si="169"/>
        <v>0</v>
      </c>
      <c r="K54" s="193">
        <f t="shared" si="169"/>
        <v>0</v>
      </c>
      <c r="L54" s="193">
        <f t="shared" si="169"/>
        <v>0</v>
      </c>
      <c r="M54" s="193">
        <f t="shared" si="169"/>
        <v>0</v>
      </c>
      <c r="N54" s="193">
        <f t="shared" si="169"/>
        <v>0</v>
      </c>
      <c r="O54" s="193">
        <f t="shared" si="169"/>
        <v>0</v>
      </c>
      <c r="P54" s="193">
        <f t="shared" si="169"/>
        <v>0</v>
      </c>
      <c r="Q54" s="193">
        <f t="shared" si="169"/>
        <v>0</v>
      </c>
      <c r="R54" s="193">
        <f t="shared" si="169"/>
        <v>0</v>
      </c>
      <c r="S54" s="193">
        <f t="shared" si="169"/>
        <v>0</v>
      </c>
      <c r="T54" s="193">
        <f t="shared" si="169"/>
        <v>0</v>
      </c>
      <c r="U54" s="193">
        <f t="shared" si="169"/>
        <v>0</v>
      </c>
      <c r="V54" s="193">
        <f t="shared" si="169"/>
        <v>0</v>
      </c>
      <c r="W54" s="193">
        <f t="shared" si="169"/>
        <v>0</v>
      </c>
      <c r="X54" s="193">
        <f t="shared" si="169"/>
        <v>0</v>
      </c>
      <c r="Y54" s="193">
        <f t="shared" si="169"/>
        <v>0</v>
      </c>
      <c r="Z54" s="193">
        <f t="shared" si="169"/>
        <v>0</v>
      </c>
      <c r="AA54" s="193">
        <f t="shared" si="169"/>
        <v>0</v>
      </c>
      <c r="AB54" s="193">
        <f t="shared" si="169"/>
        <v>0</v>
      </c>
      <c r="AC54" s="193">
        <f t="shared" si="169"/>
        <v>0</v>
      </c>
      <c r="AD54" s="193">
        <f t="shared" si="169"/>
        <v>0</v>
      </c>
      <c r="AE54" s="193">
        <f t="shared" si="169"/>
        <v>0</v>
      </c>
      <c r="AF54" s="193">
        <f t="shared" si="169"/>
        <v>0</v>
      </c>
      <c r="AG54" s="193">
        <f t="shared" si="169"/>
        <v>0</v>
      </c>
      <c r="AH54" s="193">
        <f t="shared" si="169"/>
        <v>0</v>
      </c>
      <c r="AI54" s="193">
        <f t="shared" si="169"/>
        <v>0</v>
      </c>
      <c r="AJ54" s="193">
        <f t="shared" si="169"/>
        <v>0</v>
      </c>
      <c r="AK54" s="193">
        <f t="shared" si="169"/>
        <v>0</v>
      </c>
      <c r="AL54" s="193">
        <f t="shared" si="169"/>
        <v>0</v>
      </c>
      <c r="AM54" s="193">
        <f t="shared" si="169"/>
        <v>0</v>
      </c>
      <c r="AN54" s="193">
        <f t="shared" si="169"/>
        <v>0</v>
      </c>
      <c r="AO54" s="193">
        <f t="shared" si="169"/>
        <v>0</v>
      </c>
      <c r="AP54" s="193">
        <f t="shared" si="169"/>
        <v>0</v>
      </c>
      <c r="AQ54" s="193">
        <f t="shared" si="169"/>
        <v>0</v>
      </c>
      <c r="AR54" s="193">
        <f t="shared" si="169"/>
        <v>0</v>
      </c>
      <c r="AS54" s="193">
        <f t="shared" si="169"/>
        <v>0</v>
      </c>
      <c r="AT54" s="193">
        <f t="shared" si="169"/>
        <v>0</v>
      </c>
      <c r="AU54" s="193">
        <f t="shared" si="169"/>
        <v>0</v>
      </c>
      <c r="AV54" s="193">
        <f t="shared" si="169"/>
        <v>0</v>
      </c>
      <c r="AW54" s="193">
        <f t="shared" si="169"/>
        <v>0</v>
      </c>
      <c r="AX54" s="193">
        <f t="shared" si="169"/>
        <v>0</v>
      </c>
      <c r="AY54" s="193">
        <f t="shared" si="169"/>
        <v>0</v>
      </c>
      <c r="AZ54" s="193">
        <f t="shared" si="169"/>
        <v>0</v>
      </c>
      <c r="BA54" s="193">
        <f t="shared" si="169"/>
        <v>0</v>
      </c>
      <c r="BB54" s="193">
        <f t="shared" si="169"/>
        <v>0</v>
      </c>
      <c r="BC54" s="193">
        <f t="shared" si="169"/>
        <v>0</v>
      </c>
      <c r="BD54" s="193">
        <f t="shared" si="169"/>
        <v>0</v>
      </c>
      <c r="BE54" s="193">
        <f t="shared" si="169"/>
        <v>0</v>
      </c>
      <c r="BF54" s="193">
        <f t="shared" si="169"/>
        <v>0</v>
      </c>
      <c r="BG54" s="193">
        <f t="shared" si="169"/>
        <v>0</v>
      </c>
      <c r="BH54" s="193">
        <f t="shared" si="169"/>
        <v>0</v>
      </c>
      <c r="BI54" s="193">
        <f t="shared" si="169"/>
        <v>0</v>
      </c>
      <c r="BJ54" s="193">
        <f t="shared" si="169"/>
        <v>0</v>
      </c>
      <c r="BK54" s="193">
        <f t="shared" si="169"/>
        <v>0</v>
      </c>
      <c r="BL54" s="193">
        <f t="shared" si="169"/>
        <v>0</v>
      </c>
      <c r="BM54" s="193">
        <f t="shared" si="169"/>
        <v>0</v>
      </c>
      <c r="BN54" s="193">
        <f t="shared" si="169"/>
        <v>0</v>
      </c>
      <c r="BO54" s="193">
        <f t="shared" ref="BO54:DZ54" si="170">IF(AND(BN64=0,BN102&lt;0,BN67&gt;0,BO44=0,BN105&gt;0),1,BO53)</f>
        <v>0</v>
      </c>
      <c r="BP54" s="193">
        <f t="shared" si="170"/>
        <v>0</v>
      </c>
      <c r="BQ54" s="193">
        <f t="shared" si="170"/>
        <v>0</v>
      </c>
      <c r="BR54" s="193">
        <f t="shared" si="170"/>
        <v>0</v>
      </c>
      <c r="BS54" s="193">
        <f t="shared" si="170"/>
        <v>0</v>
      </c>
      <c r="BT54" s="193">
        <f t="shared" si="170"/>
        <v>0</v>
      </c>
      <c r="BU54" s="193">
        <f t="shared" si="170"/>
        <v>0</v>
      </c>
      <c r="BV54" s="193">
        <f t="shared" si="170"/>
        <v>0</v>
      </c>
      <c r="BW54" s="193">
        <f t="shared" si="170"/>
        <v>0</v>
      </c>
      <c r="BX54" s="193">
        <f t="shared" si="170"/>
        <v>0</v>
      </c>
      <c r="BY54" s="193">
        <f t="shared" si="170"/>
        <v>0</v>
      </c>
      <c r="BZ54" s="193">
        <f t="shared" si="170"/>
        <v>0</v>
      </c>
      <c r="CA54" s="193">
        <f t="shared" si="170"/>
        <v>0</v>
      </c>
      <c r="CB54" s="193">
        <f t="shared" si="170"/>
        <v>0</v>
      </c>
      <c r="CC54" s="193">
        <f t="shared" si="170"/>
        <v>0</v>
      </c>
      <c r="CD54" s="193">
        <f t="shared" si="170"/>
        <v>0</v>
      </c>
      <c r="CE54" s="193">
        <f t="shared" si="170"/>
        <v>0</v>
      </c>
      <c r="CF54" s="193">
        <f t="shared" si="170"/>
        <v>0</v>
      </c>
      <c r="CG54" s="193">
        <f t="shared" si="170"/>
        <v>0</v>
      </c>
      <c r="CH54" s="193">
        <f t="shared" si="170"/>
        <v>0</v>
      </c>
      <c r="CI54" s="193">
        <f t="shared" si="170"/>
        <v>0</v>
      </c>
      <c r="CJ54" s="193">
        <f t="shared" si="170"/>
        <v>0</v>
      </c>
      <c r="CK54" s="193">
        <f t="shared" si="170"/>
        <v>0</v>
      </c>
      <c r="CL54" s="193">
        <f t="shared" si="170"/>
        <v>0</v>
      </c>
      <c r="CM54" s="193">
        <f t="shared" si="170"/>
        <v>0</v>
      </c>
      <c r="CN54" s="193">
        <f t="shared" si="170"/>
        <v>0</v>
      </c>
      <c r="CO54" s="193">
        <f t="shared" si="170"/>
        <v>0</v>
      </c>
      <c r="CP54" s="193">
        <f t="shared" si="170"/>
        <v>0</v>
      </c>
      <c r="CQ54" s="193">
        <f t="shared" si="170"/>
        <v>0</v>
      </c>
      <c r="CR54" s="193">
        <f t="shared" si="170"/>
        <v>0</v>
      </c>
      <c r="CS54" s="193">
        <f t="shared" si="170"/>
        <v>0</v>
      </c>
      <c r="CT54" s="193">
        <f t="shared" si="170"/>
        <v>0</v>
      </c>
      <c r="CU54" s="193">
        <f t="shared" si="170"/>
        <v>0</v>
      </c>
      <c r="CV54" s="193">
        <f t="shared" si="170"/>
        <v>0</v>
      </c>
      <c r="CW54" s="193">
        <f t="shared" si="170"/>
        <v>0</v>
      </c>
      <c r="CX54" s="193">
        <f t="shared" si="170"/>
        <v>0</v>
      </c>
      <c r="CY54" s="193">
        <f t="shared" si="170"/>
        <v>0</v>
      </c>
      <c r="CZ54" s="193">
        <f t="shared" si="170"/>
        <v>0</v>
      </c>
      <c r="DA54" s="193">
        <f t="shared" si="170"/>
        <v>0</v>
      </c>
      <c r="DB54" s="193">
        <f t="shared" si="170"/>
        <v>0</v>
      </c>
      <c r="DC54" s="193">
        <f t="shared" si="170"/>
        <v>0</v>
      </c>
      <c r="DD54" s="193">
        <f t="shared" si="170"/>
        <v>0</v>
      </c>
      <c r="DE54" s="193">
        <f t="shared" si="170"/>
        <v>0</v>
      </c>
      <c r="DF54" s="193">
        <f t="shared" si="170"/>
        <v>0</v>
      </c>
      <c r="DG54" s="193">
        <f t="shared" si="170"/>
        <v>0</v>
      </c>
      <c r="DH54" s="193">
        <f t="shared" si="170"/>
        <v>0</v>
      </c>
      <c r="DI54" s="193">
        <f t="shared" si="170"/>
        <v>0</v>
      </c>
      <c r="DJ54" s="193">
        <f t="shared" si="170"/>
        <v>0</v>
      </c>
      <c r="DK54" s="193">
        <f t="shared" si="170"/>
        <v>0</v>
      </c>
      <c r="DL54" s="193">
        <f t="shared" si="170"/>
        <v>0</v>
      </c>
      <c r="DM54" s="193">
        <f t="shared" si="170"/>
        <v>0</v>
      </c>
      <c r="DN54" s="193">
        <f t="shared" si="170"/>
        <v>0</v>
      </c>
      <c r="DO54" s="193">
        <f t="shared" si="170"/>
        <v>0</v>
      </c>
      <c r="DP54" s="193">
        <f t="shared" si="170"/>
        <v>0</v>
      </c>
      <c r="DQ54" s="193">
        <f t="shared" si="170"/>
        <v>0</v>
      </c>
      <c r="DR54" s="193">
        <f t="shared" si="170"/>
        <v>0</v>
      </c>
      <c r="DS54" s="193">
        <f t="shared" si="170"/>
        <v>0</v>
      </c>
      <c r="DT54" s="193">
        <f t="shared" si="170"/>
        <v>0</v>
      </c>
      <c r="DU54" s="193">
        <f t="shared" si="170"/>
        <v>0</v>
      </c>
      <c r="DV54" s="193">
        <f t="shared" si="170"/>
        <v>0</v>
      </c>
      <c r="DW54" s="193">
        <f t="shared" si="170"/>
        <v>0</v>
      </c>
      <c r="DX54" s="193">
        <f t="shared" si="170"/>
        <v>0</v>
      </c>
      <c r="DY54" s="193">
        <f t="shared" si="170"/>
        <v>0</v>
      </c>
      <c r="DZ54" s="193">
        <f t="shared" si="170"/>
        <v>0</v>
      </c>
      <c r="EA54" s="193">
        <f t="shared" ref="EA54:GL54" si="171">IF(AND(DZ64=0,DZ102&lt;0,DZ67&gt;0,EA44=0,DZ105&gt;0),1,EA53)</f>
        <v>0</v>
      </c>
      <c r="EB54" s="193">
        <f t="shared" si="171"/>
        <v>0</v>
      </c>
      <c r="EC54" s="193">
        <f t="shared" si="171"/>
        <v>0</v>
      </c>
      <c r="ED54" s="193">
        <f t="shared" si="171"/>
        <v>0</v>
      </c>
      <c r="EE54" s="193">
        <f t="shared" si="171"/>
        <v>0</v>
      </c>
      <c r="EF54" s="193">
        <f t="shared" si="171"/>
        <v>0</v>
      </c>
      <c r="EG54" s="193">
        <f t="shared" si="171"/>
        <v>0</v>
      </c>
      <c r="EH54" s="193">
        <f t="shared" si="171"/>
        <v>0</v>
      </c>
      <c r="EI54" s="193">
        <f t="shared" si="171"/>
        <v>0</v>
      </c>
      <c r="EJ54" s="193">
        <f t="shared" si="171"/>
        <v>0</v>
      </c>
      <c r="EK54" s="193">
        <f t="shared" si="171"/>
        <v>0</v>
      </c>
      <c r="EL54" s="193">
        <f t="shared" si="171"/>
        <v>0</v>
      </c>
      <c r="EM54" s="193">
        <f t="shared" si="171"/>
        <v>0</v>
      </c>
      <c r="EN54" s="193">
        <f t="shared" si="171"/>
        <v>0</v>
      </c>
      <c r="EO54" s="193">
        <f t="shared" si="171"/>
        <v>0</v>
      </c>
      <c r="EP54" s="193">
        <f t="shared" si="171"/>
        <v>0</v>
      </c>
      <c r="EQ54" s="193">
        <f t="shared" si="171"/>
        <v>0</v>
      </c>
      <c r="ER54" s="193">
        <f t="shared" si="171"/>
        <v>0</v>
      </c>
      <c r="ES54" s="193">
        <f t="shared" si="171"/>
        <v>0</v>
      </c>
      <c r="ET54" s="193">
        <f t="shared" si="171"/>
        <v>0</v>
      </c>
      <c r="EU54" s="193">
        <f t="shared" si="171"/>
        <v>0</v>
      </c>
      <c r="EV54" s="193">
        <f t="shared" si="171"/>
        <v>0</v>
      </c>
      <c r="EW54" s="193">
        <f t="shared" si="171"/>
        <v>0</v>
      </c>
      <c r="EX54" s="193">
        <f t="shared" si="171"/>
        <v>0</v>
      </c>
      <c r="EY54" s="193">
        <f t="shared" si="171"/>
        <v>0</v>
      </c>
      <c r="EZ54" s="193">
        <f t="shared" si="171"/>
        <v>0</v>
      </c>
      <c r="FA54" s="193">
        <f t="shared" si="171"/>
        <v>0</v>
      </c>
      <c r="FB54" s="193">
        <f t="shared" si="171"/>
        <v>0</v>
      </c>
      <c r="FC54" s="193">
        <f t="shared" si="171"/>
        <v>0</v>
      </c>
      <c r="FD54" s="193">
        <f t="shared" si="171"/>
        <v>0</v>
      </c>
      <c r="FE54" s="193">
        <f t="shared" si="171"/>
        <v>0</v>
      </c>
      <c r="FF54" s="193">
        <f t="shared" si="171"/>
        <v>0</v>
      </c>
      <c r="FG54" s="193">
        <f t="shared" si="171"/>
        <v>0</v>
      </c>
      <c r="FH54" s="193">
        <f t="shared" si="171"/>
        <v>0</v>
      </c>
      <c r="FI54" s="193">
        <f t="shared" si="171"/>
        <v>0</v>
      </c>
      <c r="FJ54" s="193">
        <f t="shared" si="171"/>
        <v>0</v>
      </c>
      <c r="FK54" s="193">
        <f t="shared" si="171"/>
        <v>0</v>
      </c>
      <c r="FL54" s="193">
        <f t="shared" si="171"/>
        <v>0</v>
      </c>
      <c r="FM54" s="193">
        <f t="shared" si="171"/>
        <v>0</v>
      </c>
      <c r="FN54" s="193">
        <f t="shared" si="171"/>
        <v>0</v>
      </c>
      <c r="FO54" s="193">
        <f t="shared" si="171"/>
        <v>0</v>
      </c>
      <c r="FP54" s="193">
        <f t="shared" si="171"/>
        <v>0</v>
      </c>
      <c r="FQ54" s="193">
        <f t="shared" si="171"/>
        <v>0</v>
      </c>
      <c r="FR54" s="193">
        <f t="shared" si="171"/>
        <v>0</v>
      </c>
      <c r="FS54" s="193">
        <f t="shared" si="171"/>
        <v>0</v>
      </c>
      <c r="FT54" s="193">
        <f t="shared" si="171"/>
        <v>0</v>
      </c>
      <c r="FU54" s="193">
        <f t="shared" si="171"/>
        <v>0</v>
      </c>
      <c r="FV54" s="193">
        <f t="shared" si="171"/>
        <v>0</v>
      </c>
      <c r="FW54" s="193">
        <f t="shared" si="171"/>
        <v>0</v>
      </c>
      <c r="FX54" s="193">
        <f t="shared" si="171"/>
        <v>0</v>
      </c>
      <c r="FY54" s="193">
        <f t="shared" si="171"/>
        <v>0</v>
      </c>
      <c r="FZ54" s="193">
        <f t="shared" si="171"/>
        <v>0</v>
      </c>
      <c r="GA54" s="193">
        <f t="shared" si="171"/>
        <v>0</v>
      </c>
      <c r="GB54" s="193">
        <f t="shared" si="171"/>
        <v>0</v>
      </c>
      <c r="GC54" s="193">
        <f t="shared" si="171"/>
        <v>0</v>
      </c>
      <c r="GD54" s="193">
        <f t="shared" si="171"/>
        <v>0</v>
      </c>
      <c r="GE54" s="193">
        <f t="shared" si="171"/>
        <v>0</v>
      </c>
      <c r="GF54" s="193">
        <f t="shared" si="171"/>
        <v>0</v>
      </c>
      <c r="GG54" s="193">
        <f t="shared" si="171"/>
        <v>0</v>
      </c>
      <c r="GH54" s="193">
        <f t="shared" si="171"/>
        <v>0</v>
      </c>
      <c r="GI54" s="193">
        <f t="shared" si="171"/>
        <v>0</v>
      </c>
      <c r="GJ54" s="193">
        <f t="shared" si="171"/>
        <v>0</v>
      </c>
      <c r="GK54" s="193">
        <f t="shared" si="171"/>
        <v>0</v>
      </c>
      <c r="GL54" s="193">
        <f t="shared" si="171"/>
        <v>0</v>
      </c>
      <c r="GM54" s="193">
        <f t="shared" ref="GM54:IR54" si="172">IF(AND(GL64=0,GL102&lt;0,GL67&gt;0,GM44=0,GL105&gt;0),1,GM53)</f>
        <v>0</v>
      </c>
      <c r="GN54" s="193">
        <f t="shared" si="172"/>
        <v>0</v>
      </c>
      <c r="GO54" s="193">
        <f t="shared" si="172"/>
        <v>0</v>
      </c>
      <c r="GP54" s="193">
        <f t="shared" si="172"/>
        <v>0</v>
      </c>
      <c r="GQ54" s="193">
        <f t="shared" si="172"/>
        <v>0</v>
      </c>
      <c r="GR54" s="193">
        <f t="shared" si="172"/>
        <v>0</v>
      </c>
      <c r="GS54" s="193">
        <f t="shared" si="172"/>
        <v>0</v>
      </c>
      <c r="GT54" s="193">
        <f t="shared" si="172"/>
        <v>0</v>
      </c>
      <c r="GU54" s="193">
        <f t="shared" si="172"/>
        <v>0</v>
      </c>
      <c r="GV54" s="193">
        <f t="shared" si="172"/>
        <v>0</v>
      </c>
      <c r="GW54" s="193">
        <f t="shared" si="172"/>
        <v>0</v>
      </c>
      <c r="GX54" s="193">
        <f t="shared" si="172"/>
        <v>0</v>
      </c>
      <c r="GY54" s="193">
        <f t="shared" si="172"/>
        <v>0</v>
      </c>
      <c r="GZ54" s="193">
        <f t="shared" si="172"/>
        <v>0</v>
      </c>
      <c r="HA54" s="193">
        <f t="shared" si="172"/>
        <v>0</v>
      </c>
      <c r="HB54" s="193">
        <f t="shared" si="172"/>
        <v>0</v>
      </c>
      <c r="HC54" s="193">
        <f t="shared" si="172"/>
        <v>0</v>
      </c>
      <c r="HD54" s="193">
        <f t="shared" si="172"/>
        <v>0</v>
      </c>
      <c r="HE54" s="193">
        <f t="shared" si="172"/>
        <v>0</v>
      </c>
      <c r="HF54" s="193">
        <f t="shared" si="172"/>
        <v>0</v>
      </c>
      <c r="HG54" s="193">
        <f t="shared" si="172"/>
        <v>0</v>
      </c>
      <c r="HH54" s="193">
        <f t="shared" si="172"/>
        <v>0</v>
      </c>
      <c r="HI54" s="193">
        <f t="shared" si="172"/>
        <v>0</v>
      </c>
      <c r="HJ54" s="193">
        <f t="shared" si="172"/>
        <v>0</v>
      </c>
      <c r="HK54" s="193">
        <f t="shared" si="172"/>
        <v>0</v>
      </c>
      <c r="HL54" s="193">
        <f t="shared" si="172"/>
        <v>0</v>
      </c>
      <c r="HM54" s="193">
        <f t="shared" si="172"/>
        <v>0</v>
      </c>
      <c r="HN54" s="193">
        <f t="shared" si="172"/>
        <v>0</v>
      </c>
      <c r="HO54" s="193">
        <f t="shared" si="172"/>
        <v>0</v>
      </c>
      <c r="HP54" s="193">
        <f t="shared" si="172"/>
        <v>0</v>
      </c>
      <c r="HQ54" s="193">
        <f t="shared" si="172"/>
        <v>0</v>
      </c>
      <c r="HR54" s="193">
        <f t="shared" si="172"/>
        <v>0</v>
      </c>
      <c r="HS54" s="193">
        <f t="shared" si="172"/>
        <v>0</v>
      </c>
      <c r="HT54" s="193">
        <f t="shared" si="172"/>
        <v>0</v>
      </c>
      <c r="HU54" s="193">
        <f t="shared" si="172"/>
        <v>0</v>
      </c>
      <c r="HV54" s="193">
        <f t="shared" si="172"/>
        <v>0</v>
      </c>
      <c r="HW54" s="193">
        <f t="shared" si="172"/>
        <v>0</v>
      </c>
      <c r="HX54" s="193">
        <f t="shared" si="172"/>
        <v>0</v>
      </c>
      <c r="HY54" s="193">
        <f t="shared" si="172"/>
        <v>0</v>
      </c>
      <c r="HZ54" s="193">
        <f t="shared" si="172"/>
        <v>0</v>
      </c>
      <c r="IA54" s="193">
        <f t="shared" si="172"/>
        <v>0</v>
      </c>
      <c r="IB54" s="193">
        <f t="shared" si="172"/>
        <v>0</v>
      </c>
      <c r="IC54" s="193">
        <f t="shared" si="172"/>
        <v>0</v>
      </c>
      <c r="ID54" s="193">
        <f t="shared" si="172"/>
        <v>0</v>
      </c>
      <c r="IE54" s="193">
        <f t="shared" si="172"/>
        <v>0</v>
      </c>
      <c r="IF54" s="193">
        <f t="shared" si="172"/>
        <v>0</v>
      </c>
      <c r="IG54" s="193">
        <f t="shared" si="172"/>
        <v>0</v>
      </c>
      <c r="IH54" s="193">
        <f t="shared" si="172"/>
        <v>0</v>
      </c>
      <c r="II54" s="193">
        <f t="shared" si="172"/>
        <v>0</v>
      </c>
      <c r="IJ54" s="193">
        <f t="shared" si="172"/>
        <v>0</v>
      </c>
      <c r="IK54" s="193">
        <f t="shared" si="172"/>
        <v>0</v>
      </c>
      <c r="IL54" s="193">
        <f t="shared" si="172"/>
        <v>0</v>
      </c>
      <c r="IM54" s="193">
        <f t="shared" si="172"/>
        <v>0</v>
      </c>
      <c r="IN54" s="193">
        <f t="shared" si="172"/>
        <v>0</v>
      </c>
      <c r="IO54" s="193">
        <f t="shared" si="172"/>
        <v>0</v>
      </c>
      <c r="IP54" s="193">
        <f t="shared" si="172"/>
        <v>0</v>
      </c>
      <c r="IQ54" s="193">
        <f t="shared" si="172"/>
        <v>0</v>
      </c>
      <c r="IR54" s="193">
        <f t="shared" si="172"/>
        <v>0</v>
      </c>
    </row>
    <row r="55" spans="1:252" s="8" customFormat="1" ht="12.75" hidden="1" customHeight="1" x14ac:dyDescent="0.25">
      <c r="A55" s="19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row>
    <row r="56" spans="1:252" s="8" customFormat="1" ht="12.75" hidden="1" customHeight="1" x14ac:dyDescent="0.25">
      <c r="A56" s="191"/>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row>
    <row r="57" spans="1:252" s="8" customFormat="1" ht="12.75" hidden="1" customHeight="1" x14ac:dyDescent="0.25">
      <c r="A57" s="191"/>
      <c r="B57" s="9"/>
      <c r="C57" s="9">
        <f>IF(AND(B64=0,D46=1),Results!$D$21,0)</f>
        <v>0</v>
      </c>
      <c r="D57" s="9">
        <f>IF(AND(C64=0,E46=1),Results!$D$21,0)</f>
        <v>0</v>
      </c>
      <c r="E57" s="9">
        <f>IF(AND(D64=0,F46=1),Results!$D$21,0)</f>
        <v>0</v>
      </c>
      <c r="F57" s="9">
        <f>IF(AND(E64=0,G46=1),Results!$D$21,0)</f>
        <v>0</v>
      </c>
      <c r="G57" s="9">
        <f>IF(AND(F64=0,H46=1),Results!$D$21,0)</f>
        <v>0</v>
      </c>
      <c r="H57" s="9">
        <f>IF(AND(G64=0,I46=1),Results!$D$21,0)</f>
        <v>0</v>
      </c>
      <c r="I57" s="9">
        <f>IF(AND(H64=0,J46=1),Results!$D$21,0)</f>
        <v>0</v>
      </c>
      <c r="J57" s="9">
        <f>IF(AND(I64=0,K46=1),Results!$D$21,0)</f>
        <v>0</v>
      </c>
      <c r="K57" s="9">
        <f>IF(AND(J64=0,L46=1),Results!$D$21,0)</f>
        <v>0</v>
      </c>
      <c r="L57" s="9">
        <f>IF(AND(K64=0,M46=1),Results!$D$21,0)</f>
        <v>0</v>
      </c>
      <c r="M57" s="9">
        <f>IF(AND(L64=0,N46=1),Results!$D$21,0)</f>
        <v>0</v>
      </c>
      <c r="N57" s="9">
        <f>IF(AND(M64=0,O46=1),Results!$D$21,0)</f>
        <v>0</v>
      </c>
      <c r="O57" s="9">
        <f>IF(AND(N64=0,P46=1),Results!$D$21,0)</f>
        <v>0</v>
      </c>
      <c r="P57" s="9">
        <f>IF(AND(O64=0,Q46=1),Results!$D$21,0)</f>
        <v>0</v>
      </c>
      <c r="Q57" s="9">
        <f>IF(AND(P64=0,R46=1),Results!$D$21,0)</f>
        <v>0</v>
      </c>
      <c r="R57" s="9">
        <f>IF(AND(Q64=0,S46=1),Results!$D$21,0)</f>
        <v>0</v>
      </c>
      <c r="S57" s="9">
        <f>IF(AND(R64=0,T46=1),Results!$D$21,0)</f>
        <v>0</v>
      </c>
      <c r="T57" s="9">
        <f>IF(AND(S64=0,U46=1),Results!$D$21,0)</f>
        <v>0</v>
      </c>
      <c r="U57" s="9">
        <f>IF(AND(T64=0,V46=1),Results!$D$21,0)</f>
        <v>0</v>
      </c>
      <c r="V57" s="9">
        <f>IF(AND(U64=0,W46=1),Results!$D$21,0)</f>
        <v>0</v>
      </c>
      <c r="W57" s="9">
        <f>IF(AND(V64=0,X46=1),Results!$D$21,0)</f>
        <v>0</v>
      </c>
      <c r="X57" s="9">
        <f>IF(AND(W64=0,Y46=1),Results!$D$21,0)</f>
        <v>0</v>
      </c>
      <c r="Y57" s="9">
        <f>IF(AND(X64=0,Z46=1),Results!$D$21,0)</f>
        <v>0</v>
      </c>
      <c r="Z57" s="9">
        <f>IF(AND(Y64=0,AA46=1),Results!$D$21,0)</f>
        <v>0</v>
      </c>
      <c r="AA57" s="9">
        <f>IF(AND(Z64=0,AB46=1),Results!$D$21,0)</f>
        <v>0</v>
      </c>
      <c r="AB57" s="9">
        <f>IF(AND(AA64=0,AC46=1),Results!$D$21,0)</f>
        <v>0</v>
      </c>
      <c r="AC57" s="9">
        <f>IF(AND(AB64=0,AD46=1),Results!$D$21,0)</f>
        <v>0</v>
      </c>
      <c r="AD57" s="9">
        <f>IF(AND(AC64=0,AE46=1),Results!$D$21,0)</f>
        <v>0</v>
      </c>
      <c r="AE57" s="9">
        <f>IF(AND(AD64=0,AF46=1),Results!$D$21,0)</f>
        <v>0</v>
      </c>
      <c r="AF57" s="9">
        <f>IF(AND(AE64=0,AG46=1),Results!$D$21,0)</f>
        <v>0</v>
      </c>
      <c r="AG57" s="9">
        <f>IF(AND(AF64=0,AH46=1),Results!$D$21,0)</f>
        <v>0</v>
      </c>
      <c r="AH57" s="9">
        <f>IF(AND(AG64=0,AI46=1),Results!$D$21,0)</f>
        <v>0</v>
      </c>
      <c r="AI57" s="9">
        <f>IF(AND(AH64=0,AJ46=1),Results!$D$21,0)</f>
        <v>0</v>
      </c>
      <c r="AJ57" s="9">
        <f>IF(AND(AI64=0,AK46=1),Results!$D$21,0)</f>
        <v>0</v>
      </c>
      <c r="AK57" s="9">
        <f>IF(AND(AJ64=0,AL46=1),Results!$D$21,0)</f>
        <v>0</v>
      </c>
      <c r="AL57" s="9">
        <f>IF(AND(AK64=0,AM46=1),Results!$D$21,0)</f>
        <v>0</v>
      </c>
      <c r="AM57" s="9">
        <f>IF(AND(AL64=0,AN46=1),Results!$D$21,0)</f>
        <v>0</v>
      </c>
      <c r="AN57" s="9">
        <f>IF(AND(AM64=0,AO46=1),Results!$D$21,0)</f>
        <v>0</v>
      </c>
      <c r="AO57" s="9">
        <f>IF(AND(AN64=0,AP46=1),Results!$D$21,0)</f>
        <v>0</v>
      </c>
      <c r="AP57" s="9">
        <f>IF(AND(AO64=0,AQ46=1),Results!$D$21,0)</f>
        <v>0</v>
      </c>
      <c r="AQ57" s="9">
        <f>IF(AND(AP64=0,AR46=1),Results!$D$21,0)</f>
        <v>0</v>
      </c>
      <c r="AR57" s="9">
        <f>IF(AND(AQ64=0,AS46=1),Results!$D$21,0)</f>
        <v>0</v>
      </c>
      <c r="AS57" s="9">
        <f>IF(AND(AR64=0,AT46=1),Results!$D$21,0)</f>
        <v>0</v>
      </c>
      <c r="AT57" s="9">
        <f>IF(AND(AS64=0,AU46=1),Results!$D$21,0)</f>
        <v>0</v>
      </c>
      <c r="AU57" s="9">
        <f>IF(AND(AT64=0,AV46=1),Results!$D$21,0)</f>
        <v>0</v>
      </c>
      <c r="AV57" s="9">
        <f>IF(AND(AU64=0,AW46=1),Results!$D$21,0)</f>
        <v>0</v>
      </c>
      <c r="AW57" s="9">
        <f>IF(AND(AV64=0,AX46=1),Results!$D$21,0)</f>
        <v>0</v>
      </c>
      <c r="AX57" s="9">
        <f>IF(AND(AW64=0,AY46=1),Results!$D$21,0)</f>
        <v>0</v>
      </c>
      <c r="AY57" s="9">
        <f>IF(AND(AX64=0,AZ46=1),Results!$D$21,0)</f>
        <v>0</v>
      </c>
      <c r="AZ57" s="9">
        <f>IF(AND(AY64=0,BA46=1),Results!$D$21,0)</f>
        <v>0</v>
      </c>
      <c r="BA57" s="9">
        <f>IF(AND(AZ64=0,BB46=1),Results!$D$21,0)</f>
        <v>0</v>
      </c>
      <c r="BB57" s="9">
        <f>IF(AND(BA64=0,BC46=1),Results!$D$21,0)</f>
        <v>0</v>
      </c>
      <c r="BC57" s="9">
        <f>IF(AND(BB64=0,BD46=1),Results!$D$21,0)</f>
        <v>0</v>
      </c>
      <c r="BD57" s="9">
        <f>IF(AND(BC64=0,BE46=1),Results!$D$21,0)</f>
        <v>0</v>
      </c>
      <c r="BE57" s="9">
        <f>IF(AND(BD64=0,BF46=1),Results!$D$21,0)</f>
        <v>0</v>
      </c>
      <c r="BF57" s="9">
        <f>IF(AND(BE64=0,BG46=1),Results!$D$21,0)</f>
        <v>0</v>
      </c>
      <c r="BG57" s="9">
        <f>IF(AND(BF64=0,BH46=1),Results!$D$21,0)</f>
        <v>0</v>
      </c>
      <c r="BH57" s="9">
        <f>IF(AND(BG64=0,BI46=1),Results!$D$21,0)</f>
        <v>0</v>
      </c>
      <c r="BI57" s="9">
        <f>IF(AND(BH64=0,BJ46=1),Results!$D$21,0)</f>
        <v>0</v>
      </c>
      <c r="BJ57" s="9">
        <f>IF(AND(BI64=0,BK46=1),Results!$D$21,0)</f>
        <v>0</v>
      </c>
      <c r="BK57" s="9">
        <f>IF(AND(BJ64=0,BL46=1),Results!$D$21,0)</f>
        <v>0</v>
      </c>
      <c r="BL57" s="9">
        <f>IF(AND(BK64=0,BM46=1),Results!$D$21,0)</f>
        <v>0</v>
      </c>
      <c r="BM57" s="9">
        <f>IF(AND(BL64=0,BN46=1),Results!$D$21,0)</f>
        <v>0</v>
      </c>
      <c r="BN57" s="9">
        <f>IF(AND(BM64=0,BO46=1),Results!$D$21,0)</f>
        <v>0</v>
      </c>
      <c r="BO57" s="9">
        <f>IF(AND(BN64=0,BP46=1),Results!$D$21,0)</f>
        <v>0</v>
      </c>
      <c r="BP57" s="9">
        <f>IF(AND(BO64=0,BQ46=1),Results!$D$21,0)</f>
        <v>0</v>
      </c>
      <c r="BQ57" s="9">
        <f>IF(AND(BP64=0,BR46=1),Results!$D$21,0)</f>
        <v>0</v>
      </c>
      <c r="BR57" s="9">
        <f>IF(AND(BQ64=0,BS46=1),Results!$D$21,0)</f>
        <v>0</v>
      </c>
      <c r="BS57" s="9">
        <f>IF(AND(BR64=0,BT46=1),Results!$D$21,0)</f>
        <v>0</v>
      </c>
      <c r="BT57" s="9">
        <f>IF(AND(BS64=0,BU46=1),Results!$D$21,0)</f>
        <v>0</v>
      </c>
      <c r="BU57" s="9">
        <f>IF(AND(BT64=0,BV46=1),Results!$D$21,0)</f>
        <v>0</v>
      </c>
      <c r="BV57" s="9">
        <f>IF(AND(BU64=0,BW46=1),Results!$D$21,0)</f>
        <v>0</v>
      </c>
      <c r="BW57" s="9">
        <f>IF(AND(BV64=0,BX46=1),Results!$D$21,0)</f>
        <v>0</v>
      </c>
      <c r="BX57" s="9">
        <f>IF(AND(BW64=0,BY46=1),Results!$D$21,0)</f>
        <v>0</v>
      </c>
      <c r="BY57" s="9">
        <f>IF(AND(BX64=0,BZ46=1),Results!$D$21,0)</f>
        <v>0</v>
      </c>
      <c r="BZ57" s="9">
        <f>IF(AND(BY64=0,CA46=1),Results!$D$21,0)</f>
        <v>0</v>
      </c>
      <c r="CA57" s="9">
        <f>IF(AND(BZ64=0,CB46=1),Results!$D$21,0)</f>
        <v>0</v>
      </c>
      <c r="CB57" s="9">
        <f>IF(AND(CA64=0,CC46=1),Results!$D$21,0)</f>
        <v>0</v>
      </c>
      <c r="CC57" s="9">
        <f>IF(AND(CB64=0,CD46=1),Results!$D$21,0)</f>
        <v>0</v>
      </c>
      <c r="CD57" s="9">
        <f>IF(AND(CC64=0,CE46=1),Results!$D$21,0)</f>
        <v>0</v>
      </c>
      <c r="CE57" s="9">
        <f>IF(AND(CD64=0,CF46=1),Results!$D$21,0)</f>
        <v>0</v>
      </c>
      <c r="CF57" s="9">
        <f>IF(AND(CE64=0,CG46=1),Results!$D$21,0)</f>
        <v>0</v>
      </c>
      <c r="CG57" s="9">
        <f>IF(AND(CF64=0,CH46=1),Results!$D$21,0)</f>
        <v>0</v>
      </c>
      <c r="CH57" s="9">
        <f>IF(AND(CG64=0,CI46=1),Results!$D$21,0)</f>
        <v>0</v>
      </c>
      <c r="CI57" s="9">
        <f>IF(AND(CH64=0,CJ46=1),Results!$D$21,0)</f>
        <v>0</v>
      </c>
      <c r="CJ57" s="9">
        <f>IF(AND(CI64=0,CK46=1),Results!$D$21,0)</f>
        <v>0</v>
      </c>
      <c r="CK57" s="9">
        <f>IF(AND(CJ64=0,CL46=1),Results!$D$21,0)</f>
        <v>0</v>
      </c>
      <c r="CL57" s="9">
        <f>IF(AND(CK64=0,CM46=1),Results!$D$21,0)</f>
        <v>0</v>
      </c>
      <c r="CM57" s="9">
        <f>IF(AND(CL64=0,CN46=1),Results!$D$21,0)</f>
        <v>0</v>
      </c>
      <c r="CN57" s="9">
        <f>IF(AND(CM64=0,CO46=1),Results!$D$21,0)</f>
        <v>0</v>
      </c>
      <c r="CO57" s="9">
        <f>IF(AND(CN64=0,CP46=1),Results!$D$21,0)</f>
        <v>0</v>
      </c>
      <c r="CP57" s="9">
        <f>IF(AND(CO64=0,CQ46=1),Results!$D$21,0)</f>
        <v>0</v>
      </c>
      <c r="CQ57" s="9">
        <f>IF(AND(CP64=0,CR46=1),Results!$D$21,0)</f>
        <v>0</v>
      </c>
      <c r="CR57" s="9">
        <f>IF(AND(CQ64=0,CS46=1),Results!$D$21,0)</f>
        <v>0</v>
      </c>
      <c r="CS57" s="9">
        <f>IF(AND(CR64=0,CT46=1),Results!$D$21,0)</f>
        <v>0</v>
      </c>
      <c r="CT57" s="9">
        <f>IF(AND(CS64=0,CU46=1),Results!$D$21,0)</f>
        <v>1950</v>
      </c>
      <c r="CU57" s="9">
        <f>IF(AND(CT64=0,CV46=1),Results!$D$21,0)</f>
        <v>1950</v>
      </c>
      <c r="CV57" s="9">
        <f>IF(AND(CU64=0,CW46=1),Results!$D$21,0)</f>
        <v>1950</v>
      </c>
      <c r="CW57" s="9">
        <f>IF(AND(CV64=0,CX46=1),Results!$D$21,0)</f>
        <v>1950</v>
      </c>
      <c r="CX57" s="9">
        <f>IF(AND(CW64=0,CY46=1),Results!$D$21,0)</f>
        <v>1950</v>
      </c>
      <c r="CY57" s="9">
        <f>IF(AND(CX64=0,CZ46=1),Results!$D$21,0)</f>
        <v>1950</v>
      </c>
      <c r="CZ57" s="9">
        <f>IF(AND(CY64=0,DA46=1),Results!$D$21,0)</f>
        <v>1950</v>
      </c>
      <c r="DA57" s="9">
        <f>IF(AND(CZ64=0,DB46=1),Results!$D$21,0)</f>
        <v>1950</v>
      </c>
      <c r="DB57" s="9">
        <f>IF(AND(DA64=0,DC46=1),Results!$D$21,0)</f>
        <v>1950</v>
      </c>
      <c r="DC57" s="9">
        <f>IF(AND(DB64=0,DD46=1),Results!$D$21,0)</f>
        <v>1950</v>
      </c>
      <c r="DD57" s="9">
        <f>IF(AND(DC64=0,DE46=1),Results!$D$21,0)</f>
        <v>1950</v>
      </c>
      <c r="DE57" s="9">
        <f>IF(AND(DD64=0,DF46=1),Results!$D$21,0)</f>
        <v>1950</v>
      </c>
      <c r="DF57" s="9">
        <f>IF(AND(DE64=0,DG46=1),Results!$D$21,0)</f>
        <v>1950</v>
      </c>
      <c r="DG57" s="9">
        <f>IF(AND(DF64=0,DH46=1),Results!$D$21,0)</f>
        <v>1950</v>
      </c>
      <c r="DH57" s="9">
        <f>IF(AND(DG64=0,DI46=1),Results!$D$21,0)</f>
        <v>1950</v>
      </c>
      <c r="DI57" s="9">
        <f>IF(AND(DH64=0,DJ46=1),Results!$D$21,0)</f>
        <v>1950</v>
      </c>
      <c r="DJ57" s="9">
        <f>IF(AND(DI64=0,DK46=1),Results!$D$21,0)</f>
        <v>0</v>
      </c>
      <c r="DK57" s="9">
        <f>IF(AND(DJ64=0,DL46=1),Results!$D$21,0)</f>
        <v>0</v>
      </c>
      <c r="DL57" s="9">
        <f>IF(AND(DK64=0,DM46=1),Results!$D$21,0)</f>
        <v>0</v>
      </c>
      <c r="DM57" s="9">
        <f>IF(AND(DL64=0,DN46=1),Results!$D$21,0)</f>
        <v>0</v>
      </c>
      <c r="DN57" s="9">
        <f>IF(AND(DM64=0,DO46=1),Results!$D$21,0)</f>
        <v>0</v>
      </c>
      <c r="DO57" s="9">
        <f>IF(AND(DN64=0,DP46=1),Results!$D$21,0)</f>
        <v>0</v>
      </c>
      <c r="DP57" s="9">
        <f>IF(AND(DO64=0,DQ46=1),Results!$D$21,0)</f>
        <v>0</v>
      </c>
      <c r="DQ57" s="9">
        <f>IF(AND(DP64=0,DR46=1),Results!$D$21,0)</f>
        <v>0</v>
      </c>
      <c r="DR57" s="9">
        <f>IF(AND(DQ64=0,DS46=1),Results!$D$21,0)</f>
        <v>0</v>
      </c>
      <c r="DS57" s="9">
        <f>IF(AND(DR64=0,DT46=1),Results!$D$21,0)</f>
        <v>0</v>
      </c>
      <c r="DT57" s="9">
        <f>IF(AND(DS64=0,DU46=1),Results!$D$21,0)</f>
        <v>0</v>
      </c>
      <c r="DU57" s="9">
        <f>IF(AND(DT64=0,DV46=1),Results!$D$21,0)</f>
        <v>0</v>
      </c>
      <c r="DV57" s="9">
        <f>IF(AND(DU64=0,DW46=1),Results!$D$21,0)</f>
        <v>0</v>
      </c>
      <c r="DW57" s="9">
        <f>IF(AND(DV64=0,DX46=1),Results!$D$21,0)</f>
        <v>0</v>
      </c>
      <c r="DX57" s="9">
        <f>IF(AND(DW64=0,DY46=1),Results!$D$21,0)</f>
        <v>0</v>
      </c>
      <c r="DY57" s="9">
        <f>IF(AND(DX64=0,DZ46=1),Results!$D$21,0)</f>
        <v>0</v>
      </c>
      <c r="DZ57" s="9">
        <f>IF(AND(DY64=0,EA46=1),Results!$D$21,0)</f>
        <v>0</v>
      </c>
      <c r="EA57" s="9">
        <f>IF(AND(DZ64=0,EB46=1),Results!$D$21,0)</f>
        <v>0</v>
      </c>
      <c r="EB57" s="9">
        <f>IF(AND(EA64=0,EC46=1),Results!$D$21,0)</f>
        <v>0</v>
      </c>
      <c r="EC57" s="9">
        <f>IF(AND(EB64=0,ED46=1),Results!$D$21,0)</f>
        <v>0</v>
      </c>
      <c r="ED57" s="9">
        <f>IF(AND(EC64=0,EE46=1),Results!$D$21,0)</f>
        <v>0</v>
      </c>
      <c r="EE57" s="9">
        <f>IF(AND(ED64=0,EF46=1),Results!$D$21,0)</f>
        <v>0</v>
      </c>
      <c r="EF57" s="9">
        <f>IF(AND(EE64=0,EG46=1),Results!$D$21,0)</f>
        <v>0</v>
      </c>
      <c r="EG57" s="9">
        <f>IF(AND(EF64=0,EH46=1),Results!$D$21,0)</f>
        <v>0</v>
      </c>
      <c r="EH57" s="9">
        <f>IF(AND(EG64=0,EI46=1),Results!$D$21,0)</f>
        <v>0</v>
      </c>
      <c r="EI57" s="9">
        <f>IF(AND(EH64=0,EJ46=1),Results!$D$21,0)</f>
        <v>0</v>
      </c>
      <c r="EJ57" s="9">
        <f>IF(AND(EI64=0,EK46=1),Results!$D$21,0)</f>
        <v>0</v>
      </c>
      <c r="EK57" s="9">
        <f>IF(AND(EJ64=0,EL46=1),Results!$D$21,0)</f>
        <v>0</v>
      </c>
      <c r="EL57" s="9">
        <f>IF(AND(EK64=0,EM46=1),Results!$D$21,0)</f>
        <v>0</v>
      </c>
      <c r="EM57" s="9">
        <f>IF(AND(EL64=0,EN46=1),Results!$D$21,0)</f>
        <v>0</v>
      </c>
      <c r="EN57" s="9">
        <f>IF(AND(EM64=0,EO46=1),Results!$D$21,0)</f>
        <v>0</v>
      </c>
      <c r="EO57" s="9">
        <f>IF(AND(EN64=0,EP46=1),Results!$D$21,0)</f>
        <v>0</v>
      </c>
      <c r="EP57" s="9">
        <f>IF(AND(EO64=0,EQ46=1),Results!$D$21,0)</f>
        <v>0</v>
      </c>
      <c r="EQ57" s="9">
        <f>IF(AND(EP64=0,ER46=1),Results!$D$21,0)</f>
        <v>0</v>
      </c>
      <c r="ER57" s="9">
        <f>IF(AND(EQ64=0,ES46=1),Results!$D$21,0)</f>
        <v>0</v>
      </c>
      <c r="ES57" s="9">
        <f>IF(AND(ER64=0,ET46=1),Results!$D$21,0)</f>
        <v>0</v>
      </c>
      <c r="ET57" s="9">
        <f>IF(AND(ES64=0,EU46=1),Results!$D$21,0)</f>
        <v>0</v>
      </c>
      <c r="EU57" s="9">
        <f>IF(AND(ET64=0,EV46=1),Results!$D$21,0)</f>
        <v>0</v>
      </c>
      <c r="EV57" s="9">
        <f>IF(AND(EU64=0,EW46=1),Results!$D$21,0)</f>
        <v>0</v>
      </c>
      <c r="EW57" s="9">
        <f>IF(AND(EV64=0,EX46=1),Results!$D$21,0)</f>
        <v>0</v>
      </c>
      <c r="EX57" s="9">
        <f>IF(AND(EW64=0,EY46=1),Results!$D$21,0)</f>
        <v>0</v>
      </c>
      <c r="EY57" s="9">
        <f>IF(AND(EX64=0,EZ46=1),Results!$D$21,0)</f>
        <v>0</v>
      </c>
      <c r="EZ57" s="9">
        <f>IF(AND(EY64=0,FA46=1),Results!$D$21,0)</f>
        <v>0</v>
      </c>
      <c r="FA57" s="9">
        <f>IF(AND(EZ64=0,FB46=1),Results!$D$21,0)</f>
        <v>0</v>
      </c>
      <c r="FB57" s="9">
        <f>IF(AND(FA64=0,FC46=1),Results!$D$21,0)</f>
        <v>0</v>
      </c>
      <c r="FC57" s="9">
        <f>IF(AND(FB64=0,FD46=1),Results!$D$21,0)</f>
        <v>0</v>
      </c>
      <c r="FD57" s="9">
        <f>IF(AND(FC64=0,FE46=1),Results!$D$21,0)</f>
        <v>0</v>
      </c>
      <c r="FE57" s="9">
        <f>IF(AND(FD64=0,FF46=1),Results!$D$21,0)</f>
        <v>0</v>
      </c>
      <c r="FF57" s="9">
        <f>IF(AND(FE64=0,FG46=1),Results!$D$21,0)</f>
        <v>0</v>
      </c>
      <c r="FG57" s="9">
        <f>IF(AND(FF64=0,FH46=1),Results!$D$21,0)</f>
        <v>0</v>
      </c>
      <c r="FH57" s="9">
        <f>IF(AND(FG64=0,FI46=1),Results!$D$21,0)</f>
        <v>0</v>
      </c>
      <c r="FI57" s="9">
        <f>IF(AND(FH64=0,FJ46=1),Results!$D$21,0)</f>
        <v>0</v>
      </c>
      <c r="FJ57" s="9">
        <f>IF(AND(FI64=0,FK46=1),Results!$D$21,0)</f>
        <v>0</v>
      </c>
      <c r="FK57" s="9">
        <f>IF(AND(FJ64=0,FL46=1),Results!$D$21,0)</f>
        <v>0</v>
      </c>
      <c r="FL57" s="9">
        <f>IF(AND(FK64=0,FM46=1),Results!$D$21,0)</f>
        <v>0</v>
      </c>
      <c r="FM57" s="9">
        <f>IF(AND(FL64=0,FN46=1),Results!$D$21,0)</f>
        <v>0</v>
      </c>
      <c r="FN57" s="9">
        <f>IF(AND(FM64=0,FO46=1),Results!$D$21,0)</f>
        <v>0</v>
      </c>
      <c r="FO57" s="9">
        <f>IF(AND(FN64=0,FP46=1),Results!$D$21,0)</f>
        <v>0</v>
      </c>
      <c r="FP57" s="9">
        <f>IF(AND(FO64=0,FQ46=1),Results!$D$21,0)</f>
        <v>0</v>
      </c>
      <c r="FQ57" s="9">
        <f>IF(AND(FP64=0,FR46=1),Results!$D$21,0)</f>
        <v>0</v>
      </c>
      <c r="FR57" s="9">
        <f>IF(AND(FQ64=0,FS46=1),Results!$D$21,0)</f>
        <v>0</v>
      </c>
      <c r="FS57" s="9">
        <f>IF(AND(FR64=0,FT46=1),Results!$D$21,0)</f>
        <v>0</v>
      </c>
      <c r="FT57" s="9">
        <f>IF(AND(FS64=0,FU46=1),Results!$D$21,0)</f>
        <v>0</v>
      </c>
      <c r="FU57" s="9">
        <f>IF(AND(FT64=0,FV46=1),Results!$D$21,0)</f>
        <v>0</v>
      </c>
      <c r="FV57" s="9">
        <f>IF(AND(FU64=0,FW46=1),Results!$D$21,0)</f>
        <v>0</v>
      </c>
      <c r="FW57" s="9">
        <f>IF(AND(FV64=0,FX46=1),Results!$D$21,0)</f>
        <v>0</v>
      </c>
      <c r="FX57" s="9">
        <f>IF(AND(FW64=0,FY46=1),Results!$D$21,0)</f>
        <v>0</v>
      </c>
      <c r="FY57" s="9">
        <f>IF(AND(FX64=0,FZ46=1),Results!$D$21,0)</f>
        <v>0</v>
      </c>
      <c r="FZ57" s="9">
        <f>IF(AND(FY64=0,GA46=1),Results!$D$21,0)</f>
        <v>0</v>
      </c>
      <c r="GA57" s="9">
        <f>IF(AND(FZ64=0,GB46=1),Results!$D$21,0)</f>
        <v>0</v>
      </c>
      <c r="GB57" s="9">
        <f>IF(AND(GA64=0,GC46=1),Results!$D$21,0)</f>
        <v>0</v>
      </c>
      <c r="GC57" s="9">
        <f>IF(AND(GB64=0,GD46=1),Results!$D$21,0)</f>
        <v>0</v>
      </c>
      <c r="GD57" s="9">
        <f>IF(AND(GC64=0,GE46=1),Results!$D$21,0)</f>
        <v>0</v>
      </c>
      <c r="GE57" s="9">
        <f>IF(AND(GD64=0,GF46=1),Results!$D$21,0)</f>
        <v>0</v>
      </c>
      <c r="GF57" s="9">
        <f>IF(AND(GE64=0,GG46=1),Results!$D$21,0)</f>
        <v>0</v>
      </c>
      <c r="GG57" s="9">
        <f>IF(AND(GF64=0,GH46=1),Results!$D$21,0)</f>
        <v>0</v>
      </c>
      <c r="GH57" s="9">
        <f>IF(AND(GG64=0,GI46=1),Results!$D$21,0)</f>
        <v>0</v>
      </c>
      <c r="GI57" s="9">
        <f>IF(AND(GH64=0,GJ46=1),Results!$D$21,0)</f>
        <v>0</v>
      </c>
      <c r="GJ57" s="9">
        <f>IF(AND(GI64=0,GK46=1),Results!$D$21,0)</f>
        <v>0</v>
      </c>
      <c r="GK57" s="9">
        <f>IF(AND(GJ64=0,GL46=1),Results!$D$21,0)</f>
        <v>0</v>
      </c>
      <c r="GL57" s="9">
        <f>IF(AND(GK64=0,GM46=1),Results!$D$21,0)</f>
        <v>0</v>
      </c>
      <c r="GM57" s="9">
        <f>IF(AND(GL64=0,GN46=1),Results!$D$21,0)</f>
        <v>0</v>
      </c>
      <c r="GN57" s="9">
        <f>IF(AND(GM64=0,GO46=1),Results!$D$21,0)</f>
        <v>0</v>
      </c>
      <c r="GO57" s="9">
        <f>IF(AND(GN64=0,GP46=1),Results!$D$21,0)</f>
        <v>0</v>
      </c>
      <c r="GP57" s="9">
        <f>IF(AND(GO64=0,GQ46=1),Results!$D$21,0)</f>
        <v>0</v>
      </c>
      <c r="GQ57" s="9">
        <f>IF(AND(GP64=0,GR46=1),Results!$D$21,0)</f>
        <v>0</v>
      </c>
      <c r="GR57" s="9">
        <f>IF(AND(GQ64=0,GS46=1),Results!$D$21,0)</f>
        <v>0</v>
      </c>
      <c r="GS57" s="9">
        <f>IF(AND(GR64=0,GT46=1),Results!$D$21,0)</f>
        <v>0</v>
      </c>
      <c r="GT57" s="9">
        <f>IF(AND(GS64=0,GU46=1),Results!$D$21,0)</f>
        <v>0</v>
      </c>
      <c r="GU57" s="9">
        <f>IF(AND(GT64=0,GV46=1),Results!$D$21,0)</f>
        <v>0</v>
      </c>
      <c r="GV57" s="9">
        <f>IF(AND(GU64=0,GW46=1),Results!$D$21,0)</f>
        <v>0</v>
      </c>
      <c r="GW57" s="9">
        <f>IF(AND(GV64=0,GX46=1),Results!$D$21,0)</f>
        <v>0</v>
      </c>
      <c r="GX57" s="9">
        <f>IF(AND(GW64=0,GY46=1),Results!$D$21,0)</f>
        <v>0</v>
      </c>
      <c r="GY57" s="9">
        <f>IF(AND(GX64=0,GZ46=1),Results!$D$21,0)</f>
        <v>0</v>
      </c>
      <c r="GZ57" s="9">
        <f>IF(AND(GY64=0,HA46=1),Results!$D$21,0)</f>
        <v>0</v>
      </c>
      <c r="HA57" s="9">
        <f>IF(AND(GZ64=0,HB46=1),Results!$D$21,0)</f>
        <v>0</v>
      </c>
      <c r="HB57" s="9">
        <f>IF(AND(HA64=0,HC46=1),Results!$D$21,0)</f>
        <v>0</v>
      </c>
      <c r="HC57" s="9">
        <f>IF(AND(HB64=0,HD46=1),Results!$D$21,0)</f>
        <v>0</v>
      </c>
      <c r="HD57" s="9">
        <f>IF(AND(HC64=0,HE46=1),Results!$D$21,0)</f>
        <v>0</v>
      </c>
      <c r="HE57" s="9">
        <f>IF(AND(HD64=0,HF46=1),Results!$D$21,0)</f>
        <v>0</v>
      </c>
      <c r="HF57" s="9">
        <f>IF(AND(HE64=0,HG46=1),Results!$D$21,0)</f>
        <v>0</v>
      </c>
      <c r="HG57" s="9">
        <f>IF(AND(HF64=0,HH46=1),Results!$D$21,0)</f>
        <v>0</v>
      </c>
      <c r="HH57" s="9">
        <f>IF(AND(HG64=0,HI46=1),Results!$D$21,0)</f>
        <v>0</v>
      </c>
      <c r="HI57" s="9">
        <f>IF(AND(HH64=0,HJ46=1),Results!$D$21,0)</f>
        <v>0</v>
      </c>
      <c r="HJ57" s="9">
        <f>IF(AND(HI64=0,HK46=1),Results!$D$21,0)</f>
        <v>0</v>
      </c>
      <c r="HK57" s="9">
        <f>IF(AND(HJ64=0,HL46=1),Results!$D$21,0)</f>
        <v>0</v>
      </c>
      <c r="HL57" s="9">
        <f>IF(AND(HK64=0,HM46=1),Results!$D$21,0)</f>
        <v>0</v>
      </c>
      <c r="HM57" s="9">
        <f>IF(AND(HL64=0,HN46=1),Results!$D$21,0)</f>
        <v>0</v>
      </c>
      <c r="HN57" s="9">
        <f>IF(AND(HM64=0,HO46=1),Results!$D$21,0)</f>
        <v>0</v>
      </c>
      <c r="HO57" s="9">
        <f>IF(AND(HN64=0,HP46=1),Results!$D$21,0)</f>
        <v>0</v>
      </c>
      <c r="HP57" s="9">
        <f>IF(AND(HO64=0,HQ46=1),Results!$D$21,0)</f>
        <v>0</v>
      </c>
      <c r="HQ57" s="9">
        <f>IF(AND(HP64=0,HR46=1),Results!$D$21,0)</f>
        <v>0</v>
      </c>
      <c r="HR57" s="9">
        <f>IF(AND(HQ64=0,HS46=1),Results!$D$21,0)</f>
        <v>0</v>
      </c>
      <c r="HS57" s="9">
        <f>IF(AND(HR64=0,HT46=1),Results!$D$21,0)</f>
        <v>0</v>
      </c>
      <c r="HT57" s="9">
        <f>IF(AND(HS64=0,HU46=1),Results!$D$21,0)</f>
        <v>0</v>
      </c>
      <c r="HU57" s="9">
        <f>IF(AND(HT64=0,HV46=1),Results!$D$21,0)</f>
        <v>0</v>
      </c>
      <c r="HV57" s="9">
        <f>IF(AND(HU64=0,HW46=1),Results!$D$21,0)</f>
        <v>0</v>
      </c>
      <c r="HW57" s="9">
        <f>IF(AND(HV64=0,HX46=1),Results!$D$21,0)</f>
        <v>0</v>
      </c>
      <c r="HX57" s="9">
        <f>IF(AND(HW64=0,HY46=1),Results!$D$21,0)</f>
        <v>0</v>
      </c>
      <c r="HY57" s="9">
        <f>IF(AND(HX64=0,HZ46=1),Results!$D$21,0)</f>
        <v>0</v>
      </c>
      <c r="HZ57" s="9">
        <f>IF(AND(HY64=0,IA46=1),Results!$D$21,0)</f>
        <v>0</v>
      </c>
      <c r="IA57" s="9">
        <f>IF(AND(HZ64=0,IB46=1),Results!$D$21,0)</f>
        <v>0</v>
      </c>
      <c r="IB57" s="9">
        <f>IF(AND(IA64=0,IC46=1),Results!$D$21,0)</f>
        <v>0</v>
      </c>
      <c r="IC57" s="9">
        <f>IF(AND(IB64=0,ID46=1),Results!$D$21,0)</f>
        <v>0</v>
      </c>
      <c r="ID57" s="9">
        <f>IF(AND(IC64=0,IE46=1),Results!$D$21,0)</f>
        <v>0</v>
      </c>
      <c r="IE57" s="9">
        <f>IF(AND(ID64=0,IF46=1),Results!$D$21,0)</f>
        <v>0</v>
      </c>
      <c r="IF57" s="9">
        <f>IF(AND(IE64=0,IG46=1),Results!$D$21,0)</f>
        <v>0</v>
      </c>
      <c r="IG57" s="9">
        <f>IF(AND(IF64=0,IH46=1),Results!$D$21,0)</f>
        <v>0</v>
      </c>
      <c r="IH57" s="9">
        <f>IF(AND(IG64=0,II46=1),Results!$D$21,0)</f>
        <v>0</v>
      </c>
      <c r="II57" s="9">
        <f>IF(AND(IH64=0,IJ46=1),Results!$D$21,0)</f>
        <v>0</v>
      </c>
      <c r="IJ57" s="9">
        <f>IF(AND(II64=0,IK46=1),Results!$D$21,0)</f>
        <v>0</v>
      </c>
      <c r="IK57" s="9">
        <f>IF(AND(IJ64=0,IL46=1),Results!$D$21,0)</f>
        <v>0</v>
      </c>
      <c r="IL57" s="9">
        <f>IF(AND(IK64=0,IM46=1),Results!$D$21,0)</f>
        <v>0</v>
      </c>
      <c r="IM57" s="9">
        <f>IF(AND(IL64=0,IN46=1),Results!$D$21,0)</f>
        <v>0</v>
      </c>
      <c r="IN57" s="9">
        <f>IF(AND(IM64=0,IO46=1),Results!$D$21,0)</f>
        <v>0</v>
      </c>
      <c r="IO57" s="9">
        <f>IF(AND(IN64=0,IP46=1),Results!$D$21,0)</f>
        <v>0</v>
      </c>
      <c r="IP57" s="9">
        <f>IF(AND(IO64=0,IQ46=1),Results!$D$21,0)</f>
        <v>0</v>
      </c>
      <c r="IQ57" s="9">
        <f>IF(AND(IP64=0,IR46=1),Results!$D$21,0)</f>
        <v>0</v>
      </c>
      <c r="IR57" s="9">
        <f>IF(AND(IQ64=0,IS46=1),Results!$D$21,0)</f>
        <v>0</v>
      </c>
    </row>
    <row r="58" spans="1:252" s="8" customFormat="1" ht="12.75" hidden="1" customHeight="1" x14ac:dyDescent="0.25">
      <c r="A58" s="191"/>
      <c r="B58" s="9"/>
      <c r="C58" s="9">
        <f>IF(AND(B64=0,D48=1),Results!$D$22,C57)</f>
        <v>0</v>
      </c>
      <c r="D58" s="9">
        <f>IF(AND(C64=0,E48=1),Results!$D$22,D57)</f>
        <v>0</v>
      </c>
      <c r="E58" s="9">
        <f>IF(AND(D64=0,F48=1),Results!$D$22,E57)</f>
        <v>0</v>
      </c>
      <c r="F58" s="9">
        <f>IF(AND(E64=0,G48=1),Results!$D$22,F57)</f>
        <v>0</v>
      </c>
      <c r="G58" s="9">
        <f>IF(AND(F64=0,H48=1),Results!$D$22,G57)</f>
        <v>0</v>
      </c>
      <c r="H58" s="9">
        <f>IF(AND(G64=0,I48=1),Results!$D$22,H57)</f>
        <v>0</v>
      </c>
      <c r="I58" s="9">
        <f>IF(AND(H64=0,J48=1),Results!$D$22,I57)</f>
        <v>0</v>
      </c>
      <c r="J58" s="9">
        <f>IF(AND(I64=0,K48=1),Results!$D$22,J57)</f>
        <v>0</v>
      </c>
      <c r="K58" s="9">
        <f>IF(AND(J64=0,L48=1),Results!$D$22,K57)</f>
        <v>0</v>
      </c>
      <c r="L58" s="9">
        <f>IF(AND(K64=0,M48=1),Results!$D$22,L57)</f>
        <v>0</v>
      </c>
      <c r="M58" s="9">
        <f>IF(AND(L64=0,N48=1),Results!$D$22,M57)</f>
        <v>0</v>
      </c>
      <c r="N58" s="9">
        <f>IF(AND(M64=0,O48=1),Results!$D$22,N57)</f>
        <v>0</v>
      </c>
      <c r="O58" s="9">
        <f>IF(AND(N64=0,P48=1),Results!$D$22,O57)</f>
        <v>0</v>
      </c>
      <c r="P58" s="9">
        <f>IF(AND(O64=0,Q48=1),Results!$D$22,P57)</f>
        <v>0</v>
      </c>
      <c r="Q58" s="9">
        <f>IF(AND(P64=0,R48=1),Results!$D$22,Q57)</f>
        <v>0</v>
      </c>
      <c r="R58" s="9">
        <f>IF(AND(Q64=0,S48=1),Results!$D$22,R57)</f>
        <v>0</v>
      </c>
      <c r="S58" s="9">
        <f>IF(AND(R64=0,T48=1),Results!$D$22,S57)</f>
        <v>0</v>
      </c>
      <c r="T58" s="9">
        <f>IF(AND(S64=0,U48=1),Results!$D$22,T57)</f>
        <v>0</v>
      </c>
      <c r="U58" s="9">
        <f>IF(AND(T64=0,V48=1),Results!$D$22,U57)</f>
        <v>0</v>
      </c>
      <c r="V58" s="9">
        <f>IF(AND(U64=0,W48=1),Results!$D$22,V57)</f>
        <v>0</v>
      </c>
      <c r="W58" s="9">
        <f>IF(AND(V64=0,X48=1),Results!$D$22,W57)</f>
        <v>0</v>
      </c>
      <c r="X58" s="9">
        <f>IF(AND(W64=0,Y48=1),Results!$D$22,X57)</f>
        <v>0</v>
      </c>
      <c r="Y58" s="9">
        <f>IF(AND(X64=0,Z48=1),Results!$D$22,Y57)</f>
        <v>0</v>
      </c>
      <c r="Z58" s="9">
        <f>IF(AND(Y64=0,AA48=1),Results!$D$22,Z57)</f>
        <v>0</v>
      </c>
      <c r="AA58" s="9">
        <f>IF(AND(Z64=0,AB48=1),Results!$D$22,AA57)</f>
        <v>0</v>
      </c>
      <c r="AB58" s="9">
        <f>IF(AND(AA64=0,AC48=1),Results!$D$22,AB57)</f>
        <v>0</v>
      </c>
      <c r="AC58" s="9">
        <f>IF(AND(AB64=0,AD48=1),Results!$D$22,AC57)</f>
        <v>0</v>
      </c>
      <c r="AD58" s="9">
        <f>IF(AND(AC64=0,AE48=1),Results!$D$22,AD57)</f>
        <v>0</v>
      </c>
      <c r="AE58" s="9">
        <f>IF(AND(AD64=0,AF48=1),Results!$D$22,AE57)</f>
        <v>0</v>
      </c>
      <c r="AF58" s="9">
        <f>IF(AND(AE64=0,AG48=1),Results!$D$22,AF57)</f>
        <v>0</v>
      </c>
      <c r="AG58" s="9">
        <f>IF(AND(AF64=0,AH48=1),Results!$D$22,AG57)</f>
        <v>0</v>
      </c>
      <c r="AH58" s="9">
        <f>IF(AND(AG64=0,AI48=1),Results!$D$22,AH57)</f>
        <v>0</v>
      </c>
      <c r="AI58" s="9">
        <f>IF(AND(AH64=0,AJ48=1),Results!$D$22,AI57)</f>
        <v>0</v>
      </c>
      <c r="AJ58" s="9">
        <f>IF(AND(AI64=0,AK48=1),Results!$D$22,AJ57)</f>
        <v>0</v>
      </c>
      <c r="AK58" s="9">
        <f>IF(AND(AJ64=0,AL48=1),Results!$D$22,AK57)</f>
        <v>0</v>
      </c>
      <c r="AL58" s="9">
        <f>IF(AND(AK64=0,AM48=1),Results!$D$22,AL57)</f>
        <v>0</v>
      </c>
      <c r="AM58" s="9">
        <f>IF(AND(AL64=0,AN48=1),Results!$D$22,AM57)</f>
        <v>0</v>
      </c>
      <c r="AN58" s="9">
        <f>IF(AND(AM64=0,AO48=1),Results!$D$22,AN57)</f>
        <v>0</v>
      </c>
      <c r="AO58" s="9">
        <f>IF(AND(AN64=0,AP48=1),Results!$D$22,AO57)</f>
        <v>0</v>
      </c>
      <c r="AP58" s="9">
        <f>IF(AND(AO64=0,AQ48=1),Results!$D$22,AP57)</f>
        <v>0</v>
      </c>
      <c r="AQ58" s="9">
        <f>IF(AND(AP64=0,AR48=1),Results!$D$22,AQ57)</f>
        <v>0</v>
      </c>
      <c r="AR58" s="9">
        <f>IF(AND(AQ64=0,AS48=1),Results!$D$22,AR57)</f>
        <v>0</v>
      </c>
      <c r="AS58" s="9">
        <f>IF(AND(AR64=0,AT48=1),Results!$D$22,AS57)</f>
        <v>0</v>
      </c>
      <c r="AT58" s="9">
        <f>IF(AND(AS64=0,AU48=1),Results!$D$22,AT57)</f>
        <v>0</v>
      </c>
      <c r="AU58" s="9">
        <f>IF(AND(AT64=0,AV48=1),Results!$D$22,AU57)</f>
        <v>0</v>
      </c>
      <c r="AV58" s="9">
        <f>IF(AND(AU64=0,AW48=1),Results!$D$22,AV57)</f>
        <v>0</v>
      </c>
      <c r="AW58" s="9">
        <f>IF(AND(AV64=0,AX48=1),Results!$D$22,AW57)</f>
        <v>0</v>
      </c>
      <c r="AX58" s="9">
        <f>IF(AND(AW64=0,AY48=1),Results!$D$22,AX57)</f>
        <v>0</v>
      </c>
      <c r="AY58" s="9">
        <f>IF(AND(AX64=0,AZ48=1),Results!$D$22,AY57)</f>
        <v>0</v>
      </c>
      <c r="AZ58" s="9">
        <f>IF(AND(AY64=0,BA48=1),Results!$D$22,AZ57)</f>
        <v>0</v>
      </c>
      <c r="BA58" s="9">
        <f>IF(AND(AZ64=0,BB48=1),Results!$D$22,BA57)</f>
        <v>0</v>
      </c>
      <c r="BB58" s="9">
        <f>IF(AND(BA64=0,BC48=1),Results!$D$22,BB57)</f>
        <v>0</v>
      </c>
      <c r="BC58" s="9">
        <f>IF(AND(BB64=0,BD48=1),Results!$D$22,BC57)</f>
        <v>0</v>
      </c>
      <c r="BD58" s="9">
        <f>IF(AND(BC64=0,BE48=1),Results!$D$22,BD57)</f>
        <v>0</v>
      </c>
      <c r="BE58" s="9">
        <f>IF(AND(BD64=0,BF48=1),Results!$D$22,BE57)</f>
        <v>0</v>
      </c>
      <c r="BF58" s="9">
        <f>IF(AND(BE64=0,BG48=1),Results!$D$22,BF57)</f>
        <v>0</v>
      </c>
      <c r="BG58" s="9">
        <f>IF(AND(BF64=0,BH48=1),Results!$D$22,BG57)</f>
        <v>0</v>
      </c>
      <c r="BH58" s="9">
        <f>IF(AND(BG64=0,BI48=1),Results!$D$22,BH57)</f>
        <v>0</v>
      </c>
      <c r="BI58" s="9">
        <f>IF(AND(BH64=0,BJ48=1),Results!$D$22,BI57)</f>
        <v>0</v>
      </c>
      <c r="BJ58" s="9">
        <f>IF(AND(BI64=0,BK48=1),Results!$D$22,BJ57)</f>
        <v>0</v>
      </c>
      <c r="BK58" s="9">
        <f>IF(AND(BJ64=0,BL48=1),Results!$D$22,BK57)</f>
        <v>0</v>
      </c>
      <c r="BL58" s="9">
        <f>IF(AND(BK64=0,BM48=1),Results!$D$22,BL57)</f>
        <v>0</v>
      </c>
      <c r="BM58" s="9">
        <f>IF(AND(BL64=0,BN48=1),Results!$D$22,BM57)</f>
        <v>0</v>
      </c>
      <c r="BN58" s="9">
        <f>IF(AND(BM64=0,BO48=1),Results!$D$22,BN57)</f>
        <v>0</v>
      </c>
      <c r="BO58" s="9">
        <f>IF(AND(BN64=0,BP48=1),Results!$D$22,BO57)</f>
        <v>0</v>
      </c>
      <c r="BP58" s="9">
        <f>IF(AND(BO64=0,BQ48=1),Results!$D$22,BP57)</f>
        <v>0</v>
      </c>
      <c r="BQ58" s="9">
        <f>IF(AND(BP64=0,BR48=1),Results!$D$22,BQ57)</f>
        <v>0</v>
      </c>
      <c r="BR58" s="9">
        <f>IF(AND(BQ64=0,BS48=1),Results!$D$22,BR57)</f>
        <v>0</v>
      </c>
      <c r="BS58" s="9">
        <f>IF(AND(BR64=0,BT48=1),Results!$D$22,BS57)</f>
        <v>0</v>
      </c>
      <c r="BT58" s="9">
        <f>IF(AND(BS64=0,BU48=1),Results!$D$22,BT57)</f>
        <v>0</v>
      </c>
      <c r="BU58" s="9">
        <f>IF(AND(BT64=0,BV48=1),Results!$D$22,BU57)</f>
        <v>0</v>
      </c>
      <c r="BV58" s="9">
        <f>IF(AND(BU64=0,BW48=1),Results!$D$22,BV57)</f>
        <v>0</v>
      </c>
      <c r="BW58" s="9">
        <f>IF(AND(BV64=0,BX48=1),Results!$D$22,BW57)</f>
        <v>0</v>
      </c>
      <c r="BX58" s="9">
        <f>IF(AND(BW64=0,BY48=1),Results!$D$22,BX57)</f>
        <v>0</v>
      </c>
      <c r="BY58" s="9">
        <f>IF(AND(BX64=0,BZ48=1),Results!$D$22,BY57)</f>
        <v>0</v>
      </c>
      <c r="BZ58" s="9">
        <f>IF(AND(BY64=0,CA48=1),Results!$D$22,BZ57)</f>
        <v>0</v>
      </c>
      <c r="CA58" s="9">
        <f>IF(AND(BZ64=0,CB48=1),Results!$D$22,CA57)</f>
        <v>0</v>
      </c>
      <c r="CB58" s="9">
        <f>IF(AND(CA64=0,CC48=1),Results!$D$22,CB57)</f>
        <v>0</v>
      </c>
      <c r="CC58" s="9">
        <f>IF(AND(CB64=0,CD48=1),Results!$D$22,CC57)</f>
        <v>0</v>
      </c>
      <c r="CD58" s="9">
        <f>IF(AND(CC64=0,CE48=1),Results!$D$22,CD57)</f>
        <v>0</v>
      </c>
      <c r="CE58" s="9">
        <f>IF(AND(CD64=0,CF48=1),Results!$D$22,CE57)</f>
        <v>0</v>
      </c>
      <c r="CF58" s="9">
        <f>IF(AND(CE64=0,CG48=1),Results!$D$22,CF57)</f>
        <v>0</v>
      </c>
      <c r="CG58" s="9">
        <f>IF(AND(CF64=0,CH48=1),Results!$D$22,CG57)</f>
        <v>0</v>
      </c>
      <c r="CH58" s="9">
        <f>IF(AND(CG64=0,CI48=1),Results!$D$22,CH57)</f>
        <v>0</v>
      </c>
      <c r="CI58" s="9">
        <f>IF(AND(CH64=0,CJ48=1),Results!$D$22,CI57)</f>
        <v>0</v>
      </c>
      <c r="CJ58" s="9">
        <f>IF(AND(CI64=0,CK48=1),Results!$D$22,CJ57)</f>
        <v>0</v>
      </c>
      <c r="CK58" s="9">
        <f>IF(AND(CJ64=0,CL48=1),Results!$D$22,CK57)</f>
        <v>0</v>
      </c>
      <c r="CL58" s="9">
        <f>IF(AND(CK64=0,CM48=1),Results!$D$22,CL57)</f>
        <v>0</v>
      </c>
      <c r="CM58" s="9">
        <f>IF(AND(CL64=0,CN48=1),Results!$D$22,CM57)</f>
        <v>0</v>
      </c>
      <c r="CN58" s="9">
        <f>IF(AND(CM64=0,CO48=1),Results!$D$22,CN57)</f>
        <v>0</v>
      </c>
      <c r="CO58" s="9">
        <f>IF(AND(CN64=0,CP48=1),Results!$D$22,CO57)</f>
        <v>0</v>
      </c>
      <c r="CP58" s="9">
        <f>IF(AND(CO64=0,CQ48=1),Results!$D$22,CP57)</f>
        <v>0</v>
      </c>
      <c r="CQ58" s="9">
        <f>IF(AND(CP64=0,CR48=1),Results!$D$22,CQ57)</f>
        <v>0</v>
      </c>
      <c r="CR58" s="9">
        <f>IF(AND(CQ64=0,CS48=1),Results!$D$22,CR57)</f>
        <v>0</v>
      </c>
      <c r="CS58" s="9">
        <f>IF(AND(CR64=0,CT48=1),Results!$D$22,CS57)</f>
        <v>0</v>
      </c>
      <c r="CT58" s="9">
        <f>IF(AND(CS64=0,CU48=1),Results!$D$22,CT57)</f>
        <v>1950</v>
      </c>
      <c r="CU58" s="9">
        <f>IF(AND(CT64=0,CV48=1),Results!$D$22,CU57)</f>
        <v>1950</v>
      </c>
      <c r="CV58" s="9">
        <f>IF(AND(CU64=0,CW48=1),Results!$D$22,CV57)</f>
        <v>1950</v>
      </c>
      <c r="CW58" s="9">
        <f>IF(AND(CV64=0,CX48=1),Results!$D$22,CW57)</f>
        <v>1950</v>
      </c>
      <c r="CX58" s="9">
        <f>IF(AND(CW64=0,CY48=1),Results!$D$22,CX57)</f>
        <v>1950</v>
      </c>
      <c r="CY58" s="9">
        <f>IF(AND(CX64=0,CZ48=1),Results!$D$22,CY57)</f>
        <v>1950</v>
      </c>
      <c r="CZ58" s="9">
        <f>IF(AND(CY64=0,DA48=1),Results!$D$22,CZ57)</f>
        <v>1950</v>
      </c>
      <c r="DA58" s="9">
        <f>IF(AND(CZ64=0,DB48=1),Results!$D$22,DA57)</f>
        <v>1950</v>
      </c>
      <c r="DB58" s="9">
        <f>IF(AND(DA64=0,DC48=1),Results!$D$22,DB57)</f>
        <v>1950</v>
      </c>
      <c r="DC58" s="9">
        <f>IF(AND(DB64=0,DD48=1),Results!$D$22,DC57)</f>
        <v>1950</v>
      </c>
      <c r="DD58" s="9">
        <f>IF(AND(DC64=0,DE48=1),Results!$D$22,DD57)</f>
        <v>1950</v>
      </c>
      <c r="DE58" s="9">
        <f>IF(AND(DD64=0,DF48=1),Results!$D$22,DE57)</f>
        <v>1950</v>
      </c>
      <c r="DF58" s="9">
        <f>IF(AND(DE64=0,DG48=1),Results!$D$22,DF57)</f>
        <v>1950</v>
      </c>
      <c r="DG58" s="9">
        <f>IF(AND(DF64=0,DH48=1),Results!$D$22,DG57)</f>
        <v>1950</v>
      </c>
      <c r="DH58" s="9">
        <f>IF(AND(DG64=0,DI48=1),Results!$D$22,DH57)</f>
        <v>1950</v>
      </c>
      <c r="DI58" s="9">
        <f>IF(AND(DH64=0,DJ48=1),Results!$D$22,DI57)</f>
        <v>1950</v>
      </c>
      <c r="DJ58" s="9">
        <f>IF(AND(DI64=0,DK48=1),Results!$D$22,DJ57)</f>
        <v>1200</v>
      </c>
      <c r="DK58" s="9">
        <f>IF(AND(DJ64=0,DL48=1),Results!$D$22,DK57)</f>
        <v>1200</v>
      </c>
      <c r="DL58" s="9">
        <f>IF(AND(DK64=0,DM48=1),Results!$D$22,DL57)</f>
        <v>1200</v>
      </c>
      <c r="DM58" s="9">
        <f>IF(AND(DL64=0,DN48=1),Results!$D$22,DM57)</f>
        <v>1200</v>
      </c>
      <c r="DN58" s="9">
        <f>IF(AND(DM64=0,DO48=1),Results!$D$22,DN57)</f>
        <v>1200</v>
      </c>
      <c r="DO58" s="9">
        <f>IF(AND(DN64=0,DP48=1),Results!$D$22,DO57)</f>
        <v>1200</v>
      </c>
      <c r="DP58" s="9">
        <f>IF(AND(DO64=0,DQ48=1),Results!$D$22,DP57)</f>
        <v>1200</v>
      </c>
      <c r="DQ58" s="9">
        <f>IF(AND(DP64=0,DR48=1),Results!$D$22,DQ57)</f>
        <v>1200</v>
      </c>
      <c r="DR58" s="9">
        <f>IF(AND(DQ64=0,DS48=1),Results!$D$22,DR57)</f>
        <v>0</v>
      </c>
      <c r="DS58" s="9">
        <f>IF(AND(DR64=0,DT48=1),Results!$D$22,DS57)</f>
        <v>0</v>
      </c>
      <c r="DT58" s="9">
        <f>IF(AND(DS64=0,DU48=1),Results!$D$22,DT57)</f>
        <v>0</v>
      </c>
      <c r="DU58" s="9">
        <f>IF(AND(DT64=0,DV48=1),Results!$D$22,DU57)</f>
        <v>0</v>
      </c>
      <c r="DV58" s="9">
        <f>IF(AND(DU64=0,DW48=1),Results!$D$22,DV57)</f>
        <v>0</v>
      </c>
      <c r="DW58" s="9">
        <f>IF(AND(DV64=0,DX48=1),Results!$D$22,DW57)</f>
        <v>0</v>
      </c>
      <c r="DX58" s="9">
        <f>IF(AND(DW64=0,DY48=1),Results!$D$22,DX57)</f>
        <v>0</v>
      </c>
      <c r="DY58" s="9">
        <f>IF(AND(DX64=0,DZ48=1),Results!$D$22,DY57)</f>
        <v>0</v>
      </c>
      <c r="DZ58" s="9">
        <f>IF(AND(DY64=0,EA48=1),Results!$D$22,DZ57)</f>
        <v>0</v>
      </c>
      <c r="EA58" s="9">
        <f>IF(AND(DZ64=0,EB48=1),Results!$D$22,EA57)</f>
        <v>0</v>
      </c>
      <c r="EB58" s="9">
        <f>IF(AND(EA64=0,EC48=1),Results!$D$22,EB57)</f>
        <v>0</v>
      </c>
      <c r="EC58" s="9">
        <f>IF(AND(EB64=0,ED48=1),Results!$D$22,EC57)</f>
        <v>0</v>
      </c>
      <c r="ED58" s="9">
        <f>IF(AND(EC64=0,EE48=1),Results!$D$22,ED57)</f>
        <v>0</v>
      </c>
      <c r="EE58" s="9">
        <f>IF(AND(ED64=0,EF48=1),Results!$D$22,EE57)</f>
        <v>0</v>
      </c>
      <c r="EF58" s="9">
        <f>IF(AND(EE64=0,EG48=1),Results!$D$22,EF57)</f>
        <v>0</v>
      </c>
      <c r="EG58" s="9">
        <f>IF(AND(EF64=0,EH48=1),Results!$D$22,EG57)</f>
        <v>0</v>
      </c>
      <c r="EH58" s="9">
        <f>IF(AND(EG64=0,EI48=1),Results!$D$22,EH57)</f>
        <v>0</v>
      </c>
      <c r="EI58" s="9">
        <f>IF(AND(EH64=0,EJ48=1),Results!$D$22,EI57)</f>
        <v>0</v>
      </c>
      <c r="EJ58" s="9">
        <f>IF(AND(EI64=0,EK48=1),Results!$D$22,EJ57)</f>
        <v>0</v>
      </c>
      <c r="EK58" s="9">
        <f>IF(AND(EJ64=0,EL48=1),Results!$D$22,EK57)</f>
        <v>0</v>
      </c>
      <c r="EL58" s="9">
        <f>IF(AND(EK64=0,EM48=1),Results!$D$22,EL57)</f>
        <v>0</v>
      </c>
      <c r="EM58" s="9">
        <f>IF(AND(EL64=0,EN48=1),Results!$D$22,EM57)</f>
        <v>0</v>
      </c>
      <c r="EN58" s="9">
        <f>IF(AND(EM64=0,EO48=1),Results!$D$22,EN57)</f>
        <v>0</v>
      </c>
      <c r="EO58" s="9">
        <f>IF(AND(EN64=0,EP48=1),Results!$D$22,EO57)</f>
        <v>0</v>
      </c>
      <c r="EP58" s="9">
        <f>IF(AND(EO64=0,EQ48=1),Results!$D$22,EP57)</f>
        <v>0</v>
      </c>
      <c r="EQ58" s="9">
        <f>IF(AND(EP64=0,ER48=1),Results!$D$22,EQ57)</f>
        <v>0</v>
      </c>
      <c r="ER58" s="9">
        <f>IF(AND(EQ64=0,ES48=1),Results!$D$22,ER57)</f>
        <v>0</v>
      </c>
      <c r="ES58" s="9">
        <f>IF(AND(ER64=0,ET48=1),Results!$D$22,ES57)</f>
        <v>0</v>
      </c>
      <c r="ET58" s="9">
        <f>IF(AND(ES64=0,EU48=1),Results!$D$22,ET57)</f>
        <v>0</v>
      </c>
      <c r="EU58" s="9">
        <f>IF(AND(ET64=0,EV48=1),Results!$D$22,EU57)</f>
        <v>0</v>
      </c>
      <c r="EV58" s="9">
        <f>IF(AND(EU64=0,EW48=1),Results!$D$22,EV57)</f>
        <v>0</v>
      </c>
      <c r="EW58" s="9">
        <f>IF(AND(EV64=0,EX48=1),Results!$D$22,EW57)</f>
        <v>0</v>
      </c>
      <c r="EX58" s="9">
        <f>IF(AND(EW64=0,EY48=1),Results!$D$22,EX57)</f>
        <v>0</v>
      </c>
      <c r="EY58" s="9">
        <f>IF(AND(EX64=0,EZ48=1),Results!$D$22,EY57)</f>
        <v>0</v>
      </c>
      <c r="EZ58" s="9">
        <f>IF(AND(EY64=0,FA48=1),Results!$D$22,EZ57)</f>
        <v>0</v>
      </c>
      <c r="FA58" s="9">
        <f>IF(AND(EZ64=0,FB48=1),Results!$D$22,FA57)</f>
        <v>0</v>
      </c>
      <c r="FB58" s="9">
        <f>IF(AND(FA64=0,FC48=1),Results!$D$22,FB57)</f>
        <v>0</v>
      </c>
      <c r="FC58" s="9">
        <f>IF(AND(FB64=0,FD48=1),Results!$D$22,FC57)</f>
        <v>0</v>
      </c>
      <c r="FD58" s="9">
        <f>IF(AND(FC64=0,FE48=1),Results!$D$22,FD57)</f>
        <v>0</v>
      </c>
      <c r="FE58" s="9">
        <f>IF(AND(FD64=0,FF48=1),Results!$D$22,FE57)</f>
        <v>0</v>
      </c>
      <c r="FF58" s="9">
        <f>IF(AND(FE64=0,FG48=1),Results!$D$22,FF57)</f>
        <v>0</v>
      </c>
      <c r="FG58" s="9">
        <f>IF(AND(FF64=0,FH48=1),Results!$D$22,FG57)</f>
        <v>0</v>
      </c>
      <c r="FH58" s="9">
        <f>IF(AND(FG64=0,FI48=1),Results!$D$22,FH57)</f>
        <v>0</v>
      </c>
      <c r="FI58" s="9">
        <f>IF(AND(FH64=0,FJ48=1),Results!$D$22,FI57)</f>
        <v>0</v>
      </c>
      <c r="FJ58" s="9">
        <f>IF(AND(FI64=0,FK48=1),Results!$D$22,FJ57)</f>
        <v>0</v>
      </c>
      <c r="FK58" s="9">
        <f>IF(AND(FJ64=0,FL48=1),Results!$D$22,FK57)</f>
        <v>0</v>
      </c>
      <c r="FL58" s="9">
        <f>IF(AND(FK64=0,FM48=1),Results!$D$22,FL57)</f>
        <v>0</v>
      </c>
      <c r="FM58" s="9">
        <f>IF(AND(FL64=0,FN48=1),Results!$D$22,FM57)</f>
        <v>0</v>
      </c>
      <c r="FN58" s="9">
        <f>IF(AND(FM64=0,FO48=1),Results!$D$22,FN57)</f>
        <v>0</v>
      </c>
      <c r="FO58" s="9">
        <f>IF(AND(FN64=0,FP48=1),Results!$D$22,FO57)</f>
        <v>0</v>
      </c>
      <c r="FP58" s="9">
        <f>IF(AND(FO64=0,FQ48=1),Results!$D$22,FP57)</f>
        <v>0</v>
      </c>
      <c r="FQ58" s="9">
        <f>IF(AND(FP64=0,FR48=1),Results!$D$22,FQ57)</f>
        <v>0</v>
      </c>
      <c r="FR58" s="9">
        <f>IF(AND(FQ64=0,FS48=1),Results!$D$22,FR57)</f>
        <v>0</v>
      </c>
      <c r="FS58" s="9">
        <f>IF(AND(FR64=0,FT48=1),Results!$D$22,FS57)</f>
        <v>0</v>
      </c>
      <c r="FT58" s="9">
        <f>IF(AND(FS64=0,FU48=1),Results!$D$22,FT57)</f>
        <v>0</v>
      </c>
      <c r="FU58" s="9">
        <f>IF(AND(FT64=0,FV48=1),Results!$D$22,FU57)</f>
        <v>0</v>
      </c>
      <c r="FV58" s="9">
        <f>IF(AND(FU64=0,FW48=1),Results!$D$22,FV57)</f>
        <v>0</v>
      </c>
      <c r="FW58" s="9">
        <f>IF(AND(FV64=0,FX48=1),Results!$D$22,FW57)</f>
        <v>0</v>
      </c>
      <c r="FX58" s="9">
        <f>IF(AND(FW64=0,FY48=1),Results!$D$22,FX57)</f>
        <v>0</v>
      </c>
      <c r="FY58" s="9">
        <f>IF(AND(FX64=0,FZ48=1),Results!$D$22,FY57)</f>
        <v>0</v>
      </c>
      <c r="FZ58" s="9">
        <f>IF(AND(FY64=0,GA48=1),Results!$D$22,FZ57)</f>
        <v>0</v>
      </c>
      <c r="GA58" s="9">
        <f>IF(AND(FZ64=0,GB48=1),Results!$D$22,GA57)</f>
        <v>0</v>
      </c>
      <c r="GB58" s="9">
        <f>IF(AND(GA64=0,GC48=1),Results!$D$22,GB57)</f>
        <v>0</v>
      </c>
      <c r="GC58" s="9">
        <f>IF(AND(GB64=0,GD48=1),Results!$D$22,GC57)</f>
        <v>0</v>
      </c>
      <c r="GD58" s="9">
        <f>IF(AND(GC64=0,GE48=1),Results!$D$22,GD57)</f>
        <v>0</v>
      </c>
      <c r="GE58" s="9">
        <f>IF(AND(GD64=0,GF48=1),Results!$D$22,GE57)</f>
        <v>0</v>
      </c>
      <c r="GF58" s="9">
        <f>IF(AND(GE64=0,GG48=1),Results!$D$22,GF57)</f>
        <v>0</v>
      </c>
      <c r="GG58" s="9">
        <f>IF(AND(GF64=0,GH48=1),Results!$D$22,GG57)</f>
        <v>0</v>
      </c>
      <c r="GH58" s="9">
        <f>IF(AND(GG64=0,GI48=1),Results!$D$22,GH57)</f>
        <v>0</v>
      </c>
      <c r="GI58" s="9">
        <f>IF(AND(GH64=0,GJ48=1),Results!$D$22,GI57)</f>
        <v>0</v>
      </c>
      <c r="GJ58" s="9">
        <f>IF(AND(GI64=0,GK48=1),Results!$D$22,GJ57)</f>
        <v>0</v>
      </c>
      <c r="GK58" s="9">
        <f>IF(AND(GJ64=0,GL48=1),Results!$D$22,GK57)</f>
        <v>0</v>
      </c>
      <c r="GL58" s="9">
        <f>IF(AND(GK64=0,GM48=1),Results!$D$22,GL57)</f>
        <v>0</v>
      </c>
      <c r="GM58" s="9">
        <f>IF(AND(GL64=0,GN48=1),Results!$D$22,GM57)</f>
        <v>0</v>
      </c>
      <c r="GN58" s="9">
        <f>IF(AND(GM64=0,GO48=1),Results!$D$22,GN57)</f>
        <v>0</v>
      </c>
      <c r="GO58" s="9">
        <f>IF(AND(GN64=0,GP48=1),Results!$D$22,GO57)</f>
        <v>0</v>
      </c>
      <c r="GP58" s="9">
        <f>IF(AND(GO64=0,GQ48=1),Results!$D$22,GP57)</f>
        <v>0</v>
      </c>
      <c r="GQ58" s="9">
        <f>IF(AND(GP64=0,GR48=1),Results!$D$22,GQ57)</f>
        <v>0</v>
      </c>
      <c r="GR58" s="9">
        <f>IF(AND(GQ64=0,GS48=1),Results!$D$22,GR57)</f>
        <v>0</v>
      </c>
      <c r="GS58" s="9">
        <f>IF(AND(GR64=0,GT48=1),Results!$D$22,GS57)</f>
        <v>0</v>
      </c>
      <c r="GT58" s="9">
        <f>IF(AND(GS64=0,GU48=1),Results!$D$22,GT57)</f>
        <v>0</v>
      </c>
      <c r="GU58" s="9">
        <f>IF(AND(GT64=0,GV48=1),Results!$D$22,GU57)</f>
        <v>0</v>
      </c>
      <c r="GV58" s="9">
        <f>IF(AND(GU64=0,GW48=1),Results!$D$22,GV57)</f>
        <v>0</v>
      </c>
      <c r="GW58" s="9">
        <f>IF(AND(GV64=0,GX48=1),Results!$D$22,GW57)</f>
        <v>0</v>
      </c>
      <c r="GX58" s="9">
        <f>IF(AND(GW64=0,GY48=1),Results!$D$22,GX57)</f>
        <v>0</v>
      </c>
      <c r="GY58" s="9">
        <f>IF(AND(GX64=0,GZ48=1),Results!$D$22,GY57)</f>
        <v>0</v>
      </c>
      <c r="GZ58" s="9">
        <f>IF(AND(GY64=0,HA48=1),Results!$D$22,GZ57)</f>
        <v>0</v>
      </c>
      <c r="HA58" s="9">
        <f>IF(AND(GZ64=0,HB48=1),Results!$D$22,HA57)</f>
        <v>0</v>
      </c>
      <c r="HB58" s="9">
        <f>IF(AND(HA64=0,HC48=1),Results!$D$22,HB57)</f>
        <v>0</v>
      </c>
      <c r="HC58" s="9">
        <f>IF(AND(HB64=0,HD48=1),Results!$D$22,HC57)</f>
        <v>0</v>
      </c>
      <c r="HD58" s="9">
        <f>IF(AND(HC64=0,HE48=1),Results!$D$22,HD57)</f>
        <v>0</v>
      </c>
      <c r="HE58" s="9">
        <f>IF(AND(HD64=0,HF48=1),Results!$D$22,HE57)</f>
        <v>0</v>
      </c>
      <c r="HF58" s="9">
        <f>IF(AND(HE64=0,HG48=1),Results!$D$22,HF57)</f>
        <v>0</v>
      </c>
      <c r="HG58" s="9">
        <f>IF(AND(HF64=0,HH48=1),Results!$D$22,HG57)</f>
        <v>0</v>
      </c>
      <c r="HH58" s="9">
        <f>IF(AND(HG64=0,HI48=1),Results!$D$22,HH57)</f>
        <v>0</v>
      </c>
      <c r="HI58" s="9">
        <f>IF(AND(HH64=0,HJ48=1),Results!$D$22,HI57)</f>
        <v>0</v>
      </c>
      <c r="HJ58" s="9">
        <f>IF(AND(HI64=0,HK48=1),Results!$D$22,HJ57)</f>
        <v>0</v>
      </c>
      <c r="HK58" s="9">
        <f>IF(AND(HJ64=0,HL48=1),Results!$D$22,HK57)</f>
        <v>0</v>
      </c>
      <c r="HL58" s="9">
        <f>IF(AND(HK64=0,HM48=1),Results!$D$22,HL57)</f>
        <v>0</v>
      </c>
      <c r="HM58" s="9">
        <f>IF(AND(HL64=0,HN48=1),Results!$D$22,HM57)</f>
        <v>0</v>
      </c>
      <c r="HN58" s="9">
        <f>IF(AND(HM64=0,HO48=1),Results!$D$22,HN57)</f>
        <v>0</v>
      </c>
      <c r="HO58" s="9">
        <f>IF(AND(HN64=0,HP48=1),Results!$D$22,HO57)</f>
        <v>0</v>
      </c>
      <c r="HP58" s="9">
        <f>IF(AND(HO64=0,HQ48=1),Results!$D$22,HP57)</f>
        <v>0</v>
      </c>
      <c r="HQ58" s="9">
        <f>IF(AND(HP64=0,HR48=1),Results!$D$22,HQ57)</f>
        <v>0</v>
      </c>
      <c r="HR58" s="9">
        <f>IF(AND(HQ64=0,HS48=1),Results!$D$22,HR57)</f>
        <v>0</v>
      </c>
      <c r="HS58" s="9">
        <f>IF(AND(HR64=0,HT48=1),Results!$D$22,HS57)</f>
        <v>0</v>
      </c>
      <c r="HT58" s="9">
        <f>IF(AND(HS64=0,HU48=1),Results!$D$22,HT57)</f>
        <v>0</v>
      </c>
      <c r="HU58" s="9">
        <f>IF(AND(HT64=0,HV48=1),Results!$D$22,HU57)</f>
        <v>0</v>
      </c>
      <c r="HV58" s="9">
        <f>IF(AND(HU64=0,HW48=1),Results!$D$22,HV57)</f>
        <v>0</v>
      </c>
      <c r="HW58" s="9">
        <f>IF(AND(HV64=0,HX48=1),Results!$D$22,HW57)</f>
        <v>0</v>
      </c>
      <c r="HX58" s="9">
        <f>IF(AND(HW64=0,HY48=1),Results!$D$22,HX57)</f>
        <v>0</v>
      </c>
      <c r="HY58" s="9">
        <f>IF(AND(HX64=0,HZ48=1),Results!$D$22,HY57)</f>
        <v>0</v>
      </c>
      <c r="HZ58" s="9">
        <f>IF(AND(HY64=0,IA48=1),Results!$D$22,HZ57)</f>
        <v>0</v>
      </c>
      <c r="IA58" s="9">
        <f>IF(AND(HZ64=0,IB48=1),Results!$D$22,IA57)</f>
        <v>0</v>
      </c>
      <c r="IB58" s="9">
        <f>IF(AND(IA64=0,IC48=1),Results!$D$22,IB57)</f>
        <v>0</v>
      </c>
      <c r="IC58" s="9">
        <f>IF(AND(IB64=0,ID48=1),Results!$D$22,IC57)</f>
        <v>0</v>
      </c>
      <c r="ID58" s="9">
        <f>IF(AND(IC64=0,IE48=1),Results!$D$22,ID57)</f>
        <v>0</v>
      </c>
      <c r="IE58" s="9">
        <f>IF(AND(ID64=0,IF48=1),Results!$D$22,IE57)</f>
        <v>0</v>
      </c>
      <c r="IF58" s="9">
        <f>IF(AND(IE64=0,IG48=1),Results!$D$22,IF57)</f>
        <v>0</v>
      </c>
      <c r="IG58" s="9">
        <f>IF(AND(IF64=0,IH48=1),Results!$D$22,IG57)</f>
        <v>0</v>
      </c>
      <c r="IH58" s="9">
        <f>IF(AND(IG64=0,II48=1),Results!$D$22,IH57)</f>
        <v>0</v>
      </c>
      <c r="II58" s="9">
        <f>IF(AND(IH64=0,IJ48=1),Results!$D$22,II57)</f>
        <v>0</v>
      </c>
      <c r="IJ58" s="9">
        <f>IF(AND(II64=0,IK48=1),Results!$D$22,IJ57)</f>
        <v>0</v>
      </c>
      <c r="IK58" s="9">
        <f>IF(AND(IJ64=0,IL48=1),Results!$D$22,IK57)</f>
        <v>0</v>
      </c>
      <c r="IL58" s="9">
        <f>IF(AND(IK64=0,IM48=1),Results!$D$22,IL57)</f>
        <v>0</v>
      </c>
      <c r="IM58" s="9">
        <f>IF(AND(IL64=0,IN48=1),Results!$D$22,IM57)</f>
        <v>0</v>
      </c>
      <c r="IN58" s="9">
        <f>IF(AND(IM64=0,IO48=1),Results!$D$22,IN57)</f>
        <v>0</v>
      </c>
      <c r="IO58" s="9">
        <f>IF(AND(IN64=0,IP48=1),Results!$D$22,IO57)</f>
        <v>0</v>
      </c>
      <c r="IP58" s="9">
        <f>IF(AND(IO64=0,IQ48=1),Results!$D$22,IP57)</f>
        <v>0</v>
      </c>
      <c r="IQ58" s="9">
        <f>IF(AND(IP64=0,IR48=1),Results!$D$22,IQ57)</f>
        <v>0</v>
      </c>
      <c r="IR58" s="9">
        <f>IF(AND(IQ64=0,IS48=1),Results!$D$22,IR57)</f>
        <v>0</v>
      </c>
    </row>
    <row r="59" spans="1:252" s="8" customFormat="1" ht="12.75" hidden="1" customHeight="1" x14ac:dyDescent="0.25">
      <c r="A59" s="191"/>
      <c r="B59" s="9"/>
      <c r="C59" s="9">
        <f>IF(AND(B64=0,D50=1),Results!$D$23,C58)</f>
        <v>0</v>
      </c>
      <c r="D59" s="9">
        <f>IF(AND(C64=0,E50=1),Results!$D$23,D58)</f>
        <v>0</v>
      </c>
      <c r="E59" s="9">
        <f>IF(AND(D64=0,F50=1),Results!$D$23,E58)</f>
        <v>0</v>
      </c>
      <c r="F59" s="9">
        <f>IF(AND(E64=0,G50=1),Results!$D$23,F58)</f>
        <v>0</v>
      </c>
      <c r="G59" s="9">
        <f>IF(AND(F64=0,H50=1),Results!$D$23,G58)</f>
        <v>0</v>
      </c>
      <c r="H59" s="9">
        <f>IF(AND(G64=0,I50=1),Results!$D$23,H58)</f>
        <v>0</v>
      </c>
      <c r="I59" s="9">
        <f>IF(AND(H64=0,J50=1),Results!$D$23,I58)</f>
        <v>0</v>
      </c>
      <c r="J59" s="9">
        <f>IF(AND(I64=0,K50=1),Results!$D$23,J58)</f>
        <v>0</v>
      </c>
      <c r="K59" s="9">
        <f>IF(AND(J64=0,L50=1),Results!$D$23,K58)</f>
        <v>0</v>
      </c>
      <c r="L59" s="9">
        <f>IF(AND(K64=0,M50=1),Results!$D$23,L58)</f>
        <v>0</v>
      </c>
      <c r="M59" s="9">
        <f>IF(AND(L64=0,N50=1),Results!$D$23,M58)</f>
        <v>0</v>
      </c>
      <c r="N59" s="9">
        <f>IF(AND(M64=0,O50=1),Results!$D$23,N58)</f>
        <v>0</v>
      </c>
      <c r="O59" s="9">
        <f>IF(AND(N64=0,P50=1),Results!$D$23,O58)</f>
        <v>0</v>
      </c>
      <c r="P59" s="9">
        <f>IF(AND(O64=0,Q50=1),Results!$D$23,P58)</f>
        <v>0</v>
      </c>
      <c r="Q59" s="9">
        <f>IF(AND(P64=0,R50=1),Results!$D$23,Q58)</f>
        <v>0</v>
      </c>
      <c r="R59" s="9">
        <f>IF(AND(Q64=0,S50=1),Results!$D$23,R58)</f>
        <v>0</v>
      </c>
      <c r="S59" s="9">
        <f>IF(AND(R64=0,T50=1),Results!$D$23,S58)</f>
        <v>0</v>
      </c>
      <c r="T59" s="9">
        <f>IF(AND(S64=0,U50=1),Results!$D$23,T58)</f>
        <v>0</v>
      </c>
      <c r="U59" s="9">
        <f>IF(AND(T64=0,V50=1),Results!$D$23,U58)</f>
        <v>0</v>
      </c>
      <c r="V59" s="9">
        <f>IF(AND(U64=0,W50=1),Results!$D$23,V58)</f>
        <v>0</v>
      </c>
      <c r="W59" s="9">
        <f>IF(AND(V64=0,X50=1),Results!$D$23,W58)</f>
        <v>0</v>
      </c>
      <c r="X59" s="9">
        <f>IF(AND(W64=0,Y50=1),Results!$D$23,X58)</f>
        <v>0</v>
      </c>
      <c r="Y59" s="9">
        <f>IF(AND(X64=0,Z50=1),Results!$D$23,Y58)</f>
        <v>0</v>
      </c>
      <c r="Z59" s="9">
        <f>IF(AND(Y64=0,AA50=1),Results!$D$23,Z58)</f>
        <v>0</v>
      </c>
      <c r="AA59" s="9">
        <f>IF(AND(Z64=0,AB50=1),Results!$D$23,AA58)</f>
        <v>0</v>
      </c>
      <c r="AB59" s="9">
        <f>IF(AND(AA64=0,AC50=1),Results!$D$23,AB58)</f>
        <v>0</v>
      </c>
      <c r="AC59" s="9">
        <f>IF(AND(AB64=0,AD50=1),Results!$D$23,AC58)</f>
        <v>0</v>
      </c>
      <c r="AD59" s="9">
        <f>IF(AND(AC64=0,AE50=1),Results!$D$23,AD58)</f>
        <v>0</v>
      </c>
      <c r="AE59" s="9">
        <f>IF(AND(AD64=0,AF50=1),Results!$D$23,AE58)</f>
        <v>0</v>
      </c>
      <c r="AF59" s="9">
        <f>IF(AND(AE64=0,AG50=1),Results!$D$23,AF58)</f>
        <v>0</v>
      </c>
      <c r="AG59" s="9">
        <f>IF(AND(AF64=0,AH50=1),Results!$D$23,AG58)</f>
        <v>0</v>
      </c>
      <c r="AH59" s="9">
        <f>IF(AND(AG64=0,AI50=1),Results!$D$23,AH58)</f>
        <v>0</v>
      </c>
      <c r="AI59" s="9">
        <f>IF(AND(AH64=0,AJ50=1),Results!$D$23,AI58)</f>
        <v>0</v>
      </c>
      <c r="AJ59" s="9">
        <f>IF(AND(AI64=0,AK50=1),Results!$D$23,AJ58)</f>
        <v>0</v>
      </c>
      <c r="AK59" s="9">
        <f>IF(AND(AJ64=0,AL50=1),Results!$D$23,AK58)</f>
        <v>0</v>
      </c>
      <c r="AL59" s="9">
        <f>IF(AND(AK64=0,AM50=1),Results!$D$23,AL58)</f>
        <v>0</v>
      </c>
      <c r="AM59" s="9">
        <f>IF(AND(AL64=0,AN50=1),Results!$D$23,AM58)</f>
        <v>0</v>
      </c>
      <c r="AN59" s="9">
        <f>IF(AND(AM64=0,AO50=1),Results!$D$23,AN58)</f>
        <v>0</v>
      </c>
      <c r="AO59" s="9">
        <f>IF(AND(AN64=0,AP50=1),Results!$D$23,AO58)</f>
        <v>0</v>
      </c>
      <c r="AP59" s="9">
        <f>IF(AND(AO64=0,AQ50=1),Results!$D$23,AP58)</f>
        <v>0</v>
      </c>
      <c r="AQ59" s="9">
        <f>IF(AND(AP64=0,AR50=1),Results!$D$23,AQ58)</f>
        <v>0</v>
      </c>
      <c r="AR59" s="9">
        <f>IF(AND(AQ64=0,AS50=1),Results!$D$23,AR58)</f>
        <v>0</v>
      </c>
      <c r="AS59" s="9">
        <f>IF(AND(AR64=0,AT50=1),Results!$D$23,AS58)</f>
        <v>0</v>
      </c>
      <c r="AT59" s="9">
        <f>IF(AND(AS64=0,AU50=1),Results!$D$23,AT58)</f>
        <v>0</v>
      </c>
      <c r="AU59" s="9">
        <f>IF(AND(AT64=0,AV50=1),Results!$D$23,AU58)</f>
        <v>0</v>
      </c>
      <c r="AV59" s="9">
        <f>IF(AND(AU64=0,AW50=1),Results!$D$23,AV58)</f>
        <v>0</v>
      </c>
      <c r="AW59" s="9">
        <f>IF(AND(AV64=0,AX50=1),Results!$D$23,AW58)</f>
        <v>0</v>
      </c>
      <c r="AX59" s="9">
        <f>IF(AND(AW64=0,AY50=1),Results!$D$23,AX58)</f>
        <v>0</v>
      </c>
      <c r="AY59" s="9">
        <f>IF(AND(AX64=0,AZ50=1),Results!$D$23,AY58)</f>
        <v>0</v>
      </c>
      <c r="AZ59" s="9">
        <f>IF(AND(AY64=0,BA50=1),Results!$D$23,AZ58)</f>
        <v>0</v>
      </c>
      <c r="BA59" s="9">
        <f>IF(AND(AZ64=0,BB50=1),Results!$D$23,BA58)</f>
        <v>0</v>
      </c>
      <c r="BB59" s="9">
        <f>IF(AND(BA64=0,BC50=1),Results!$D$23,BB58)</f>
        <v>0</v>
      </c>
      <c r="BC59" s="9">
        <f>IF(AND(BB64=0,BD50=1),Results!$D$23,BC58)</f>
        <v>0</v>
      </c>
      <c r="BD59" s="9">
        <f>IF(AND(BC64=0,BE50=1),Results!$D$23,BD58)</f>
        <v>0</v>
      </c>
      <c r="BE59" s="9">
        <f>IF(AND(BD64=0,BF50=1),Results!$D$23,BE58)</f>
        <v>0</v>
      </c>
      <c r="BF59" s="9">
        <f>IF(AND(BE64=0,BG50=1),Results!$D$23,BF58)</f>
        <v>0</v>
      </c>
      <c r="BG59" s="9">
        <f>IF(AND(BF64=0,BH50=1),Results!$D$23,BG58)</f>
        <v>0</v>
      </c>
      <c r="BH59" s="9">
        <f>IF(AND(BG64=0,BI50=1),Results!$D$23,BH58)</f>
        <v>0</v>
      </c>
      <c r="BI59" s="9">
        <f>IF(AND(BH64=0,BJ50=1),Results!$D$23,BI58)</f>
        <v>0</v>
      </c>
      <c r="BJ59" s="9">
        <f>IF(AND(BI64=0,BK50=1),Results!$D$23,BJ58)</f>
        <v>0</v>
      </c>
      <c r="BK59" s="9">
        <f>IF(AND(BJ64=0,BL50=1),Results!$D$23,BK58)</f>
        <v>0</v>
      </c>
      <c r="BL59" s="9">
        <f>IF(AND(BK64=0,BM50=1),Results!$D$23,BL58)</f>
        <v>0</v>
      </c>
      <c r="BM59" s="9">
        <f>IF(AND(BL64=0,BN50=1),Results!$D$23,BM58)</f>
        <v>0</v>
      </c>
      <c r="BN59" s="9">
        <f>IF(AND(BM64=0,BO50=1),Results!$D$23,BN58)</f>
        <v>0</v>
      </c>
      <c r="BO59" s="9">
        <f>IF(AND(BN64=0,BP50=1),Results!$D$23,BO58)</f>
        <v>0</v>
      </c>
      <c r="BP59" s="9">
        <f>IF(AND(BO64=0,BQ50=1),Results!$D$23,BP58)</f>
        <v>0</v>
      </c>
      <c r="BQ59" s="9">
        <f>IF(AND(BP64=0,BR50=1),Results!$D$23,BQ58)</f>
        <v>0</v>
      </c>
      <c r="BR59" s="9">
        <f>IF(AND(BQ64=0,BS50=1),Results!$D$23,BR58)</f>
        <v>0</v>
      </c>
      <c r="BS59" s="9">
        <f>IF(AND(BR64=0,BT50=1),Results!$D$23,BS58)</f>
        <v>0</v>
      </c>
      <c r="BT59" s="9">
        <f>IF(AND(BS64=0,BU50=1),Results!$D$23,BT58)</f>
        <v>0</v>
      </c>
      <c r="BU59" s="9">
        <f>IF(AND(BT64=0,BV50=1),Results!$D$23,BU58)</f>
        <v>0</v>
      </c>
      <c r="BV59" s="9">
        <f>IF(AND(BU64=0,BW50=1),Results!$D$23,BV58)</f>
        <v>0</v>
      </c>
      <c r="BW59" s="9">
        <f>IF(AND(BV64=0,BX50=1),Results!$D$23,BW58)</f>
        <v>0</v>
      </c>
      <c r="BX59" s="9">
        <f>IF(AND(BW64=0,BY50=1),Results!$D$23,BX58)</f>
        <v>0</v>
      </c>
      <c r="BY59" s="9">
        <f>IF(AND(BX64=0,BZ50=1),Results!$D$23,BY58)</f>
        <v>0</v>
      </c>
      <c r="BZ59" s="9">
        <f>IF(AND(BY64=0,CA50=1),Results!$D$23,BZ58)</f>
        <v>0</v>
      </c>
      <c r="CA59" s="9">
        <f>IF(AND(BZ64=0,CB50=1),Results!$D$23,CA58)</f>
        <v>0</v>
      </c>
      <c r="CB59" s="9">
        <f>IF(AND(CA64=0,CC50=1),Results!$D$23,CB58)</f>
        <v>0</v>
      </c>
      <c r="CC59" s="9">
        <f>IF(AND(CB64=0,CD50=1),Results!$D$23,CC58)</f>
        <v>0</v>
      </c>
      <c r="CD59" s="9">
        <f>IF(AND(CC64=0,CE50=1),Results!$D$23,CD58)</f>
        <v>0</v>
      </c>
      <c r="CE59" s="9">
        <f>IF(AND(CD64=0,CF50=1),Results!$D$23,CE58)</f>
        <v>0</v>
      </c>
      <c r="CF59" s="9">
        <f>IF(AND(CE64=0,CG50=1),Results!$D$23,CF58)</f>
        <v>0</v>
      </c>
      <c r="CG59" s="9">
        <f>IF(AND(CF64=0,CH50=1),Results!$D$23,CG58)</f>
        <v>0</v>
      </c>
      <c r="CH59" s="9">
        <f>IF(AND(CG64=0,CI50=1),Results!$D$23,CH58)</f>
        <v>0</v>
      </c>
      <c r="CI59" s="9">
        <f>IF(AND(CH64=0,CJ50=1),Results!$D$23,CI58)</f>
        <v>0</v>
      </c>
      <c r="CJ59" s="9">
        <f>IF(AND(CI64=0,CK50=1),Results!$D$23,CJ58)</f>
        <v>0</v>
      </c>
      <c r="CK59" s="9">
        <f>IF(AND(CJ64=0,CL50=1),Results!$D$23,CK58)</f>
        <v>0</v>
      </c>
      <c r="CL59" s="9">
        <f>IF(AND(CK64=0,CM50=1),Results!$D$23,CL58)</f>
        <v>0</v>
      </c>
      <c r="CM59" s="9">
        <f>IF(AND(CL64=0,CN50=1),Results!$D$23,CM58)</f>
        <v>0</v>
      </c>
      <c r="CN59" s="9">
        <f>IF(AND(CM64=0,CO50=1),Results!$D$23,CN58)</f>
        <v>0</v>
      </c>
      <c r="CO59" s="9">
        <f>IF(AND(CN64=0,CP50=1),Results!$D$23,CO58)</f>
        <v>0</v>
      </c>
      <c r="CP59" s="9">
        <f>IF(AND(CO64=0,CQ50=1),Results!$D$23,CP58)</f>
        <v>0</v>
      </c>
      <c r="CQ59" s="9">
        <f>IF(AND(CP64=0,CR50=1),Results!$D$23,CQ58)</f>
        <v>0</v>
      </c>
      <c r="CR59" s="9">
        <f>IF(AND(CQ64=0,CS50=1),Results!$D$23,CR58)</f>
        <v>0</v>
      </c>
      <c r="CS59" s="9">
        <f>IF(AND(CR64=0,CT50=1),Results!$D$23,CS58)</f>
        <v>0</v>
      </c>
      <c r="CT59" s="9">
        <f>IF(AND(CS64=0,CU50=1),Results!$D$23,CT58)</f>
        <v>1950</v>
      </c>
      <c r="CU59" s="9">
        <f>IF(AND(CT64=0,CV50=1),Results!$D$23,CU58)</f>
        <v>1950</v>
      </c>
      <c r="CV59" s="9">
        <f>IF(AND(CU64=0,CW50=1),Results!$D$23,CV58)</f>
        <v>1950</v>
      </c>
      <c r="CW59" s="9">
        <f>IF(AND(CV64=0,CX50=1),Results!$D$23,CW58)</f>
        <v>1950</v>
      </c>
      <c r="CX59" s="9">
        <f>IF(AND(CW64=0,CY50=1),Results!$D$23,CX58)</f>
        <v>1950</v>
      </c>
      <c r="CY59" s="9">
        <f>IF(AND(CX64=0,CZ50=1),Results!$D$23,CY58)</f>
        <v>1950</v>
      </c>
      <c r="CZ59" s="9">
        <f>IF(AND(CY64=0,DA50=1),Results!$D$23,CZ58)</f>
        <v>1950</v>
      </c>
      <c r="DA59" s="9">
        <f>IF(AND(CZ64=0,DB50=1),Results!$D$23,DA58)</f>
        <v>1950</v>
      </c>
      <c r="DB59" s="9">
        <f>IF(AND(DA64=0,DC50=1),Results!$D$23,DB58)</f>
        <v>1950</v>
      </c>
      <c r="DC59" s="9">
        <f>IF(AND(DB64=0,DD50=1),Results!$D$23,DC58)</f>
        <v>1950</v>
      </c>
      <c r="DD59" s="9">
        <f>IF(AND(DC64=0,DE50=1),Results!$D$23,DD58)</f>
        <v>1950</v>
      </c>
      <c r="DE59" s="9">
        <f>IF(AND(DD64=0,DF50=1),Results!$D$23,DE58)</f>
        <v>1950</v>
      </c>
      <c r="DF59" s="9">
        <f>IF(AND(DE64=0,DG50=1),Results!$D$23,DF58)</f>
        <v>1950</v>
      </c>
      <c r="DG59" s="9">
        <f>IF(AND(DF64=0,DH50=1),Results!$D$23,DG58)</f>
        <v>1950</v>
      </c>
      <c r="DH59" s="9">
        <f>IF(AND(DG64=0,DI50=1),Results!$D$23,DH58)</f>
        <v>1950</v>
      </c>
      <c r="DI59" s="9">
        <f>IF(AND(DH64=0,DJ50=1),Results!$D$23,DI58)</f>
        <v>1950</v>
      </c>
      <c r="DJ59" s="9">
        <f>IF(AND(DI64=0,DK50=1),Results!$D$23,DJ58)</f>
        <v>1200</v>
      </c>
      <c r="DK59" s="9">
        <f>IF(AND(DJ64=0,DL50=1),Results!$D$23,DK58)</f>
        <v>1200</v>
      </c>
      <c r="DL59" s="9">
        <f>IF(AND(DK64=0,DM50=1),Results!$D$23,DL58)</f>
        <v>1200</v>
      </c>
      <c r="DM59" s="9">
        <f>IF(AND(DL64=0,DN50=1),Results!$D$23,DM58)</f>
        <v>1200</v>
      </c>
      <c r="DN59" s="9">
        <f>IF(AND(DM64=0,DO50=1),Results!$D$23,DN58)</f>
        <v>1200</v>
      </c>
      <c r="DO59" s="9">
        <f>IF(AND(DN64=0,DP50=1),Results!$D$23,DO58)</f>
        <v>1200</v>
      </c>
      <c r="DP59" s="9">
        <f>IF(AND(DO64=0,DQ50=1),Results!$D$23,DP58)</f>
        <v>1200</v>
      </c>
      <c r="DQ59" s="9">
        <f>IF(AND(DP64=0,DR50=1),Results!$D$23,DQ58)</f>
        <v>1200</v>
      </c>
      <c r="DR59" s="9">
        <f>IF(AND(DQ64=0,DS50=1),Results!$D$23,DR58)</f>
        <v>480</v>
      </c>
      <c r="DS59" s="9">
        <f>IF(AND(DR64=0,DT50=1),Results!$D$23,DS58)</f>
        <v>480</v>
      </c>
      <c r="DT59" s="9">
        <f>IF(AND(DS64=0,DU50=1),Results!$D$23,DT58)</f>
        <v>480</v>
      </c>
      <c r="DU59" s="9">
        <f>IF(AND(DT64=0,DV50=1),Results!$D$23,DU58)</f>
        <v>480</v>
      </c>
      <c r="DV59" s="9">
        <f>IF(AND(DU64=0,DW50=1),Results!$D$23,DV58)</f>
        <v>480</v>
      </c>
      <c r="DW59" s="9">
        <f>IF(AND(DV64=0,DX50=1),Results!$D$23,DW58)</f>
        <v>480</v>
      </c>
      <c r="DX59" s="9">
        <f>IF(AND(DW64=0,DY50=1),Results!$D$23,DX58)</f>
        <v>480</v>
      </c>
      <c r="DY59" s="9">
        <f>IF(AND(DX64=0,DZ50=1),Results!$D$23,DY58)</f>
        <v>480</v>
      </c>
      <c r="DZ59" s="9">
        <f>IF(AND(DY64=0,EA50=1),Results!$D$23,DZ58)</f>
        <v>480</v>
      </c>
      <c r="EA59" s="9">
        <f>IF(AND(DZ64=0,EB50=1),Results!$D$23,EA58)</f>
        <v>480</v>
      </c>
      <c r="EB59" s="9">
        <f>IF(AND(EA64=0,EC50=1),Results!$D$23,EB58)</f>
        <v>480</v>
      </c>
      <c r="EC59" s="9">
        <f>IF(AND(EB64=0,ED50=1),Results!$D$23,EC58)</f>
        <v>0</v>
      </c>
      <c r="ED59" s="9">
        <f>IF(AND(EC64=0,EE50=1),Results!$D$23,ED58)</f>
        <v>0</v>
      </c>
      <c r="EE59" s="9">
        <f>IF(AND(ED64=0,EF50=1),Results!$D$23,EE58)</f>
        <v>0</v>
      </c>
      <c r="EF59" s="9">
        <f>IF(AND(EE64=0,EG50=1),Results!$D$23,EF58)</f>
        <v>0</v>
      </c>
      <c r="EG59" s="9">
        <f>IF(AND(EF64=0,EH50=1),Results!$D$23,EG58)</f>
        <v>0</v>
      </c>
      <c r="EH59" s="9">
        <f>IF(AND(EG64=0,EI50=1),Results!$D$23,EH58)</f>
        <v>0</v>
      </c>
      <c r="EI59" s="9">
        <f>IF(AND(EH64=0,EJ50=1),Results!$D$23,EI58)</f>
        <v>0</v>
      </c>
      <c r="EJ59" s="9">
        <f>IF(AND(EI64=0,EK50=1),Results!$D$23,EJ58)</f>
        <v>0</v>
      </c>
      <c r="EK59" s="9">
        <f>IF(AND(EJ64=0,EL50=1),Results!$D$23,EK58)</f>
        <v>0</v>
      </c>
      <c r="EL59" s="9">
        <f>IF(AND(EK64=0,EM50=1),Results!$D$23,EL58)</f>
        <v>0</v>
      </c>
      <c r="EM59" s="9">
        <f>IF(AND(EL64=0,EN50=1),Results!$D$23,EM58)</f>
        <v>0</v>
      </c>
      <c r="EN59" s="9">
        <f>IF(AND(EM64=0,EO50=1),Results!$D$23,EN58)</f>
        <v>0</v>
      </c>
      <c r="EO59" s="9">
        <f>IF(AND(EN64=0,EP50=1),Results!$D$23,EO58)</f>
        <v>0</v>
      </c>
      <c r="EP59" s="9">
        <f>IF(AND(EO64=0,EQ50=1),Results!$D$23,EP58)</f>
        <v>0</v>
      </c>
      <c r="EQ59" s="9">
        <f>IF(AND(EP64=0,ER50=1),Results!$D$23,EQ58)</f>
        <v>0</v>
      </c>
      <c r="ER59" s="9">
        <f>IF(AND(EQ64=0,ES50=1),Results!$D$23,ER58)</f>
        <v>0</v>
      </c>
      <c r="ES59" s="9">
        <f>IF(AND(ER64=0,ET50=1),Results!$D$23,ES58)</f>
        <v>0</v>
      </c>
      <c r="ET59" s="9">
        <f>IF(AND(ES64=0,EU50=1),Results!$D$23,ET58)</f>
        <v>0</v>
      </c>
      <c r="EU59" s="9">
        <f>IF(AND(ET64=0,EV50=1),Results!$D$23,EU58)</f>
        <v>0</v>
      </c>
      <c r="EV59" s="9">
        <f>IF(AND(EU64=0,EW50=1),Results!$D$23,EV58)</f>
        <v>0</v>
      </c>
      <c r="EW59" s="9">
        <f>IF(AND(EV64=0,EX50=1),Results!$D$23,EW58)</f>
        <v>0</v>
      </c>
      <c r="EX59" s="9">
        <f>IF(AND(EW64=0,EY50=1),Results!$D$23,EX58)</f>
        <v>0</v>
      </c>
      <c r="EY59" s="9">
        <f>IF(AND(EX64=0,EZ50=1),Results!$D$23,EY58)</f>
        <v>0</v>
      </c>
      <c r="EZ59" s="9">
        <f>IF(AND(EY64=0,FA50=1),Results!$D$23,EZ58)</f>
        <v>0</v>
      </c>
      <c r="FA59" s="9">
        <f>IF(AND(EZ64=0,FB50=1),Results!$D$23,FA58)</f>
        <v>0</v>
      </c>
      <c r="FB59" s="9">
        <f>IF(AND(FA64=0,FC50=1),Results!$D$23,FB58)</f>
        <v>0</v>
      </c>
      <c r="FC59" s="9">
        <f>IF(AND(FB64=0,FD50=1),Results!$D$23,FC58)</f>
        <v>0</v>
      </c>
      <c r="FD59" s="9">
        <f>IF(AND(FC64=0,FE50=1),Results!$D$23,FD58)</f>
        <v>0</v>
      </c>
      <c r="FE59" s="9">
        <f>IF(AND(FD64=0,FF50=1),Results!$D$23,FE58)</f>
        <v>0</v>
      </c>
      <c r="FF59" s="9">
        <f>IF(AND(FE64=0,FG50=1),Results!$D$23,FF58)</f>
        <v>0</v>
      </c>
      <c r="FG59" s="9">
        <f>IF(AND(FF64=0,FH50=1),Results!$D$23,FG58)</f>
        <v>0</v>
      </c>
      <c r="FH59" s="9">
        <f>IF(AND(FG64=0,FI50=1),Results!$D$23,FH58)</f>
        <v>0</v>
      </c>
      <c r="FI59" s="9">
        <f>IF(AND(FH64=0,FJ50=1),Results!$D$23,FI58)</f>
        <v>0</v>
      </c>
      <c r="FJ59" s="9">
        <f>IF(AND(FI64=0,FK50=1),Results!$D$23,FJ58)</f>
        <v>0</v>
      </c>
      <c r="FK59" s="9">
        <f>IF(AND(FJ64=0,FL50=1),Results!$D$23,FK58)</f>
        <v>0</v>
      </c>
      <c r="FL59" s="9">
        <f>IF(AND(FK64=0,FM50=1),Results!$D$23,FL58)</f>
        <v>0</v>
      </c>
      <c r="FM59" s="9">
        <f>IF(AND(FL64=0,FN50=1),Results!$D$23,FM58)</f>
        <v>0</v>
      </c>
      <c r="FN59" s="9">
        <f>IF(AND(FM64=0,FO50=1),Results!$D$23,FN58)</f>
        <v>0</v>
      </c>
      <c r="FO59" s="9">
        <f>IF(AND(FN64=0,FP50=1),Results!$D$23,FO58)</f>
        <v>0</v>
      </c>
      <c r="FP59" s="9">
        <f>IF(AND(FO64=0,FQ50=1),Results!$D$23,FP58)</f>
        <v>0</v>
      </c>
      <c r="FQ59" s="9">
        <f>IF(AND(FP64=0,FR50=1),Results!$D$23,FQ58)</f>
        <v>0</v>
      </c>
      <c r="FR59" s="9">
        <f>IF(AND(FQ64=0,FS50=1),Results!$D$23,FR58)</f>
        <v>0</v>
      </c>
      <c r="FS59" s="9">
        <f>IF(AND(FR64=0,FT50=1),Results!$D$23,FS58)</f>
        <v>0</v>
      </c>
      <c r="FT59" s="9">
        <f>IF(AND(FS64=0,FU50=1),Results!$D$23,FT58)</f>
        <v>0</v>
      </c>
      <c r="FU59" s="9">
        <f>IF(AND(FT64=0,FV50=1),Results!$D$23,FU58)</f>
        <v>0</v>
      </c>
      <c r="FV59" s="9">
        <f>IF(AND(FU64=0,FW50=1),Results!$D$23,FV58)</f>
        <v>0</v>
      </c>
      <c r="FW59" s="9">
        <f>IF(AND(FV64=0,FX50=1),Results!$D$23,FW58)</f>
        <v>0</v>
      </c>
      <c r="FX59" s="9">
        <f>IF(AND(FW64=0,FY50=1),Results!$D$23,FX58)</f>
        <v>0</v>
      </c>
      <c r="FY59" s="9">
        <f>IF(AND(FX64=0,FZ50=1),Results!$D$23,FY58)</f>
        <v>0</v>
      </c>
      <c r="FZ59" s="9">
        <f>IF(AND(FY64=0,GA50=1),Results!$D$23,FZ58)</f>
        <v>0</v>
      </c>
      <c r="GA59" s="9">
        <f>IF(AND(FZ64=0,GB50=1),Results!$D$23,GA58)</f>
        <v>0</v>
      </c>
      <c r="GB59" s="9">
        <f>IF(AND(GA64=0,GC50=1),Results!$D$23,GB58)</f>
        <v>0</v>
      </c>
      <c r="GC59" s="9">
        <f>IF(AND(GB64=0,GD50=1),Results!$D$23,GC58)</f>
        <v>0</v>
      </c>
      <c r="GD59" s="9">
        <f>IF(AND(GC64=0,GE50=1),Results!$D$23,GD58)</f>
        <v>0</v>
      </c>
      <c r="GE59" s="9">
        <f>IF(AND(GD64=0,GF50=1),Results!$D$23,GE58)</f>
        <v>0</v>
      </c>
      <c r="GF59" s="9">
        <f>IF(AND(GE64=0,GG50=1),Results!$D$23,GF58)</f>
        <v>0</v>
      </c>
      <c r="GG59" s="9">
        <f>IF(AND(GF64=0,GH50=1),Results!$D$23,GG58)</f>
        <v>0</v>
      </c>
      <c r="GH59" s="9">
        <f>IF(AND(GG64=0,GI50=1),Results!$D$23,GH58)</f>
        <v>0</v>
      </c>
      <c r="GI59" s="9">
        <f>IF(AND(GH64=0,GJ50=1),Results!$D$23,GI58)</f>
        <v>0</v>
      </c>
      <c r="GJ59" s="9">
        <f>IF(AND(GI64=0,GK50=1),Results!$D$23,GJ58)</f>
        <v>0</v>
      </c>
      <c r="GK59" s="9">
        <f>IF(AND(GJ64=0,GL50=1),Results!$D$23,GK58)</f>
        <v>0</v>
      </c>
      <c r="GL59" s="9">
        <f>IF(AND(GK64=0,GM50=1),Results!$D$23,GL58)</f>
        <v>0</v>
      </c>
      <c r="GM59" s="9">
        <f>IF(AND(GL64=0,GN50=1),Results!$D$23,GM58)</f>
        <v>0</v>
      </c>
      <c r="GN59" s="9">
        <f>IF(AND(GM64=0,GO50=1),Results!$D$23,GN58)</f>
        <v>0</v>
      </c>
      <c r="GO59" s="9">
        <f>IF(AND(GN64=0,GP50=1),Results!$D$23,GO58)</f>
        <v>0</v>
      </c>
      <c r="GP59" s="9">
        <f>IF(AND(GO64=0,GQ50=1),Results!$D$23,GP58)</f>
        <v>0</v>
      </c>
      <c r="GQ59" s="9">
        <f>IF(AND(GP64=0,GR50=1),Results!$D$23,GQ58)</f>
        <v>0</v>
      </c>
      <c r="GR59" s="9">
        <f>IF(AND(GQ64=0,GS50=1),Results!$D$23,GR58)</f>
        <v>0</v>
      </c>
      <c r="GS59" s="9">
        <f>IF(AND(GR64=0,GT50=1),Results!$D$23,GS58)</f>
        <v>0</v>
      </c>
      <c r="GT59" s="9">
        <f>IF(AND(GS64=0,GU50=1),Results!$D$23,GT58)</f>
        <v>0</v>
      </c>
      <c r="GU59" s="9">
        <f>IF(AND(GT64=0,GV50=1),Results!$D$23,GU58)</f>
        <v>0</v>
      </c>
      <c r="GV59" s="9">
        <f>IF(AND(GU64=0,GW50=1),Results!$D$23,GV58)</f>
        <v>0</v>
      </c>
      <c r="GW59" s="9">
        <f>IF(AND(GV64=0,GX50=1),Results!$D$23,GW58)</f>
        <v>0</v>
      </c>
      <c r="GX59" s="9">
        <f>IF(AND(GW64=0,GY50=1),Results!$D$23,GX58)</f>
        <v>0</v>
      </c>
      <c r="GY59" s="9">
        <f>IF(AND(GX64=0,GZ50=1),Results!$D$23,GY58)</f>
        <v>0</v>
      </c>
      <c r="GZ59" s="9">
        <f>IF(AND(GY64=0,HA50=1),Results!$D$23,GZ58)</f>
        <v>0</v>
      </c>
      <c r="HA59" s="9">
        <f>IF(AND(GZ64=0,HB50=1),Results!$D$23,HA58)</f>
        <v>0</v>
      </c>
      <c r="HB59" s="9">
        <f>IF(AND(HA64=0,HC50=1),Results!$D$23,HB58)</f>
        <v>0</v>
      </c>
      <c r="HC59" s="9">
        <f>IF(AND(HB64=0,HD50=1),Results!$D$23,HC58)</f>
        <v>0</v>
      </c>
      <c r="HD59" s="9">
        <f>IF(AND(HC64=0,HE50=1),Results!$D$23,HD58)</f>
        <v>0</v>
      </c>
      <c r="HE59" s="9">
        <f>IF(AND(HD64=0,HF50=1),Results!$D$23,HE58)</f>
        <v>0</v>
      </c>
      <c r="HF59" s="9">
        <f>IF(AND(HE64=0,HG50=1),Results!$D$23,HF58)</f>
        <v>0</v>
      </c>
      <c r="HG59" s="9">
        <f>IF(AND(HF64=0,HH50=1),Results!$D$23,HG58)</f>
        <v>0</v>
      </c>
      <c r="HH59" s="9">
        <f>IF(AND(HG64=0,HI50=1),Results!$D$23,HH58)</f>
        <v>0</v>
      </c>
      <c r="HI59" s="9">
        <f>IF(AND(HH64=0,HJ50=1),Results!$D$23,HI58)</f>
        <v>0</v>
      </c>
      <c r="HJ59" s="9">
        <f>IF(AND(HI64=0,HK50=1),Results!$D$23,HJ58)</f>
        <v>0</v>
      </c>
      <c r="HK59" s="9">
        <f>IF(AND(HJ64=0,HL50=1),Results!$D$23,HK58)</f>
        <v>0</v>
      </c>
      <c r="HL59" s="9">
        <f>IF(AND(HK64=0,HM50=1),Results!$D$23,HL58)</f>
        <v>0</v>
      </c>
      <c r="HM59" s="9">
        <f>IF(AND(HL64=0,HN50=1),Results!$D$23,HM58)</f>
        <v>0</v>
      </c>
      <c r="HN59" s="9">
        <f>IF(AND(HM64=0,HO50=1),Results!$D$23,HN58)</f>
        <v>0</v>
      </c>
      <c r="HO59" s="9">
        <f>IF(AND(HN64=0,HP50=1),Results!$D$23,HO58)</f>
        <v>0</v>
      </c>
      <c r="HP59" s="9">
        <f>IF(AND(HO64=0,HQ50=1),Results!$D$23,HP58)</f>
        <v>0</v>
      </c>
      <c r="HQ59" s="9">
        <f>IF(AND(HP64=0,HR50=1),Results!$D$23,HQ58)</f>
        <v>0</v>
      </c>
      <c r="HR59" s="9">
        <f>IF(AND(HQ64=0,HS50=1),Results!$D$23,HR58)</f>
        <v>0</v>
      </c>
      <c r="HS59" s="9">
        <f>IF(AND(HR64=0,HT50=1),Results!$D$23,HS58)</f>
        <v>0</v>
      </c>
      <c r="HT59" s="9">
        <f>IF(AND(HS64=0,HU50=1),Results!$D$23,HT58)</f>
        <v>0</v>
      </c>
      <c r="HU59" s="9">
        <f>IF(AND(HT64=0,HV50=1),Results!$D$23,HU58)</f>
        <v>0</v>
      </c>
      <c r="HV59" s="9">
        <f>IF(AND(HU64=0,HW50=1),Results!$D$23,HV58)</f>
        <v>0</v>
      </c>
      <c r="HW59" s="9">
        <f>IF(AND(HV64=0,HX50=1),Results!$D$23,HW58)</f>
        <v>0</v>
      </c>
      <c r="HX59" s="9">
        <f>IF(AND(HW64=0,HY50=1),Results!$D$23,HX58)</f>
        <v>0</v>
      </c>
      <c r="HY59" s="9">
        <f>IF(AND(HX64=0,HZ50=1),Results!$D$23,HY58)</f>
        <v>0</v>
      </c>
      <c r="HZ59" s="9">
        <f>IF(AND(HY64=0,IA50=1),Results!$D$23,HZ58)</f>
        <v>0</v>
      </c>
      <c r="IA59" s="9">
        <f>IF(AND(HZ64=0,IB50=1),Results!$D$23,IA58)</f>
        <v>0</v>
      </c>
      <c r="IB59" s="9">
        <f>IF(AND(IA64=0,IC50=1),Results!$D$23,IB58)</f>
        <v>0</v>
      </c>
      <c r="IC59" s="9">
        <f>IF(AND(IB64=0,ID50=1),Results!$D$23,IC58)</f>
        <v>0</v>
      </c>
      <c r="ID59" s="9">
        <f>IF(AND(IC64=0,IE50=1),Results!$D$23,ID58)</f>
        <v>0</v>
      </c>
      <c r="IE59" s="9">
        <f>IF(AND(ID64=0,IF50=1),Results!$D$23,IE58)</f>
        <v>0</v>
      </c>
      <c r="IF59" s="9">
        <f>IF(AND(IE64=0,IG50=1),Results!$D$23,IF58)</f>
        <v>0</v>
      </c>
      <c r="IG59" s="9">
        <f>IF(AND(IF64=0,IH50=1),Results!$D$23,IG58)</f>
        <v>0</v>
      </c>
      <c r="IH59" s="9">
        <f>IF(AND(IG64=0,II50=1),Results!$D$23,IH58)</f>
        <v>0</v>
      </c>
      <c r="II59" s="9">
        <f>IF(AND(IH64=0,IJ50=1),Results!$D$23,II58)</f>
        <v>0</v>
      </c>
      <c r="IJ59" s="9">
        <f>IF(AND(II64=0,IK50=1),Results!$D$23,IJ58)</f>
        <v>0</v>
      </c>
      <c r="IK59" s="9">
        <f>IF(AND(IJ64=0,IL50=1),Results!$D$23,IK58)</f>
        <v>0</v>
      </c>
      <c r="IL59" s="9">
        <f>IF(AND(IK64=0,IM50=1),Results!$D$23,IL58)</f>
        <v>0</v>
      </c>
      <c r="IM59" s="9">
        <f>IF(AND(IL64=0,IN50=1),Results!$D$23,IM58)</f>
        <v>0</v>
      </c>
      <c r="IN59" s="9">
        <f>IF(AND(IM64=0,IO50=1),Results!$D$23,IN58)</f>
        <v>0</v>
      </c>
      <c r="IO59" s="9">
        <f>IF(AND(IN64=0,IP50=1),Results!$D$23,IO58)</f>
        <v>0</v>
      </c>
      <c r="IP59" s="9">
        <f>IF(AND(IO64=0,IQ50=1),Results!$D$23,IP58)</f>
        <v>0</v>
      </c>
      <c r="IQ59" s="9">
        <f>IF(AND(IP64=0,IR50=1),Results!$D$23,IQ58)</f>
        <v>0</v>
      </c>
      <c r="IR59" s="9">
        <f>IF(AND(IQ64=0,IS50=1),Results!$D$23,IR58)</f>
        <v>0</v>
      </c>
    </row>
    <row r="60" spans="1:252" s="8" customFormat="1" ht="12.75" hidden="1" customHeight="1" x14ac:dyDescent="0.25">
      <c r="A60" s="188"/>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c r="AY60" s="189"/>
      <c r="AZ60" s="189"/>
      <c r="BA60" s="189"/>
      <c r="BB60" s="189"/>
      <c r="BC60" s="189"/>
      <c r="BD60" s="189"/>
      <c r="BE60" s="189"/>
      <c r="BF60" s="189"/>
      <c r="BG60" s="189"/>
      <c r="BH60" s="189"/>
      <c r="BI60" s="189"/>
      <c r="BJ60" s="189"/>
      <c r="BK60" s="189"/>
      <c r="BL60" s="189"/>
      <c r="BM60" s="189"/>
      <c r="BN60" s="189"/>
      <c r="BO60" s="189"/>
      <c r="BP60" s="189"/>
      <c r="BQ60" s="189"/>
      <c r="BR60" s="189"/>
      <c r="BS60" s="189"/>
      <c r="BT60" s="189"/>
      <c r="BU60" s="189"/>
      <c r="BV60" s="189"/>
      <c r="BW60" s="189"/>
      <c r="BX60" s="189"/>
      <c r="BY60" s="189"/>
      <c r="BZ60" s="189"/>
      <c r="CA60" s="189"/>
      <c r="CB60" s="189"/>
      <c r="CC60" s="189"/>
      <c r="CD60" s="189"/>
      <c r="CE60" s="189"/>
      <c r="CF60" s="189"/>
      <c r="CG60" s="189"/>
      <c r="CH60" s="189"/>
      <c r="CI60" s="189"/>
      <c r="CJ60" s="189"/>
      <c r="CK60" s="189"/>
      <c r="CL60" s="189"/>
      <c r="CM60" s="189"/>
      <c r="CN60" s="189"/>
      <c r="CO60" s="189"/>
      <c r="CP60" s="189"/>
      <c r="CQ60" s="189"/>
      <c r="CR60" s="189"/>
      <c r="CS60" s="189"/>
      <c r="CT60" s="189"/>
      <c r="CU60" s="189"/>
      <c r="CV60" s="189"/>
      <c r="CW60" s="189"/>
      <c r="CX60" s="189"/>
      <c r="CY60" s="189"/>
      <c r="CZ60" s="189"/>
      <c r="DA60" s="189"/>
      <c r="DB60" s="189"/>
      <c r="DC60" s="189"/>
      <c r="DD60" s="189"/>
      <c r="DE60" s="189"/>
      <c r="DF60" s="189"/>
      <c r="DG60" s="189"/>
      <c r="DH60" s="189"/>
      <c r="DI60" s="189"/>
      <c r="DJ60" s="189"/>
      <c r="DK60" s="189"/>
      <c r="DL60" s="189"/>
      <c r="DM60" s="189"/>
      <c r="DN60" s="189"/>
      <c r="DO60" s="189"/>
      <c r="DP60" s="189"/>
      <c r="DQ60" s="189"/>
      <c r="DR60" s="189"/>
      <c r="DS60" s="189"/>
      <c r="DT60" s="189"/>
      <c r="DU60" s="189"/>
      <c r="DV60" s="189"/>
      <c r="DW60" s="189"/>
      <c r="DX60" s="189"/>
      <c r="DY60" s="189"/>
      <c r="DZ60" s="189"/>
      <c r="EA60" s="189"/>
      <c r="EB60" s="189"/>
      <c r="EC60" s="189"/>
      <c r="ED60" s="189"/>
      <c r="EE60" s="189"/>
      <c r="EF60" s="189"/>
      <c r="EG60" s="189"/>
      <c r="EH60" s="189"/>
      <c r="EI60" s="189"/>
      <c r="EJ60" s="189"/>
      <c r="EK60" s="189"/>
      <c r="EL60" s="189"/>
      <c r="EM60" s="189"/>
      <c r="EN60" s="189"/>
      <c r="EO60" s="189"/>
      <c r="EP60" s="189"/>
      <c r="EQ60" s="189"/>
      <c r="ER60" s="189"/>
      <c r="ES60" s="189"/>
      <c r="ET60" s="189"/>
      <c r="EU60" s="189"/>
      <c r="EV60" s="189"/>
      <c r="EW60" s="189"/>
      <c r="EX60" s="189"/>
      <c r="EY60" s="189"/>
      <c r="EZ60" s="189"/>
      <c r="FA60" s="189"/>
      <c r="FB60" s="189"/>
      <c r="FC60" s="189"/>
      <c r="FD60" s="189"/>
      <c r="FE60" s="189"/>
      <c r="FF60" s="189"/>
      <c r="FG60" s="189"/>
      <c r="FH60" s="189"/>
      <c r="FI60" s="189"/>
      <c r="FJ60" s="189"/>
      <c r="FK60" s="189"/>
      <c r="FL60" s="189"/>
      <c r="FM60" s="189"/>
      <c r="FN60" s="189"/>
      <c r="FO60" s="189"/>
      <c r="FP60" s="189"/>
      <c r="FQ60" s="189"/>
      <c r="FR60" s="189"/>
      <c r="FS60" s="189"/>
      <c r="FT60" s="189"/>
      <c r="FU60" s="189"/>
      <c r="FV60" s="189"/>
      <c r="FW60" s="189"/>
      <c r="FX60" s="189"/>
      <c r="FY60" s="189"/>
      <c r="FZ60" s="189"/>
      <c r="GA60" s="189"/>
      <c r="GB60" s="189"/>
      <c r="GC60" s="189"/>
      <c r="GD60" s="189"/>
      <c r="GE60" s="189"/>
      <c r="GF60" s="189"/>
      <c r="GG60" s="189"/>
      <c r="GH60" s="189"/>
      <c r="GI60" s="189"/>
      <c r="GJ60" s="189"/>
      <c r="GK60" s="189"/>
      <c r="GL60" s="189"/>
      <c r="GM60" s="189"/>
      <c r="GN60" s="189"/>
      <c r="GO60" s="189"/>
      <c r="GP60" s="189"/>
      <c r="GQ60" s="189"/>
      <c r="GR60" s="189"/>
      <c r="GS60" s="189"/>
      <c r="GT60" s="189"/>
      <c r="GU60" s="189"/>
      <c r="GV60" s="189"/>
      <c r="GW60" s="189"/>
      <c r="GX60" s="189"/>
      <c r="GY60" s="189"/>
      <c r="GZ60" s="189"/>
      <c r="HA60" s="189"/>
      <c r="HB60" s="189"/>
      <c r="HC60" s="189"/>
      <c r="HD60" s="189"/>
      <c r="HE60" s="189"/>
      <c r="HF60" s="189"/>
      <c r="HG60" s="189"/>
      <c r="HH60" s="189"/>
      <c r="HI60" s="189"/>
      <c r="HJ60" s="189"/>
      <c r="HK60" s="189"/>
      <c r="HL60" s="189"/>
      <c r="HM60" s="189"/>
      <c r="HN60" s="189"/>
      <c r="HO60" s="189"/>
      <c r="HP60" s="189"/>
      <c r="HQ60" s="189"/>
      <c r="HR60" s="189"/>
      <c r="HS60" s="189"/>
      <c r="HT60" s="189"/>
      <c r="HU60" s="189"/>
      <c r="HV60" s="189"/>
      <c r="HW60" s="189"/>
      <c r="HX60" s="189"/>
      <c r="HY60" s="189"/>
      <c r="HZ60" s="189"/>
      <c r="IA60" s="189"/>
      <c r="IB60" s="189"/>
      <c r="IC60" s="189"/>
      <c r="ID60" s="189"/>
      <c r="IE60" s="189"/>
      <c r="IF60" s="189"/>
      <c r="IG60" s="189"/>
      <c r="IH60" s="189"/>
      <c r="II60" s="189"/>
      <c r="IJ60" s="189"/>
      <c r="IK60" s="189"/>
      <c r="IL60" s="189"/>
      <c r="IM60" s="189"/>
      <c r="IN60" s="189"/>
      <c r="IO60" s="189"/>
      <c r="IP60" s="189"/>
      <c r="IQ60" s="189"/>
      <c r="IR60" s="190"/>
    </row>
    <row r="61" spans="1:252" s="8" customFormat="1" ht="12.75" hidden="1" customHeight="1" x14ac:dyDescent="0.25">
      <c r="A61" s="191"/>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c r="IE61" s="10"/>
      <c r="IF61" s="10"/>
      <c r="IG61" s="10"/>
      <c r="IH61" s="10"/>
      <c r="II61" s="10"/>
      <c r="IJ61" s="10"/>
      <c r="IK61" s="10"/>
      <c r="IL61" s="10"/>
      <c r="IM61" s="10"/>
      <c r="IN61" s="10"/>
      <c r="IO61" s="10"/>
      <c r="IP61" s="10"/>
      <c r="IQ61" s="10"/>
      <c r="IR61" s="230"/>
    </row>
    <row r="62" spans="1:252" s="8" customFormat="1" hidden="1" x14ac:dyDescent="0.25">
      <c r="A62" s="191"/>
      <c r="B62" s="25"/>
      <c r="C62" s="25">
        <f>IF(B63-(Results!$C$65*Results!$C$46)&gt;0,Results!$C$65*Results!$C$46,B63)</f>
        <v>1384.6153846153845</v>
      </c>
      <c r="D62" s="25">
        <f>IF(C63-(Results!$C$65*Results!$C$46)&gt;0,Results!$C$65*Results!$C$46,C63)</f>
        <v>1384.6153846153845</v>
      </c>
      <c r="E62" s="25">
        <f>IF(D63-(Results!$C$65*Results!$C$46)&gt;0,Results!$C$65*Results!$C$46,D63)</f>
        <v>1384.6153846153845</v>
      </c>
      <c r="F62" s="25">
        <f>IF(E63-(Results!$C$65*Results!$C$46)&gt;0,Results!$C$65*Results!$C$46,E63)</f>
        <v>1384.6153846153845</v>
      </c>
      <c r="G62" s="25">
        <f>IF(F63-(Results!$C$65*Results!$C$46)&gt;0,Results!$C$65*Results!$C$46,F63)</f>
        <v>1384.6153846153845</v>
      </c>
      <c r="H62" s="25">
        <f>IF(G63-(Results!$C$65*Results!$C$46)&gt;0,Results!$C$65*Results!$C$46,G63)</f>
        <v>1384.6153846153845</v>
      </c>
      <c r="I62" s="25">
        <f>IF(H63-(Results!$C$65*Results!$C$46)&gt;0,Results!$C$65*Results!$C$46,H63)</f>
        <v>1384.6153846153845</v>
      </c>
      <c r="J62" s="25">
        <f>IF(I63-(Results!$C$65*Results!$C$46)&gt;0,Results!$C$65*Results!$C$46,I63)</f>
        <v>1384.6153846153845</v>
      </c>
      <c r="K62" s="25">
        <f>IF(J63-(Results!$C$65*Results!$C$46)&gt;0,Results!$C$65*Results!$C$46,J63)</f>
        <v>1384.6153846153845</v>
      </c>
      <c r="L62" s="25">
        <f>IF(K63-(Results!$C$65*Results!$C$46)&gt;0,Results!$C$65*Results!$C$46,K63)</f>
        <v>1384.6153846153845</v>
      </c>
      <c r="M62" s="25">
        <f>IF(L63-(Results!$C$65*Results!$C$46)&gt;0,Results!$C$65*Results!$C$46,L63)</f>
        <v>1384.6153846153845</v>
      </c>
      <c r="N62" s="25">
        <f>IF(M63-(Results!$C$65*Results!$C$46)&gt;0,Results!$C$65*Results!$C$46,M63)</f>
        <v>1384.6153846153845</v>
      </c>
      <c r="O62" s="25">
        <f>IF(N63-(Results!$C$65*Results!$C$46)&gt;0,Results!$C$65*Results!$C$46,N63)</f>
        <v>1384.6153846153845</v>
      </c>
      <c r="P62" s="25">
        <f>IF(O63-(Results!$C$65*Results!$C$46)&gt;0,Results!$C$65*Results!$C$46,O63)</f>
        <v>1384.6153846153845</v>
      </c>
      <c r="Q62" s="25">
        <f>IF(P63-(Results!$C$65*Results!$C$46)&gt;0,Results!$C$65*Results!$C$46,P63)</f>
        <v>1384.6153846153845</v>
      </c>
      <c r="R62" s="25">
        <f>IF(Q63-(Results!$C$65*Results!$C$46)&gt;0,Results!$C$65*Results!$C$46,Q63)</f>
        <v>1384.6153846153845</v>
      </c>
      <c r="S62" s="25">
        <f>IF(R63-(Results!$C$65*Results!$C$46)&gt;0,Results!$C$65*Results!$C$46,R63)</f>
        <v>1384.6153846153845</v>
      </c>
      <c r="T62" s="25">
        <f>IF(S63-(Results!$C$65*Results!$C$46)&gt;0,Results!$C$65*Results!$C$46,S63)</f>
        <v>1384.6153846153845</v>
      </c>
      <c r="U62" s="25">
        <f>IF(T63-(Results!$C$65*Results!$C$46)&gt;0,Results!$C$65*Results!$C$46,T63)</f>
        <v>1384.6153846153845</v>
      </c>
      <c r="V62" s="25">
        <f>IF(U63-(Results!$C$65*Results!$C$46)&gt;0,Results!$C$65*Results!$C$46,U63)</f>
        <v>1384.6153846153845</v>
      </c>
      <c r="W62" s="25">
        <f>IF(V63-(Results!$C$65*Results!$C$46)&gt;0,Results!$C$65*Results!$C$46,V63)</f>
        <v>1384.6153846153845</v>
      </c>
      <c r="X62" s="25">
        <f>IF(W63-(Results!$C$65*Results!$C$46)&gt;0,Results!$C$65*Results!$C$46,W63)</f>
        <v>1384.6153846153845</v>
      </c>
      <c r="Y62" s="25">
        <f>IF(X63-(Results!$C$65*Results!$C$46)&gt;0,Results!$C$65*Results!$C$46,X63)</f>
        <v>1384.6153846153845</v>
      </c>
      <c r="Z62" s="25">
        <f>IF(Y63-(Results!$C$65*Results!$C$46)&gt;0,Results!$C$65*Results!$C$46,Y63)</f>
        <v>1384.6153846153845</v>
      </c>
      <c r="AA62" s="25">
        <f>IF(Z63-(Results!$C$65*Results!$C$46)&gt;0,Results!$C$65*Results!$C$46,Z63)</f>
        <v>1384.6153846153845</v>
      </c>
      <c r="AB62" s="25">
        <f>IF(AA63-(Results!$C$65*Results!$C$46)&gt;0,Results!$C$65*Results!$C$46,AA63)</f>
        <v>1384.6153846153845</v>
      </c>
      <c r="AC62" s="25">
        <f>IF(AB63-(Results!$C$65*Results!$C$46)&gt;0,Results!$C$65*Results!$C$46,AB63)</f>
        <v>1384.6153846153845</v>
      </c>
      <c r="AD62" s="25">
        <f>IF(AC63-(Results!$C$65*Results!$C$46)&gt;0,Results!$C$65*Results!$C$46,AC63)</f>
        <v>1384.6153846153845</v>
      </c>
      <c r="AE62" s="25">
        <f>IF(AD63-(Results!$C$65*Results!$C$46)&gt;0,Results!$C$65*Results!$C$46,AD63)</f>
        <v>1384.6153846153845</v>
      </c>
      <c r="AF62" s="25">
        <f>IF(AE63-(Results!$C$65*Results!$C$46)&gt;0,Results!$C$65*Results!$C$46,AE63)</f>
        <v>1384.6153846153845</v>
      </c>
      <c r="AG62" s="25">
        <f>IF(AF63-(Results!$C$65*Results!$C$46)&gt;0,Results!$C$65*Results!$C$46,AF63)</f>
        <v>1384.6153846153845</v>
      </c>
      <c r="AH62" s="25">
        <f>IF(AG63-(Results!$C$65*Results!$C$46)&gt;0,Results!$C$65*Results!$C$46,AG63)</f>
        <v>1384.6153846153845</v>
      </c>
      <c r="AI62" s="25">
        <f>IF(AH63-(Results!$C$65*Results!$C$46)&gt;0,Results!$C$65*Results!$C$46,AH63)</f>
        <v>1384.6153846153845</v>
      </c>
      <c r="AJ62" s="25">
        <f>IF(AI63-(Results!$C$65*Results!$C$46)&gt;0,Results!$C$65*Results!$C$46,AI63)</f>
        <v>1384.6153846153845</v>
      </c>
      <c r="AK62" s="25">
        <f>IF(AJ63-(Results!$C$65*Results!$C$46)&gt;0,Results!$C$65*Results!$C$46,AJ63)</f>
        <v>1384.6153846153845</v>
      </c>
      <c r="AL62" s="25">
        <f>IF(AK63-(Results!$C$65*Results!$C$46)&gt;0,Results!$C$65*Results!$C$46,AK63)</f>
        <v>1384.6153846153845</v>
      </c>
      <c r="AM62" s="25">
        <f>IF(AL63-(Results!$C$65*Results!$C$46)&gt;0,Results!$C$65*Results!$C$46,AL63)</f>
        <v>1384.6153846153845</v>
      </c>
      <c r="AN62" s="25">
        <f>IF(AM63-(Results!$C$65*Results!$C$46)&gt;0,Results!$C$65*Results!$C$46,AM63)</f>
        <v>1384.6153846153845</v>
      </c>
      <c r="AO62" s="25">
        <f>IF(AN63-(Results!$C$65*Results!$C$46)&gt;0,Results!$C$65*Results!$C$46,AN63)</f>
        <v>1384.6153846153845</v>
      </c>
      <c r="AP62" s="25">
        <f>IF(AO63-(Results!$C$65*Results!$C$46)&gt;0,Results!$C$65*Results!$C$46,AO63)</f>
        <v>1384.6153846153845</v>
      </c>
      <c r="AQ62" s="25">
        <f>IF(AP63-(Results!$C$65*Results!$C$46)&gt;0,Results!$C$65*Results!$C$46,AP63)</f>
        <v>1384.6153846153845</v>
      </c>
      <c r="AR62" s="25">
        <f>IF(AQ63-(Results!$C$65*Results!$C$46)&gt;0,Results!$C$65*Results!$C$46,AQ63)</f>
        <v>1384.6153846153845</v>
      </c>
      <c r="AS62" s="25">
        <f>IF(AR63-(Results!$C$65*Results!$C$46)&gt;0,Results!$C$65*Results!$C$46,AR63)</f>
        <v>1384.6153846153845</v>
      </c>
      <c r="AT62" s="25">
        <f>IF(AS63-(Results!$C$65*Results!$C$46)&gt;0,Results!$C$65*Results!$C$46,AS63)</f>
        <v>1384.6153846153845</v>
      </c>
      <c r="AU62" s="25">
        <f>IF(AT63-(Results!$C$65*Results!$C$46)&gt;0,Results!$C$65*Results!$C$46,AT63)</f>
        <v>1384.6153846153845</v>
      </c>
      <c r="AV62" s="25">
        <f>IF(AU63-(Results!$C$65*Results!$C$46)&gt;0,Results!$C$65*Results!$C$46,AU63)</f>
        <v>1384.6153846153845</v>
      </c>
      <c r="AW62" s="25">
        <f>IF(AV63-(Results!$C$65*Results!$C$46)&gt;0,Results!$C$65*Results!$C$46,AV63)</f>
        <v>1384.6153846153845</v>
      </c>
      <c r="AX62" s="25">
        <f>IF(AW63-(Results!$C$65*Results!$C$46)&gt;0,Results!$C$65*Results!$C$46,AW63)</f>
        <v>1384.6153846153845</v>
      </c>
      <c r="AY62" s="25">
        <f>IF(AX63-(Results!$C$65*Results!$C$46)&gt;0,Results!$C$65*Results!$C$46,AX63)</f>
        <v>1384.6153846153845</v>
      </c>
      <c r="AZ62" s="25">
        <f>IF(AY63-(Results!$C$65*Results!$C$46)&gt;0,Results!$C$65*Results!$C$46,AY63)</f>
        <v>1384.6153846153845</v>
      </c>
      <c r="BA62" s="25">
        <f>IF(AZ63-(Results!$C$65*Results!$C$46)&gt;0,Results!$C$65*Results!$C$46,AZ63)</f>
        <v>1384.6153846153845</v>
      </c>
      <c r="BB62" s="25">
        <f>IF(BA63-(Results!$C$65*Results!$C$46)&gt;0,Results!$C$65*Results!$C$46,BA63)</f>
        <v>1384.6153846153845</v>
      </c>
      <c r="BC62" s="25">
        <f>IF(BB63-(Results!$C$65*Results!$C$46)&gt;0,Results!$C$65*Results!$C$46,BB63)</f>
        <v>1384.6153846153845</v>
      </c>
      <c r="BD62" s="25">
        <f>IF(BC63-(Results!$C$65*Results!$C$46)&gt;0,Results!$C$65*Results!$C$46,BC63)</f>
        <v>1384.6153846153845</v>
      </c>
      <c r="BE62" s="25">
        <f>IF(BD63-(Results!$C$65*Results!$C$46)&gt;0,Results!$C$65*Results!$C$46,BD63)</f>
        <v>1384.6153846153845</v>
      </c>
      <c r="BF62" s="25">
        <f>IF(BE63-(Results!$C$65*Results!$C$46)&gt;0,Results!$C$65*Results!$C$46,BE63)</f>
        <v>1384.6153846153845</v>
      </c>
      <c r="BG62" s="25">
        <f>IF(BF63-(Results!$C$65*Results!$C$46)&gt;0,Results!$C$65*Results!$C$46,BF63)</f>
        <v>1384.6153846153845</v>
      </c>
      <c r="BH62" s="25">
        <f>IF(BG63-(Results!$C$65*Results!$C$46)&gt;0,Results!$C$65*Results!$C$46,BG63)</f>
        <v>1384.6153846153845</v>
      </c>
      <c r="BI62" s="25">
        <f>IF(BH63-(Results!$C$65*Results!$C$46)&gt;0,Results!$C$65*Results!$C$46,BH63)</f>
        <v>1384.6153846153845</v>
      </c>
      <c r="BJ62" s="25">
        <f>IF(BI63-(Results!$C$65*Results!$C$46)&gt;0,Results!$C$65*Results!$C$46,BI63)</f>
        <v>1384.6153846153845</v>
      </c>
      <c r="BK62" s="25">
        <f>IF(BJ63-(Results!$C$65*Results!$C$46)&gt;0,Results!$C$65*Results!$C$46,BJ63)</f>
        <v>1384.6153846153845</v>
      </c>
      <c r="BL62" s="25">
        <f>IF(BK63-(Results!$C$65*Results!$C$46)&gt;0,Results!$C$65*Results!$C$46,BK63)</f>
        <v>1384.6153846153845</v>
      </c>
      <c r="BM62" s="25">
        <f>IF(BL63-(Results!$C$65*Results!$C$46)&gt;0,Results!$C$65*Results!$C$46,BL63)</f>
        <v>1384.6153846153845</v>
      </c>
      <c r="BN62" s="25">
        <f>IF(BM63-(Results!$C$65*Results!$C$46)&gt;0,Results!$C$65*Results!$C$46,BM63)</f>
        <v>1384.6153846153845</v>
      </c>
      <c r="BO62" s="25">
        <f>IF(BN63-(Results!$C$65*Results!$C$46)&gt;0,Results!$C$65*Results!$C$46,BN63)</f>
        <v>1384.6153846153845</v>
      </c>
      <c r="BP62" s="25">
        <f>IF(BO63-(Results!$C$65*Results!$C$46)&gt;0,Results!$C$65*Results!$C$46,BO63)</f>
        <v>1384.6153846153845</v>
      </c>
      <c r="BQ62" s="25">
        <f>IF(BP63-(Results!$C$65*Results!$C$46)&gt;0,Results!$C$65*Results!$C$46,BP63)</f>
        <v>1384.6153846153845</v>
      </c>
      <c r="BR62" s="25">
        <f>IF(BQ63-(Results!$C$65*Results!$C$46)&gt;0,Results!$C$65*Results!$C$46,BQ63)</f>
        <v>1384.6153846153845</v>
      </c>
      <c r="BS62" s="25">
        <f>IF(BR63-(Results!$C$65*Results!$C$46)&gt;0,Results!$C$65*Results!$C$46,BR63)</f>
        <v>1384.6153846153845</v>
      </c>
      <c r="BT62" s="25">
        <f>IF(BS63-(Results!$C$65*Results!$C$46)&gt;0,Results!$C$65*Results!$C$46,BS63)</f>
        <v>1384.6153846153845</v>
      </c>
      <c r="BU62" s="25">
        <f>IF(BT63-(Results!$C$65*Results!$C$46)&gt;0,Results!$C$65*Results!$C$46,BT63)</f>
        <v>1384.6153846153845</v>
      </c>
      <c r="BV62" s="25">
        <f>IF(BU63-(Results!$C$65*Results!$C$46)&gt;0,Results!$C$65*Results!$C$46,BU63)</f>
        <v>1384.6153846153845</v>
      </c>
      <c r="BW62" s="25">
        <f>IF(BV63-(Results!$C$65*Results!$C$46)&gt;0,Results!$C$65*Results!$C$46,BV63)</f>
        <v>1384.6153846153845</v>
      </c>
      <c r="BX62" s="25">
        <f>IF(BW63-(Results!$C$65*Results!$C$46)&gt;0,Results!$C$65*Results!$C$46,BW63)</f>
        <v>1384.6153846153845</v>
      </c>
      <c r="BY62" s="25">
        <f>IF(BX63-(Results!$C$65*Results!$C$46)&gt;0,Results!$C$65*Results!$C$46,BX63)</f>
        <v>1384.6153846153845</v>
      </c>
      <c r="BZ62" s="25">
        <f>IF(BY63-(Results!$C$65*Results!$C$46)&gt;0,Results!$C$65*Results!$C$46,BY63)</f>
        <v>1384.6153846153845</v>
      </c>
      <c r="CA62" s="25">
        <f>IF(BZ63-(Results!$C$65*Results!$C$46)&gt;0,Results!$C$65*Results!$C$46,BZ63)</f>
        <v>1384.6153846153845</v>
      </c>
      <c r="CB62" s="25">
        <f>IF(CA63-(Results!$C$65*Results!$C$46)&gt;0,Results!$C$65*Results!$C$46,CA63)</f>
        <v>1384.6153846153845</v>
      </c>
      <c r="CC62" s="25">
        <f>IF(CB63-(Results!$C$65*Results!$C$46)&gt;0,Results!$C$65*Results!$C$46,CB63)</f>
        <v>1384.6153846153845</v>
      </c>
      <c r="CD62" s="25">
        <f>IF(CC63-(Results!$C$65*Results!$C$46)&gt;0,Results!$C$65*Results!$C$46,CC63)</f>
        <v>1384.6153846153845</v>
      </c>
      <c r="CE62" s="25">
        <f>IF(CD63-(Results!$C$65*Results!$C$46)&gt;0,Results!$C$65*Results!$C$46,CD63)</f>
        <v>1384.6153846153845</v>
      </c>
      <c r="CF62" s="25">
        <f>IF(CE63-(Results!$C$65*Results!$C$46)&gt;0,Results!$C$65*Results!$C$46,CE63)</f>
        <v>1384.6153846153845</v>
      </c>
      <c r="CG62" s="25">
        <f>IF(CF63-(Results!$C$65*Results!$C$46)&gt;0,Results!$C$65*Results!$C$46,CF63)</f>
        <v>1384.6153846153845</v>
      </c>
      <c r="CH62" s="25">
        <f>IF(CG63-(Results!$C$65*Results!$C$46)&gt;0,Results!$C$65*Results!$C$46,CG63)</f>
        <v>1384.6153846153845</v>
      </c>
      <c r="CI62" s="25">
        <f>IF(CH63-(Results!$C$65*Results!$C$46)&gt;0,Results!$C$65*Results!$C$46,CH63)</f>
        <v>1384.6153846153845</v>
      </c>
      <c r="CJ62" s="25">
        <f>IF(CI63-(Results!$C$65*Results!$C$46)&gt;0,Results!$C$65*Results!$C$46,CI63)</f>
        <v>1384.6153846153845</v>
      </c>
      <c r="CK62" s="25">
        <f>IF(CJ63-(Results!$C$65*Results!$C$46)&gt;0,Results!$C$65*Results!$C$46,CJ63)</f>
        <v>1384.6153846153845</v>
      </c>
      <c r="CL62" s="25">
        <f>IF(CK63-(Results!$C$65*Results!$C$46)&gt;0,Results!$C$65*Results!$C$46,CK63)</f>
        <v>1384.6153846153845</v>
      </c>
      <c r="CM62" s="25">
        <f>IF(CL63-(Results!$C$65*Results!$C$46)&gt;0,Results!$C$65*Results!$C$46,CL63)</f>
        <v>1384.6153846153845</v>
      </c>
      <c r="CN62" s="25">
        <f>IF(CM63-(Results!$C$65*Results!$C$46)&gt;0,Results!$C$65*Results!$C$46,CM63)</f>
        <v>1384.6153846153845</v>
      </c>
      <c r="CO62" s="25">
        <f>IF(CN63-(Results!$C$65*Results!$C$46)&gt;0,Results!$C$65*Results!$C$46,CN63)</f>
        <v>1384.6153846153845</v>
      </c>
      <c r="CP62" s="25">
        <f>IF(CO63-(Results!$C$65*Results!$C$46)&gt;0,Results!$C$65*Results!$C$46,CO63)</f>
        <v>1384.6153846153845</v>
      </c>
      <c r="CQ62" s="25">
        <f>IF(CP63-(Results!$C$65*Results!$C$46)&gt;0,Results!$C$65*Results!$C$46,CP63)</f>
        <v>1384.6153846153845</v>
      </c>
      <c r="CR62" s="25">
        <f>IF(CQ63-(Results!$C$65*Results!$C$46)&gt;0,Results!$C$65*Results!$C$46,CQ63)</f>
        <v>1384.6153846153845</v>
      </c>
      <c r="CS62" s="25">
        <f>IF(CR63-(Results!$C$65*Results!$C$46)&gt;0,Results!$C$65*Results!$C$46,CR63)</f>
        <v>1096.1538461536404</v>
      </c>
      <c r="CT62" s="25">
        <f>IF(CS63-(Results!$C$65*Results!$C$46)&gt;0,Results!$C$65*Results!$C$46,CS63)</f>
        <v>0</v>
      </c>
      <c r="CU62" s="25">
        <f>IF(CT63-(Results!$C$65*Results!$C$46)&gt;0,Results!$C$65*Results!$C$46,CT63)</f>
        <v>0</v>
      </c>
      <c r="CV62" s="25">
        <f>IF(CU63-(Results!$C$65*Results!$C$46)&gt;0,Results!$C$65*Results!$C$46,CU63)</f>
        <v>0</v>
      </c>
      <c r="CW62" s="25">
        <f>IF(CV63-(Results!$C$65*Results!$C$46)&gt;0,Results!$C$65*Results!$C$46,CV63)</f>
        <v>0</v>
      </c>
      <c r="CX62" s="25">
        <f>IF(CW63-(Results!$C$65*Results!$C$46)&gt;0,Results!$C$65*Results!$C$46,CW63)</f>
        <v>0</v>
      </c>
      <c r="CY62" s="25">
        <f>IF(CX63-(Results!$C$65*Results!$C$46)&gt;0,Results!$C$65*Results!$C$46,CX63)</f>
        <v>0</v>
      </c>
      <c r="CZ62" s="25">
        <f>IF(CY63-(Results!$C$65*Results!$C$46)&gt;0,Results!$C$65*Results!$C$46,CY63)</f>
        <v>0</v>
      </c>
      <c r="DA62" s="25">
        <f>IF(CZ63-(Results!$C$65*Results!$C$46)&gt;0,Results!$C$65*Results!$C$46,CZ63)</f>
        <v>0</v>
      </c>
      <c r="DB62" s="25">
        <f>IF(DA63-(Results!$C$65*Results!$C$46)&gt;0,Results!$C$65*Results!$C$46,DA63)</f>
        <v>0</v>
      </c>
      <c r="DC62" s="25">
        <f>IF(DB63-(Results!$C$65*Results!$C$46)&gt;0,Results!$C$65*Results!$C$46,DB63)</f>
        <v>0</v>
      </c>
      <c r="DD62" s="25">
        <f>IF(DC63-(Results!$C$65*Results!$C$46)&gt;0,Results!$C$65*Results!$C$46,DC63)</f>
        <v>0</v>
      </c>
      <c r="DE62" s="25">
        <f>IF(DD63-(Results!$C$65*Results!$C$46)&gt;0,Results!$C$65*Results!$C$46,DD63)</f>
        <v>0</v>
      </c>
      <c r="DF62" s="25">
        <f>IF(DE63-(Results!$C$65*Results!$C$46)&gt;0,Results!$C$65*Results!$C$46,DE63)</f>
        <v>0</v>
      </c>
      <c r="DG62" s="25">
        <f>IF(DF63-(Results!$C$65*Results!$C$46)&gt;0,Results!$C$65*Results!$C$46,DF63)</f>
        <v>0</v>
      </c>
      <c r="DH62" s="25">
        <f>IF(DG63-(Results!$C$65*Results!$C$46)&gt;0,Results!$C$65*Results!$C$46,DG63)</f>
        <v>0</v>
      </c>
      <c r="DI62" s="25">
        <f>IF(DH63-(Results!$C$65*Results!$C$46)&gt;0,Results!$C$65*Results!$C$46,DH63)</f>
        <v>0</v>
      </c>
      <c r="DJ62" s="25">
        <f>IF(DI63-(Results!$C$65*Results!$C$46)&gt;0,Results!$C$65*Results!$C$46,DI63)</f>
        <v>0</v>
      </c>
      <c r="DK62" s="25">
        <f>IF(DJ63-(Results!$C$65*Results!$C$46)&gt;0,Results!$C$65*Results!$C$46,DJ63)</f>
        <v>0</v>
      </c>
      <c r="DL62" s="25">
        <f>IF(DK63-(Results!$C$65*Results!$C$46)&gt;0,Results!$C$65*Results!$C$46,DK63)</f>
        <v>0</v>
      </c>
      <c r="DM62" s="25">
        <f>IF(DL63-(Results!$C$65*Results!$C$46)&gt;0,Results!$C$65*Results!$C$46,DL63)</f>
        <v>0</v>
      </c>
      <c r="DN62" s="25">
        <f>IF(DM63-(Results!$C$65*Results!$C$46)&gt;0,Results!$C$65*Results!$C$46,DM63)</f>
        <v>0</v>
      </c>
      <c r="DO62" s="25">
        <f>IF(DN63-(Results!$C$65*Results!$C$46)&gt;0,Results!$C$65*Results!$C$46,DN63)</f>
        <v>0</v>
      </c>
      <c r="DP62" s="25">
        <f>IF(DO63-(Results!$C$65*Results!$C$46)&gt;0,Results!$C$65*Results!$C$46,DO63)</f>
        <v>0</v>
      </c>
      <c r="DQ62" s="25">
        <f>IF(DP63-(Results!$C$65*Results!$C$46)&gt;0,Results!$C$65*Results!$C$46,DP63)</f>
        <v>0</v>
      </c>
      <c r="DR62" s="25">
        <f>IF(DQ63-(Results!$C$65*Results!$C$46)&gt;0,Results!$C$65*Results!$C$46,DQ63)</f>
        <v>0</v>
      </c>
      <c r="DS62" s="25">
        <f>IF(DR63-(Results!$C$65*Results!$C$46)&gt;0,Results!$C$65*Results!$C$46,DR63)</f>
        <v>0</v>
      </c>
      <c r="DT62" s="25">
        <f>IF(DS63-(Results!$C$65*Results!$C$46)&gt;0,Results!$C$65*Results!$C$46,DS63)</f>
        <v>0</v>
      </c>
      <c r="DU62" s="25">
        <f>IF(DT63-(Results!$C$65*Results!$C$46)&gt;0,Results!$C$65*Results!$C$46,DT63)</f>
        <v>0</v>
      </c>
      <c r="DV62" s="25">
        <f>IF(DU63-(Results!$C$65*Results!$C$46)&gt;0,Results!$C$65*Results!$C$46,DU63)</f>
        <v>0</v>
      </c>
      <c r="DW62" s="25">
        <f>IF(DV63-(Results!$C$65*Results!$C$46)&gt;0,Results!$C$65*Results!$C$46,DV63)</f>
        <v>0</v>
      </c>
      <c r="DX62" s="25">
        <f>IF(DW63-(Results!$C$65*Results!$C$46)&gt;0,Results!$C$65*Results!$C$46,DW63)</f>
        <v>0</v>
      </c>
      <c r="DY62" s="25">
        <f>IF(DX63-(Results!$C$65*Results!$C$46)&gt;0,Results!$C$65*Results!$C$46,DX63)</f>
        <v>0</v>
      </c>
      <c r="DZ62" s="25">
        <f>IF(DY63-(Results!$C$65*Results!$C$46)&gt;0,Results!$C$65*Results!$C$46,DY63)</f>
        <v>0</v>
      </c>
      <c r="EA62" s="25">
        <f>IF(DZ63-(Results!$C$65*Results!$C$46)&gt;0,Results!$C$65*Results!$C$46,DZ63)</f>
        <v>0</v>
      </c>
      <c r="EB62" s="25">
        <f>IF(EA63-(Results!$C$65*Results!$C$46)&gt;0,Results!$C$65*Results!$C$46,EA63)</f>
        <v>0</v>
      </c>
      <c r="EC62" s="25">
        <f>IF(EB63-(Results!$C$65*Results!$C$46)&gt;0,Results!$C$65*Results!$C$46,EB63)</f>
        <v>0</v>
      </c>
      <c r="ED62" s="25">
        <f>IF(EC63-(Results!$C$65*Results!$C$46)&gt;0,Results!$C$65*Results!$C$46,EC63)</f>
        <v>0</v>
      </c>
      <c r="EE62" s="25">
        <f>IF(ED63-(Results!$C$65*Results!$C$46)&gt;0,Results!$C$65*Results!$C$46,ED63)</f>
        <v>0</v>
      </c>
      <c r="EF62" s="25">
        <f>IF(EE63-(Results!$C$65*Results!$C$46)&gt;0,Results!$C$65*Results!$C$46,EE63)</f>
        <v>0</v>
      </c>
      <c r="EG62" s="25">
        <f>IF(EF63-(Results!$C$65*Results!$C$46)&gt;0,Results!$C$65*Results!$C$46,EF63)</f>
        <v>0</v>
      </c>
      <c r="EH62" s="25">
        <f>IF(EG63-(Results!$C$65*Results!$C$46)&gt;0,Results!$C$65*Results!$C$46,EG63)</f>
        <v>0</v>
      </c>
      <c r="EI62" s="25">
        <f>IF(EH63-(Results!$C$65*Results!$C$46)&gt;0,Results!$C$65*Results!$C$46,EH63)</f>
        <v>0</v>
      </c>
      <c r="EJ62" s="25">
        <f>IF(EI63-(Results!$C$65*Results!$C$46)&gt;0,Results!$C$65*Results!$C$46,EI63)</f>
        <v>0</v>
      </c>
      <c r="EK62" s="25">
        <f>IF(EJ63-(Results!$C$65*Results!$C$46)&gt;0,Results!$C$65*Results!$C$46,EJ63)</f>
        <v>0</v>
      </c>
      <c r="EL62" s="25">
        <f>IF(EK63-(Results!$C$65*Results!$C$46)&gt;0,Results!$C$65*Results!$C$46,EK63)</f>
        <v>0</v>
      </c>
      <c r="EM62" s="25">
        <f>IF(EL63-(Results!$C$65*Results!$C$46)&gt;0,Results!$C$65*Results!$C$46,EL63)</f>
        <v>0</v>
      </c>
      <c r="EN62" s="25">
        <f>IF(EM63-(Results!$C$65*Results!$C$46)&gt;0,Results!$C$65*Results!$C$46,EM63)</f>
        <v>0</v>
      </c>
      <c r="EO62" s="25">
        <f>IF(EN63-(Results!$C$65*Results!$C$46)&gt;0,Results!$C$65*Results!$C$46,EN63)</f>
        <v>0</v>
      </c>
      <c r="EP62" s="25">
        <f>IF(EO63-(Results!$C$65*Results!$C$46)&gt;0,Results!$C$65*Results!$C$46,EO63)</f>
        <v>0</v>
      </c>
      <c r="EQ62" s="25">
        <f>IF(EP63-(Results!$C$65*Results!$C$46)&gt;0,Results!$C$65*Results!$C$46,EP63)</f>
        <v>0</v>
      </c>
      <c r="ER62" s="25">
        <f>IF(EQ63-(Results!$C$65*Results!$C$46)&gt;0,Results!$C$65*Results!$C$46,EQ63)</f>
        <v>0</v>
      </c>
      <c r="ES62" s="25">
        <f>IF(ER63-(Results!$C$65*Results!$C$46)&gt;0,Results!$C$65*Results!$C$46,ER63)</f>
        <v>0</v>
      </c>
      <c r="ET62" s="25">
        <f>IF(ES63-(Results!$C$65*Results!$C$46)&gt;0,Results!$C$65*Results!$C$46,ES63)</f>
        <v>0</v>
      </c>
      <c r="EU62" s="25">
        <f>IF(ET63-(Results!$C$65*Results!$C$46)&gt;0,Results!$C$65*Results!$C$46,ET63)</f>
        <v>0</v>
      </c>
      <c r="EV62" s="25">
        <f>IF(EU63-(Results!$C$65*Results!$C$46)&gt;0,Results!$C$65*Results!$C$46,EU63)</f>
        <v>0</v>
      </c>
      <c r="EW62" s="25">
        <f>IF(EV63-(Results!$C$65*Results!$C$46)&gt;0,Results!$C$65*Results!$C$46,EV63)</f>
        <v>0</v>
      </c>
      <c r="EX62" s="25">
        <f>IF(EW63-(Results!$C$65*Results!$C$46)&gt;0,Results!$C$65*Results!$C$46,EW63)</f>
        <v>0</v>
      </c>
      <c r="EY62" s="25">
        <f>IF(EX63-(Results!$C$65*Results!$C$46)&gt;0,Results!$C$65*Results!$C$46,EX63)</f>
        <v>0</v>
      </c>
      <c r="EZ62" s="25">
        <f>IF(EY63-(Results!$C$65*Results!$C$46)&gt;0,Results!$C$65*Results!$C$46,EY63)</f>
        <v>0</v>
      </c>
      <c r="FA62" s="25">
        <f>IF(EZ63-(Results!$C$65*Results!$C$46)&gt;0,Results!$C$65*Results!$C$46,EZ63)</f>
        <v>0</v>
      </c>
      <c r="FB62" s="25">
        <f>IF(FA63-(Results!$C$65*Results!$C$46)&gt;0,Results!$C$65*Results!$C$46,FA63)</f>
        <v>0</v>
      </c>
      <c r="FC62" s="25">
        <f>IF(FB63-(Results!$C$65*Results!$C$46)&gt;0,Results!$C$65*Results!$C$46,FB63)</f>
        <v>0</v>
      </c>
      <c r="FD62" s="25">
        <f>IF(FC63-(Results!$C$65*Results!$C$46)&gt;0,Results!$C$65*Results!$C$46,FC63)</f>
        <v>0</v>
      </c>
      <c r="FE62" s="25">
        <f>IF(FD63-(Results!$C$65*Results!$C$46)&gt;0,Results!$C$65*Results!$C$46,FD63)</f>
        <v>0</v>
      </c>
      <c r="FF62" s="25">
        <f>IF(FE63-(Results!$C$65*Results!$C$46)&gt;0,Results!$C$65*Results!$C$46,FE63)</f>
        <v>0</v>
      </c>
      <c r="FG62" s="25">
        <f>IF(FF63-(Results!$C$65*Results!$C$46)&gt;0,Results!$C$65*Results!$C$46,FF63)</f>
        <v>0</v>
      </c>
      <c r="FH62" s="25">
        <f>IF(FG63-(Results!$C$65*Results!$C$46)&gt;0,Results!$C$65*Results!$C$46,FG63)</f>
        <v>0</v>
      </c>
      <c r="FI62" s="25">
        <f>IF(FH63-(Results!$C$65*Results!$C$46)&gt;0,Results!$C$65*Results!$C$46,FH63)</f>
        <v>0</v>
      </c>
      <c r="FJ62" s="25">
        <f>IF(FI63-(Results!$C$65*Results!$C$46)&gt;0,Results!$C$65*Results!$C$46,FI63)</f>
        <v>0</v>
      </c>
      <c r="FK62" s="25">
        <f>IF(FJ63-(Results!$C$65*Results!$C$46)&gt;0,Results!$C$65*Results!$C$46,FJ63)</f>
        <v>0</v>
      </c>
      <c r="FL62" s="25">
        <f>IF(FK63-(Results!$C$65*Results!$C$46)&gt;0,Results!$C$65*Results!$C$46,FK63)</f>
        <v>0</v>
      </c>
      <c r="FM62" s="25">
        <f>IF(FL63-(Results!$C$65*Results!$C$46)&gt;0,Results!$C$65*Results!$C$46,FL63)</f>
        <v>0</v>
      </c>
      <c r="FN62" s="25">
        <f>IF(FM63-(Results!$C$65*Results!$C$46)&gt;0,Results!$C$65*Results!$C$46,FM63)</f>
        <v>0</v>
      </c>
      <c r="FO62" s="25">
        <f>IF(FN63-(Results!$C$65*Results!$C$46)&gt;0,Results!$C$65*Results!$C$46,FN63)</f>
        <v>0</v>
      </c>
      <c r="FP62" s="25">
        <f>IF(FO63-(Results!$C$65*Results!$C$46)&gt;0,Results!$C$65*Results!$C$46,FO63)</f>
        <v>0</v>
      </c>
      <c r="FQ62" s="25">
        <f>IF(FP63-(Results!$C$65*Results!$C$46)&gt;0,Results!$C$65*Results!$C$46,FP63)</f>
        <v>0</v>
      </c>
      <c r="FR62" s="25">
        <f>IF(FQ63-(Results!$C$65*Results!$C$46)&gt;0,Results!$C$65*Results!$C$46,FQ63)</f>
        <v>0</v>
      </c>
      <c r="FS62" s="25">
        <f>IF(FR63-(Results!$C$65*Results!$C$46)&gt;0,Results!$C$65*Results!$C$46,FR63)</f>
        <v>0</v>
      </c>
      <c r="FT62" s="25">
        <f>IF(FS63-(Results!$C$65*Results!$C$46)&gt;0,Results!$C$65*Results!$C$46,FS63)</f>
        <v>0</v>
      </c>
      <c r="FU62" s="25">
        <f>IF(FT63-(Results!$C$65*Results!$C$46)&gt;0,Results!$C$65*Results!$C$46,FT63)</f>
        <v>0</v>
      </c>
      <c r="FV62" s="25">
        <f>IF(FU63-(Results!$C$65*Results!$C$46)&gt;0,Results!$C$65*Results!$C$46,FU63)</f>
        <v>0</v>
      </c>
      <c r="FW62" s="25">
        <f>IF(FV63-(Results!$C$65*Results!$C$46)&gt;0,Results!$C$65*Results!$C$46,FV63)</f>
        <v>0</v>
      </c>
      <c r="FX62" s="25">
        <f>IF(FW63-(Results!$C$65*Results!$C$46)&gt;0,Results!$C$65*Results!$C$46,FW63)</f>
        <v>0</v>
      </c>
      <c r="FY62" s="25">
        <f>IF(FX63-(Results!$C$65*Results!$C$46)&gt;0,Results!$C$65*Results!$C$46,FX63)</f>
        <v>0</v>
      </c>
      <c r="FZ62" s="25">
        <f>IF(FY63-(Results!$C$65*Results!$C$46)&gt;0,Results!$C$65*Results!$C$46,FY63)</f>
        <v>0</v>
      </c>
      <c r="GA62" s="25">
        <f>IF(FZ63-(Results!$C$65*Results!$C$46)&gt;0,Results!$C$65*Results!$C$46,FZ63)</f>
        <v>0</v>
      </c>
      <c r="GB62" s="25">
        <f>IF(GA63-(Results!$C$65*Results!$C$46)&gt;0,Results!$C$65*Results!$C$46,GA63)</f>
        <v>0</v>
      </c>
      <c r="GC62" s="25">
        <f>IF(GB63-(Results!$C$65*Results!$C$46)&gt;0,Results!$C$65*Results!$C$46,GB63)</f>
        <v>0</v>
      </c>
      <c r="GD62" s="25">
        <f>IF(GC63-(Results!$C$65*Results!$C$46)&gt;0,Results!$C$65*Results!$C$46,GC63)</f>
        <v>0</v>
      </c>
      <c r="GE62" s="25">
        <f>IF(GD63-(Results!$C$65*Results!$C$46)&gt;0,Results!$C$65*Results!$C$46,GD63)</f>
        <v>0</v>
      </c>
      <c r="GF62" s="25">
        <f>IF(GE63-(Results!$C$65*Results!$C$46)&gt;0,Results!$C$65*Results!$C$46,GE63)</f>
        <v>0</v>
      </c>
      <c r="GG62" s="25">
        <f>IF(GF63-(Results!$C$65*Results!$C$46)&gt;0,Results!$C$65*Results!$C$46,GF63)</f>
        <v>0</v>
      </c>
      <c r="GH62" s="25">
        <f>IF(GG63-(Results!$C$65*Results!$C$46)&gt;0,Results!$C$65*Results!$C$46,GG63)</f>
        <v>0</v>
      </c>
      <c r="GI62" s="25">
        <f>IF(GH63-(Results!$C$65*Results!$C$46)&gt;0,Results!$C$65*Results!$C$46,GH63)</f>
        <v>0</v>
      </c>
      <c r="GJ62" s="25">
        <f>IF(GI63-(Results!$C$65*Results!$C$46)&gt;0,Results!$C$65*Results!$C$46,GI63)</f>
        <v>0</v>
      </c>
      <c r="GK62" s="25">
        <f>IF(GJ63-(Results!$C$65*Results!$C$46)&gt;0,Results!$C$65*Results!$C$46,GJ63)</f>
        <v>0</v>
      </c>
      <c r="GL62" s="25">
        <f>IF(GK63-(Results!$C$65*Results!$C$46)&gt;0,Results!$C$65*Results!$C$46,GK63)</f>
        <v>0</v>
      </c>
      <c r="GM62" s="25">
        <f>IF(GL63-(Results!$C$65*Results!$C$46)&gt;0,Results!$C$65*Results!$C$46,GL63)</f>
        <v>0</v>
      </c>
      <c r="GN62" s="25">
        <f>IF(GM63-(Results!$C$65*Results!$C$46)&gt;0,Results!$C$65*Results!$C$46,GM63)</f>
        <v>0</v>
      </c>
      <c r="GO62" s="25">
        <f>IF(GN63-(Results!$C$65*Results!$C$46)&gt;0,Results!$C$65*Results!$C$46,GN63)</f>
        <v>0</v>
      </c>
      <c r="GP62" s="25">
        <f>IF(GO63-(Results!$C$65*Results!$C$46)&gt;0,Results!$C$65*Results!$C$46,GO63)</f>
        <v>0</v>
      </c>
      <c r="GQ62" s="25">
        <f>IF(GP63-(Results!$C$65*Results!$C$46)&gt;0,Results!$C$65*Results!$C$46,GP63)</f>
        <v>0</v>
      </c>
      <c r="GR62" s="25">
        <f>IF(GQ63-(Results!$C$65*Results!$C$46)&gt;0,Results!$C$65*Results!$C$46,GQ63)</f>
        <v>0</v>
      </c>
      <c r="GS62" s="25">
        <f>IF(GR63-(Results!$C$65*Results!$C$46)&gt;0,Results!$C$65*Results!$C$46,GR63)</f>
        <v>0</v>
      </c>
      <c r="GT62" s="25">
        <f>IF(GS63-(Results!$C$65*Results!$C$46)&gt;0,Results!$C$65*Results!$C$46,GS63)</f>
        <v>0</v>
      </c>
      <c r="GU62" s="25">
        <f>IF(GT63-(Results!$C$65*Results!$C$46)&gt;0,Results!$C$65*Results!$C$46,GT63)</f>
        <v>0</v>
      </c>
      <c r="GV62" s="25">
        <f>IF(GU63-(Results!$C$65*Results!$C$46)&gt;0,Results!$C$65*Results!$C$46,GU63)</f>
        <v>0</v>
      </c>
      <c r="GW62" s="25">
        <f>IF(GV63-(Results!$C$65*Results!$C$46)&gt;0,Results!$C$65*Results!$C$46,GV63)</f>
        <v>0</v>
      </c>
      <c r="GX62" s="25">
        <f>IF(GW63-(Results!$C$65*Results!$C$46)&gt;0,Results!$C$65*Results!$C$46,GW63)</f>
        <v>0</v>
      </c>
      <c r="GY62" s="25">
        <f>IF(GX63-(Results!$C$65*Results!$C$46)&gt;0,Results!$C$65*Results!$C$46,GX63)</f>
        <v>0</v>
      </c>
      <c r="GZ62" s="25">
        <f>IF(GY63-(Results!$C$65*Results!$C$46)&gt;0,Results!$C$65*Results!$C$46,GY63)</f>
        <v>0</v>
      </c>
      <c r="HA62" s="25">
        <f>IF(GZ63-(Results!$C$65*Results!$C$46)&gt;0,Results!$C$65*Results!$C$46,GZ63)</f>
        <v>0</v>
      </c>
      <c r="HB62" s="25">
        <f>IF(HA63-(Results!$C$65*Results!$C$46)&gt;0,Results!$C$65*Results!$C$46,HA63)</f>
        <v>0</v>
      </c>
      <c r="HC62" s="25">
        <f>IF(HB63-(Results!$C$65*Results!$C$46)&gt;0,Results!$C$65*Results!$C$46,HB63)</f>
        <v>0</v>
      </c>
      <c r="HD62" s="25">
        <f>IF(HC63-(Results!$C$65*Results!$C$46)&gt;0,Results!$C$65*Results!$C$46,HC63)</f>
        <v>0</v>
      </c>
      <c r="HE62" s="25">
        <f>IF(HD63-(Results!$C$65*Results!$C$46)&gt;0,Results!$C$65*Results!$C$46,HD63)</f>
        <v>0</v>
      </c>
      <c r="HF62" s="25">
        <f>IF(HE63-(Results!$C$65*Results!$C$46)&gt;0,Results!$C$65*Results!$C$46,HE63)</f>
        <v>0</v>
      </c>
      <c r="HG62" s="25">
        <f>IF(HF63-(Results!$C$65*Results!$C$46)&gt;0,Results!$C$65*Results!$C$46,HF63)</f>
        <v>0</v>
      </c>
      <c r="HH62" s="25">
        <f>IF(HG63-(Results!$C$65*Results!$C$46)&gt;0,Results!$C$65*Results!$C$46,HG63)</f>
        <v>0</v>
      </c>
      <c r="HI62" s="25">
        <f>IF(HH63-(Results!$C$65*Results!$C$46)&gt;0,Results!$C$65*Results!$C$46,HH63)</f>
        <v>0</v>
      </c>
      <c r="HJ62" s="25">
        <f>IF(HI63-(Results!$C$65*Results!$C$46)&gt;0,Results!$C$65*Results!$C$46,HI63)</f>
        <v>0</v>
      </c>
      <c r="HK62" s="25">
        <f>IF(HJ63-(Results!$C$65*Results!$C$46)&gt;0,Results!$C$65*Results!$C$46,HJ63)</f>
        <v>0</v>
      </c>
      <c r="HL62" s="25">
        <f>IF(HK63-(Results!$C$65*Results!$C$46)&gt;0,Results!$C$65*Results!$C$46,HK63)</f>
        <v>0</v>
      </c>
      <c r="HM62" s="25">
        <f>IF(HL63-(Results!$C$65*Results!$C$46)&gt;0,Results!$C$65*Results!$C$46,HL63)</f>
        <v>0</v>
      </c>
      <c r="HN62" s="25">
        <f>IF(HM63-(Results!$C$65*Results!$C$46)&gt;0,Results!$C$65*Results!$C$46,HM63)</f>
        <v>0</v>
      </c>
      <c r="HO62" s="25">
        <f>IF(HN63-(Results!$C$65*Results!$C$46)&gt;0,Results!$C$65*Results!$C$46,HN63)</f>
        <v>0</v>
      </c>
      <c r="HP62" s="25">
        <f>IF(HO63-(Results!$C$65*Results!$C$46)&gt;0,Results!$C$65*Results!$C$46,HO63)</f>
        <v>0</v>
      </c>
      <c r="HQ62" s="25">
        <f>IF(HP63-(Results!$C$65*Results!$C$46)&gt;0,Results!$C$65*Results!$C$46,HP63)</f>
        <v>0</v>
      </c>
      <c r="HR62" s="25">
        <f>IF(HQ63-(Results!$C$65*Results!$C$46)&gt;0,Results!$C$65*Results!$C$46,HQ63)</f>
        <v>0</v>
      </c>
      <c r="HS62" s="25">
        <f>IF(HR63-(Results!$C$65*Results!$C$46)&gt;0,Results!$C$65*Results!$C$46,HR63)</f>
        <v>0</v>
      </c>
      <c r="HT62" s="25">
        <f>IF(HS63-(Results!$C$65*Results!$C$46)&gt;0,Results!$C$65*Results!$C$46,HS63)</f>
        <v>0</v>
      </c>
      <c r="HU62" s="25">
        <f>IF(HT63-(Results!$C$65*Results!$C$46)&gt;0,Results!$C$65*Results!$C$46,HT63)</f>
        <v>0</v>
      </c>
      <c r="HV62" s="25">
        <f>IF(HU63-(Results!$C$65*Results!$C$46)&gt;0,Results!$C$65*Results!$C$46,HU63)</f>
        <v>0</v>
      </c>
      <c r="HW62" s="25">
        <f>IF(HV63-(Results!$C$65*Results!$C$46)&gt;0,Results!$C$65*Results!$C$46,HV63)</f>
        <v>0</v>
      </c>
      <c r="HX62" s="25">
        <f>IF(HW63-(Results!$C$65*Results!$C$46)&gt;0,Results!$C$65*Results!$C$46,HW63)</f>
        <v>0</v>
      </c>
      <c r="HY62" s="25">
        <f>IF(HX63-(Results!$C$65*Results!$C$46)&gt;0,Results!$C$65*Results!$C$46,HX63)</f>
        <v>0</v>
      </c>
      <c r="HZ62" s="25">
        <f>IF(HY63-(Results!$C$65*Results!$C$46)&gt;0,Results!$C$65*Results!$C$46,HY63)</f>
        <v>0</v>
      </c>
      <c r="IA62" s="25">
        <f>IF(HZ63-(Results!$C$65*Results!$C$46)&gt;0,Results!$C$65*Results!$C$46,HZ63)</f>
        <v>0</v>
      </c>
      <c r="IB62" s="25">
        <f>IF(IA63-(Results!$C$65*Results!$C$46)&gt;0,Results!$C$65*Results!$C$46,IA63)</f>
        <v>0</v>
      </c>
      <c r="IC62" s="25">
        <f>IF(IB63-(Results!$C$65*Results!$C$46)&gt;0,Results!$C$65*Results!$C$46,IB63)</f>
        <v>0</v>
      </c>
      <c r="ID62" s="25">
        <f>IF(IC63-(Results!$C$65*Results!$C$46)&gt;0,Results!$C$65*Results!$C$46,IC63)</f>
        <v>0</v>
      </c>
      <c r="IE62" s="25">
        <f>IF(ID63-(Results!$C$65*Results!$C$46)&gt;0,Results!$C$65*Results!$C$46,ID63)</f>
        <v>0</v>
      </c>
      <c r="IF62" s="25">
        <f>IF(IE63-(Results!$C$65*Results!$C$46)&gt;0,Results!$C$65*Results!$C$46,IE63)</f>
        <v>0</v>
      </c>
      <c r="IG62" s="25">
        <f>IF(IF63-(Results!$C$65*Results!$C$46)&gt;0,Results!$C$65*Results!$C$46,IF63)</f>
        <v>0</v>
      </c>
      <c r="IH62" s="25">
        <f>IF(IG63-(Results!$C$65*Results!$C$46)&gt;0,Results!$C$65*Results!$C$46,IG63)</f>
        <v>0</v>
      </c>
      <c r="II62" s="25">
        <f>IF(IH63-(Results!$C$65*Results!$C$46)&gt;0,Results!$C$65*Results!$C$46,IH63)</f>
        <v>0</v>
      </c>
      <c r="IJ62" s="25">
        <f>IF(II63-(Results!$C$65*Results!$C$46)&gt;0,Results!$C$65*Results!$C$46,II63)</f>
        <v>0</v>
      </c>
      <c r="IK62" s="25">
        <f>IF(IJ63-(Results!$C$65*Results!$C$46)&gt;0,Results!$C$65*Results!$C$46,IJ63)</f>
        <v>0</v>
      </c>
      <c r="IL62" s="25">
        <f>IF(IK63-(Results!$C$65*Results!$C$46)&gt;0,Results!$C$65*Results!$C$46,IK63)</f>
        <v>0</v>
      </c>
      <c r="IM62" s="25">
        <f>IF(IL63-(Results!$C$65*Results!$C$46)&gt;0,Results!$C$65*Results!$C$46,IL63)</f>
        <v>0</v>
      </c>
      <c r="IN62" s="25">
        <f>IF(IM63-(Results!$C$65*Results!$C$46)&gt;0,Results!$C$65*Results!$C$46,IM63)</f>
        <v>0</v>
      </c>
      <c r="IO62" s="25">
        <f>IF(IN63-(Results!$C$65*Results!$C$46)&gt;0,Results!$C$65*Results!$C$46,IN63)</f>
        <v>0</v>
      </c>
      <c r="IP62" s="25">
        <f>IF(IO63-(Results!$C$65*Results!$C$46)&gt;0,Results!$C$65*Results!$C$46,IO63)</f>
        <v>0</v>
      </c>
      <c r="IQ62" s="25">
        <f>IF(IP63-(Results!$C$65*Results!$C$46)&gt;0,Results!$C$65*Results!$C$46,IP63)</f>
        <v>0</v>
      </c>
      <c r="IR62" s="197">
        <f>IF(IQ63-(Results!$C$65*Results!$C$46)&gt;0,Results!$C$65*Results!$C$46,IQ63)</f>
        <v>0</v>
      </c>
    </row>
    <row r="63" spans="1:252" s="8" customFormat="1" hidden="1" x14ac:dyDescent="0.25">
      <c r="A63" s="191"/>
      <c r="B63" s="25">
        <f>Results!$C$63</f>
        <v>131250</v>
      </c>
      <c r="C63" s="25">
        <f>B63-C62</f>
        <v>129865.38461538461</v>
      </c>
      <c r="D63" s="25">
        <f t="shared" ref="D63:P63" si="173">C63-D62</f>
        <v>128480.76923076922</v>
      </c>
      <c r="E63" s="25">
        <f t="shared" si="173"/>
        <v>127096.15384615383</v>
      </c>
      <c r="F63" s="25">
        <f t="shared" si="173"/>
        <v>125711.53846153844</v>
      </c>
      <c r="G63" s="25">
        <f t="shared" si="173"/>
        <v>124326.92307692305</v>
      </c>
      <c r="H63" s="25">
        <f t="shared" si="173"/>
        <v>122942.30769230766</v>
      </c>
      <c r="I63" s="25">
        <f t="shared" si="173"/>
        <v>121557.69230769227</v>
      </c>
      <c r="J63" s="25">
        <f t="shared" si="173"/>
        <v>120173.07692307688</v>
      </c>
      <c r="K63" s="25">
        <f t="shared" si="173"/>
        <v>118788.46153846149</v>
      </c>
      <c r="L63" s="25">
        <f t="shared" si="173"/>
        <v>117403.8461538461</v>
      </c>
      <c r="M63" s="25">
        <f t="shared" si="173"/>
        <v>116019.23076923071</v>
      </c>
      <c r="N63" s="25">
        <f t="shared" si="173"/>
        <v>114634.61538461532</v>
      </c>
      <c r="O63" s="25">
        <f t="shared" si="173"/>
        <v>113249.99999999993</v>
      </c>
      <c r="P63" s="25">
        <f t="shared" si="173"/>
        <v>111865.38461538454</v>
      </c>
      <c r="Q63" s="25">
        <f t="shared" ref="Q63:AV63" si="174">P63-Q62</f>
        <v>110480.76923076915</v>
      </c>
      <c r="R63" s="25">
        <f t="shared" si="174"/>
        <v>109096.15384615376</v>
      </c>
      <c r="S63" s="25">
        <f t="shared" si="174"/>
        <v>107711.53846153837</v>
      </c>
      <c r="T63" s="25">
        <f t="shared" si="174"/>
        <v>106326.92307692298</v>
      </c>
      <c r="U63" s="25">
        <f t="shared" si="174"/>
        <v>104942.30769230759</v>
      </c>
      <c r="V63" s="25">
        <f t="shared" si="174"/>
        <v>103557.6923076922</v>
      </c>
      <c r="W63" s="25">
        <f t="shared" si="174"/>
        <v>102173.07692307681</v>
      </c>
      <c r="X63" s="25">
        <f t="shared" si="174"/>
        <v>100788.46153846142</v>
      </c>
      <c r="Y63" s="25">
        <f t="shared" si="174"/>
        <v>99403.846153846025</v>
      </c>
      <c r="Z63" s="25">
        <f t="shared" si="174"/>
        <v>98019.230769230635</v>
      </c>
      <c r="AA63" s="25">
        <f t="shared" si="174"/>
        <v>96634.615384615245</v>
      </c>
      <c r="AB63" s="25">
        <f t="shared" si="174"/>
        <v>95249.999999999854</v>
      </c>
      <c r="AC63" s="25">
        <f t="shared" si="174"/>
        <v>93865.384615384464</v>
      </c>
      <c r="AD63" s="25">
        <f t="shared" si="174"/>
        <v>92480.769230769074</v>
      </c>
      <c r="AE63" s="25">
        <f t="shared" si="174"/>
        <v>91096.153846153684</v>
      </c>
      <c r="AF63" s="25">
        <f t="shared" si="174"/>
        <v>89711.538461538294</v>
      </c>
      <c r="AG63" s="25">
        <f t="shared" si="174"/>
        <v>88326.923076922903</v>
      </c>
      <c r="AH63" s="25">
        <f t="shared" si="174"/>
        <v>86942.307692307513</v>
      </c>
      <c r="AI63" s="25">
        <f t="shared" si="174"/>
        <v>85557.692307692123</v>
      </c>
      <c r="AJ63" s="25">
        <f t="shared" si="174"/>
        <v>84173.076923076733</v>
      </c>
      <c r="AK63" s="25">
        <f t="shared" si="174"/>
        <v>82788.461538461343</v>
      </c>
      <c r="AL63" s="25">
        <f t="shared" si="174"/>
        <v>81403.846153845952</v>
      </c>
      <c r="AM63" s="25">
        <f t="shared" si="174"/>
        <v>80019.230769230562</v>
      </c>
      <c r="AN63" s="25">
        <f t="shared" si="174"/>
        <v>78634.615384615172</v>
      </c>
      <c r="AO63" s="25">
        <f t="shared" si="174"/>
        <v>77249.999999999782</v>
      </c>
      <c r="AP63" s="25">
        <f t="shared" si="174"/>
        <v>75865.384615384392</v>
      </c>
      <c r="AQ63" s="25">
        <f t="shared" si="174"/>
        <v>74480.769230769001</v>
      </c>
      <c r="AR63" s="25">
        <f t="shared" si="174"/>
        <v>73096.153846153611</v>
      </c>
      <c r="AS63" s="25">
        <f t="shared" si="174"/>
        <v>71711.538461538221</v>
      </c>
      <c r="AT63" s="25">
        <f t="shared" si="174"/>
        <v>70326.923076922831</v>
      </c>
      <c r="AU63" s="25">
        <f t="shared" si="174"/>
        <v>68942.30769230744</v>
      </c>
      <c r="AV63" s="25">
        <f t="shared" si="174"/>
        <v>67557.69230769205</v>
      </c>
      <c r="AW63" s="25">
        <f t="shared" ref="AW63:CB63" si="175">AV63-AW62</f>
        <v>66173.07692307666</v>
      </c>
      <c r="AX63" s="25">
        <f t="shared" si="175"/>
        <v>64788.461538461277</v>
      </c>
      <c r="AY63" s="25">
        <f t="shared" si="175"/>
        <v>63403.846153845894</v>
      </c>
      <c r="AZ63" s="25">
        <f t="shared" si="175"/>
        <v>62019.230769230511</v>
      </c>
      <c r="BA63" s="25">
        <f t="shared" si="175"/>
        <v>60634.615384615128</v>
      </c>
      <c r="BB63" s="25">
        <f t="shared" si="175"/>
        <v>59249.999999999745</v>
      </c>
      <c r="BC63" s="25">
        <f t="shared" si="175"/>
        <v>57865.384615384362</v>
      </c>
      <c r="BD63" s="25">
        <f t="shared" si="175"/>
        <v>56480.769230768979</v>
      </c>
      <c r="BE63" s="25">
        <f t="shared" si="175"/>
        <v>55096.153846153597</v>
      </c>
      <c r="BF63" s="25">
        <f t="shared" si="175"/>
        <v>53711.538461538214</v>
      </c>
      <c r="BG63" s="25">
        <f t="shared" si="175"/>
        <v>52326.923076922831</v>
      </c>
      <c r="BH63" s="25">
        <f t="shared" si="175"/>
        <v>50942.307692307448</v>
      </c>
      <c r="BI63" s="25">
        <f t="shared" si="175"/>
        <v>49557.692307692065</v>
      </c>
      <c r="BJ63" s="25">
        <f t="shared" si="175"/>
        <v>48173.076923076682</v>
      </c>
      <c r="BK63" s="25">
        <f t="shared" si="175"/>
        <v>46788.461538461299</v>
      </c>
      <c r="BL63" s="25">
        <f t="shared" si="175"/>
        <v>45403.846153845916</v>
      </c>
      <c r="BM63" s="25">
        <f t="shared" si="175"/>
        <v>44019.230769230533</v>
      </c>
      <c r="BN63" s="25">
        <f t="shared" si="175"/>
        <v>42634.61538461515</v>
      </c>
      <c r="BO63" s="25">
        <f t="shared" si="175"/>
        <v>41249.999999999767</v>
      </c>
      <c r="BP63" s="25">
        <f t="shared" si="175"/>
        <v>39865.384615384384</v>
      </c>
      <c r="BQ63" s="25">
        <f t="shared" si="175"/>
        <v>38480.769230769001</v>
      </c>
      <c r="BR63" s="25">
        <f t="shared" si="175"/>
        <v>37096.153846153618</v>
      </c>
      <c r="BS63" s="25">
        <f t="shared" si="175"/>
        <v>35711.538461538235</v>
      </c>
      <c r="BT63" s="25">
        <f t="shared" si="175"/>
        <v>34326.923076922852</v>
      </c>
      <c r="BU63" s="25">
        <f t="shared" si="175"/>
        <v>32942.30769230747</v>
      </c>
      <c r="BV63" s="25">
        <f t="shared" si="175"/>
        <v>31557.692307692087</v>
      </c>
      <c r="BW63" s="25">
        <f t="shared" si="175"/>
        <v>30173.076923076704</v>
      </c>
      <c r="BX63" s="25">
        <f t="shared" si="175"/>
        <v>28788.461538461321</v>
      </c>
      <c r="BY63" s="25">
        <f t="shared" si="175"/>
        <v>27403.846153845938</v>
      </c>
      <c r="BZ63" s="25">
        <f t="shared" si="175"/>
        <v>26019.230769230555</v>
      </c>
      <c r="CA63" s="25">
        <f t="shared" si="175"/>
        <v>24634.615384615172</v>
      </c>
      <c r="CB63" s="25">
        <f t="shared" si="175"/>
        <v>23249.999999999789</v>
      </c>
      <c r="CC63" s="25">
        <f t="shared" ref="CC63:CN63" si="176">CB63-CC62</f>
        <v>21865.384615384406</v>
      </c>
      <c r="CD63" s="25">
        <f t="shared" si="176"/>
        <v>20480.769230769023</v>
      </c>
      <c r="CE63" s="25">
        <f t="shared" si="176"/>
        <v>19096.15384615364</v>
      </c>
      <c r="CF63" s="25">
        <f t="shared" si="176"/>
        <v>17711.538461538257</v>
      </c>
      <c r="CG63" s="25">
        <f t="shared" si="176"/>
        <v>16326.923076922872</v>
      </c>
      <c r="CH63" s="25">
        <f t="shared" si="176"/>
        <v>14942.307692307488</v>
      </c>
      <c r="CI63" s="25">
        <f t="shared" si="176"/>
        <v>13557.692307692103</v>
      </c>
      <c r="CJ63" s="25">
        <f t="shared" si="176"/>
        <v>12173.076923076718</v>
      </c>
      <c r="CK63" s="25">
        <f t="shared" si="176"/>
        <v>10788.461538461333</v>
      </c>
      <c r="CL63" s="25">
        <f t="shared" si="176"/>
        <v>9403.8461538459487</v>
      </c>
      <c r="CM63" s="25">
        <f t="shared" si="176"/>
        <v>8019.230769230564</v>
      </c>
      <c r="CN63" s="25">
        <f t="shared" si="176"/>
        <v>6634.6153846151792</v>
      </c>
      <c r="CO63" s="25">
        <f t="shared" ref="CO63:CX63" si="177">CN63-CO62</f>
        <v>5249.9999999997945</v>
      </c>
      <c r="CP63" s="25">
        <f t="shared" si="177"/>
        <v>3865.3846153844097</v>
      </c>
      <c r="CQ63" s="25">
        <f t="shared" si="177"/>
        <v>2480.7692307690249</v>
      </c>
      <c r="CR63" s="25">
        <f t="shared" si="177"/>
        <v>1096.1538461536404</v>
      </c>
      <c r="CS63" s="25">
        <f t="shared" si="177"/>
        <v>0</v>
      </c>
      <c r="CT63" s="25">
        <f t="shared" si="177"/>
        <v>0</v>
      </c>
      <c r="CU63" s="25">
        <f t="shared" si="177"/>
        <v>0</v>
      </c>
      <c r="CV63" s="25">
        <f t="shared" si="177"/>
        <v>0</v>
      </c>
      <c r="CW63" s="25">
        <f t="shared" si="177"/>
        <v>0</v>
      </c>
      <c r="CX63" s="25">
        <f t="shared" si="177"/>
        <v>0</v>
      </c>
      <c r="CY63" s="25">
        <f t="shared" ref="CY63:ED63" si="178">CX63-CY62</f>
        <v>0</v>
      </c>
      <c r="CZ63" s="25">
        <f t="shared" si="178"/>
        <v>0</v>
      </c>
      <c r="DA63" s="25">
        <f t="shared" si="178"/>
        <v>0</v>
      </c>
      <c r="DB63" s="25">
        <f t="shared" si="178"/>
        <v>0</v>
      </c>
      <c r="DC63" s="25">
        <f t="shared" si="178"/>
        <v>0</v>
      </c>
      <c r="DD63" s="25">
        <f t="shared" si="178"/>
        <v>0</v>
      </c>
      <c r="DE63" s="25">
        <f t="shared" si="178"/>
        <v>0</v>
      </c>
      <c r="DF63" s="25">
        <f t="shared" si="178"/>
        <v>0</v>
      </c>
      <c r="DG63" s="25">
        <f t="shared" si="178"/>
        <v>0</v>
      </c>
      <c r="DH63" s="25">
        <f t="shared" si="178"/>
        <v>0</v>
      </c>
      <c r="DI63" s="25">
        <f t="shared" si="178"/>
        <v>0</v>
      </c>
      <c r="DJ63" s="25">
        <f t="shared" si="178"/>
        <v>0</v>
      </c>
      <c r="DK63" s="25">
        <f t="shared" si="178"/>
        <v>0</v>
      </c>
      <c r="DL63" s="25">
        <f t="shared" si="178"/>
        <v>0</v>
      </c>
      <c r="DM63" s="25">
        <f t="shared" si="178"/>
        <v>0</v>
      </c>
      <c r="DN63" s="25">
        <f t="shared" si="178"/>
        <v>0</v>
      </c>
      <c r="DO63" s="25">
        <f t="shared" si="178"/>
        <v>0</v>
      </c>
      <c r="DP63" s="25">
        <f t="shared" si="178"/>
        <v>0</v>
      </c>
      <c r="DQ63" s="25">
        <f t="shared" si="178"/>
        <v>0</v>
      </c>
      <c r="DR63" s="25">
        <f t="shared" si="178"/>
        <v>0</v>
      </c>
      <c r="DS63" s="25">
        <f t="shared" si="178"/>
        <v>0</v>
      </c>
      <c r="DT63" s="25">
        <f t="shared" si="178"/>
        <v>0</v>
      </c>
      <c r="DU63" s="25">
        <f t="shared" si="178"/>
        <v>0</v>
      </c>
      <c r="DV63" s="25">
        <f t="shared" si="178"/>
        <v>0</v>
      </c>
      <c r="DW63" s="25">
        <f t="shared" si="178"/>
        <v>0</v>
      </c>
      <c r="DX63" s="25">
        <f t="shared" si="178"/>
        <v>0</v>
      </c>
      <c r="DY63" s="25">
        <f t="shared" si="178"/>
        <v>0</v>
      </c>
      <c r="DZ63" s="25">
        <f t="shared" si="178"/>
        <v>0</v>
      </c>
      <c r="EA63" s="25">
        <f t="shared" si="178"/>
        <v>0</v>
      </c>
      <c r="EB63" s="25">
        <f t="shared" si="178"/>
        <v>0</v>
      </c>
      <c r="EC63" s="25">
        <f t="shared" si="178"/>
        <v>0</v>
      </c>
      <c r="ED63" s="25">
        <f t="shared" si="178"/>
        <v>0</v>
      </c>
      <c r="EE63" s="25">
        <f t="shared" ref="EE63:FJ63" si="179">ED63-EE62</f>
        <v>0</v>
      </c>
      <c r="EF63" s="25">
        <f t="shared" si="179"/>
        <v>0</v>
      </c>
      <c r="EG63" s="25">
        <f t="shared" si="179"/>
        <v>0</v>
      </c>
      <c r="EH63" s="25">
        <f t="shared" si="179"/>
        <v>0</v>
      </c>
      <c r="EI63" s="25">
        <f t="shared" si="179"/>
        <v>0</v>
      </c>
      <c r="EJ63" s="25">
        <f t="shared" si="179"/>
        <v>0</v>
      </c>
      <c r="EK63" s="25">
        <f t="shared" si="179"/>
        <v>0</v>
      </c>
      <c r="EL63" s="25">
        <f t="shared" si="179"/>
        <v>0</v>
      </c>
      <c r="EM63" s="25">
        <f t="shared" si="179"/>
        <v>0</v>
      </c>
      <c r="EN63" s="25">
        <f t="shared" si="179"/>
        <v>0</v>
      </c>
      <c r="EO63" s="25">
        <f t="shared" si="179"/>
        <v>0</v>
      </c>
      <c r="EP63" s="25">
        <f t="shared" si="179"/>
        <v>0</v>
      </c>
      <c r="EQ63" s="25">
        <f t="shared" si="179"/>
        <v>0</v>
      </c>
      <c r="ER63" s="25">
        <f t="shared" si="179"/>
        <v>0</v>
      </c>
      <c r="ES63" s="25">
        <f t="shared" si="179"/>
        <v>0</v>
      </c>
      <c r="ET63" s="25">
        <f t="shared" si="179"/>
        <v>0</v>
      </c>
      <c r="EU63" s="25">
        <f t="shared" si="179"/>
        <v>0</v>
      </c>
      <c r="EV63" s="25">
        <f t="shared" si="179"/>
        <v>0</v>
      </c>
      <c r="EW63" s="25">
        <f t="shared" si="179"/>
        <v>0</v>
      </c>
      <c r="EX63" s="25">
        <f t="shared" si="179"/>
        <v>0</v>
      </c>
      <c r="EY63" s="25">
        <f t="shared" si="179"/>
        <v>0</v>
      </c>
      <c r="EZ63" s="25">
        <f t="shared" si="179"/>
        <v>0</v>
      </c>
      <c r="FA63" s="25">
        <f t="shared" si="179"/>
        <v>0</v>
      </c>
      <c r="FB63" s="25">
        <f t="shared" si="179"/>
        <v>0</v>
      </c>
      <c r="FC63" s="25">
        <f t="shared" si="179"/>
        <v>0</v>
      </c>
      <c r="FD63" s="25">
        <f t="shared" si="179"/>
        <v>0</v>
      </c>
      <c r="FE63" s="25">
        <f t="shared" si="179"/>
        <v>0</v>
      </c>
      <c r="FF63" s="25">
        <f t="shared" si="179"/>
        <v>0</v>
      </c>
      <c r="FG63" s="25">
        <f t="shared" si="179"/>
        <v>0</v>
      </c>
      <c r="FH63" s="25">
        <f t="shared" si="179"/>
        <v>0</v>
      </c>
      <c r="FI63" s="25">
        <f t="shared" si="179"/>
        <v>0</v>
      </c>
      <c r="FJ63" s="25">
        <f t="shared" si="179"/>
        <v>0</v>
      </c>
      <c r="FK63" s="25">
        <f t="shared" ref="FK63:GP63" si="180">FJ63-FK62</f>
        <v>0</v>
      </c>
      <c r="FL63" s="25">
        <f t="shared" si="180"/>
        <v>0</v>
      </c>
      <c r="FM63" s="25">
        <f t="shared" si="180"/>
        <v>0</v>
      </c>
      <c r="FN63" s="25">
        <f t="shared" si="180"/>
        <v>0</v>
      </c>
      <c r="FO63" s="25">
        <f t="shared" si="180"/>
        <v>0</v>
      </c>
      <c r="FP63" s="25">
        <f t="shared" si="180"/>
        <v>0</v>
      </c>
      <c r="FQ63" s="25">
        <f t="shared" si="180"/>
        <v>0</v>
      </c>
      <c r="FR63" s="25">
        <f t="shared" si="180"/>
        <v>0</v>
      </c>
      <c r="FS63" s="25">
        <f t="shared" si="180"/>
        <v>0</v>
      </c>
      <c r="FT63" s="25">
        <f t="shared" si="180"/>
        <v>0</v>
      </c>
      <c r="FU63" s="25">
        <f t="shared" si="180"/>
        <v>0</v>
      </c>
      <c r="FV63" s="25">
        <f t="shared" si="180"/>
        <v>0</v>
      </c>
      <c r="FW63" s="25">
        <f t="shared" si="180"/>
        <v>0</v>
      </c>
      <c r="FX63" s="25">
        <f t="shared" si="180"/>
        <v>0</v>
      </c>
      <c r="FY63" s="25">
        <f t="shared" si="180"/>
        <v>0</v>
      </c>
      <c r="FZ63" s="25">
        <f t="shared" si="180"/>
        <v>0</v>
      </c>
      <c r="GA63" s="25">
        <f t="shared" si="180"/>
        <v>0</v>
      </c>
      <c r="GB63" s="25">
        <f t="shared" si="180"/>
        <v>0</v>
      </c>
      <c r="GC63" s="25">
        <f t="shared" si="180"/>
        <v>0</v>
      </c>
      <c r="GD63" s="25">
        <f t="shared" si="180"/>
        <v>0</v>
      </c>
      <c r="GE63" s="25">
        <f t="shared" si="180"/>
        <v>0</v>
      </c>
      <c r="GF63" s="25">
        <f t="shared" si="180"/>
        <v>0</v>
      </c>
      <c r="GG63" s="25">
        <f t="shared" si="180"/>
        <v>0</v>
      </c>
      <c r="GH63" s="25">
        <f t="shared" si="180"/>
        <v>0</v>
      </c>
      <c r="GI63" s="25">
        <f t="shared" si="180"/>
        <v>0</v>
      </c>
      <c r="GJ63" s="25">
        <f t="shared" si="180"/>
        <v>0</v>
      </c>
      <c r="GK63" s="25">
        <f t="shared" si="180"/>
        <v>0</v>
      </c>
      <c r="GL63" s="25">
        <f t="shared" si="180"/>
        <v>0</v>
      </c>
      <c r="GM63" s="25">
        <f t="shared" si="180"/>
        <v>0</v>
      </c>
      <c r="GN63" s="25">
        <f t="shared" si="180"/>
        <v>0</v>
      </c>
      <c r="GO63" s="25">
        <f t="shared" si="180"/>
        <v>0</v>
      </c>
      <c r="GP63" s="25">
        <f t="shared" si="180"/>
        <v>0</v>
      </c>
      <c r="GQ63" s="25">
        <f t="shared" ref="GQ63:HV63" si="181">GP63-GQ62</f>
        <v>0</v>
      </c>
      <c r="GR63" s="25">
        <f t="shared" si="181"/>
        <v>0</v>
      </c>
      <c r="GS63" s="25">
        <f t="shared" si="181"/>
        <v>0</v>
      </c>
      <c r="GT63" s="25">
        <f t="shared" si="181"/>
        <v>0</v>
      </c>
      <c r="GU63" s="25">
        <f t="shared" si="181"/>
        <v>0</v>
      </c>
      <c r="GV63" s="25">
        <f t="shared" si="181"/>
        <v>0</v>
      </c>
      <c r="GW63" s="25">
        <f t="shared" si="181"/>
        <v>0</v>
      </c>
      <c r="GX63" s="25">
        <f t="shared" si="181"/>
        <v>0</v>
      </c>
      <c r="GY63" s="25">
        <f t="shared" si="181"/>
        <v>0</v>
      </c>
      <c r="GZ63" s="25">
        <f t="shared" si="181"/>
        <v>0</v>
      </c>
      <c r="HA63" s="25">
        <f t="shared" si="181"/>
        <v>0</v>
      </c>
      <c r="HB63" s="25">
        <f t="shared" si="181"/>
        <v>0</v>
      </c>
      <c r="HC63" s="25">
        <f t="shared" si="181"/>
        <v>0</v>
      </c>
      <c r="HD63" s="25">
        <f t="shared" si="181"/>
        <v>0</v>
      </c>
      <c r="HE63" s="25">
        <f t="shared" si="181"/>
        <v>0</v>
      </c>
      <c r="HF63" s="25">
        <f t="shared" si="181"/>
        <v>0</v>
      </c>
      <c r="HG63" s="25">
        <f t="shared" si="181"/>
        <v>0</v>
      </c>
      <c r="HH63" s="25">
        <f t="shared" si="181"/>
        <v>0</v>
      </c>
      <c r="HI63" s="25">
        <f t="shared" si="181"/>
        <v>0</v>
      </c>
      <c r="HJ63" s="25">
        <f t="shared" si="181"/>
        <v>0</v>
      </c>
      <c r="HK63" s="25">
        <f t="shared" si="181"/>
        <v>0</v>
      </c>
      <c r="HL63" s="25">
        <f t="shared" si="181"/>
        <v>0</v>
      </c>
      <c r="HM63" s="25">
        <f t="shared" si="181"/>
        <v>0</v>
      </c>
      <c r="HN63" s="25">
        <f t="shared" si="181"/>
        <v>0</v>
      </c>
      <c r="HO63" s="25">
        <f t="shared" si="181"/>
        <v>0</v>
      </c>
      <c r="HP63" s="25">
        <f t="shared" si="181"/>
        <v>0</v>
      </c>
      <c r="HQ63" s="25">
        <f t="shared" si="181"/>
        <v>0</v>
      </c>
      <c r="HR63" s="25">
        <f t="shared" si="181"/>
        <v>0</v>
      </c>
      <c r="HS63" s="25">
        <f t="shared" si="181"/>
        <v>0</v>
      </c>
      <c r="HT63" s="25">
        <f t="shared" si="181"/>
        <v>0</v>
      </c>
      <c r="HU63" s="25">
        <f t="shared" si="181"/>
        <v>0</v>
      </c>
      <c r="HV63" s="25">
        <f t="shared" si="181"/>
        <v>0</v>
      </c>
      <c r="HW63" s="25">
        <f t="shared" ref="HW63:IR63" si="182">HV63-HW62</f>
        <v>0</v>
      </c>
      <c r="HX63" s="25">
        <f t="shared" si="182"/>
        <v>0</v>
      </c>
      <c r="HY63" s="25">
        <f t="shared" si="182"/>
        <v>0</v>
      </c>
      <c r="HZ63" s="25">
        <f t="shared" si="182"/>
        <v>0</v>
      </c>
      <c r="IA63" s="25">
        <f t="shared" si="182"/>
        <v>0</v>
      </c>
      <c r="IB63" s="25">
        <f t="shared" si="182"/>
        <v>0</v>
      </c>
      <c r="IC63" s="25">
        <f t="shared" si="182"/>
        <v>0</v>
      </c>
      <c r="ID63" s="25">
        <f t="shared" si="182"/>
        <v>0</v>
      </c>
      <c r="IE63" s="25">
        <f t="shared" si="182"/>
        <v>0</v>
      </c>
      <c r="IF63" s="25">
        <f t="shared" si="182"/>
        <v>0</v>
      </c>
      <c r="IG63" s="25">
        <f t="shared" si="182"/>
        <v>0</v>
      </c>
      <c r="IH63" s="25">
        <f t="shared" si="182"/>
        <v>0</v>
      </c>
      <c r="II63" s="25">
        <f t="shared" si="182"/>
        <v>0</v>
      </c>
      <c r="IJ63" s="25">
        <f t="shared" si="182"/>
        <v>0</v>
      </c>
      <c r="IK63" s="25">
        <f t="shared" si="182"/>
        <v>0</v>
      </c>
      <c r="IL63" s="25">
        <f t="shared" si="182"/>
        <v>0</v>
      </c>
      <c r="IM63" s="25">
        <f t="shared" si="182"/>
        <v>0</v>
      </c>
      <c r="IN63" s="25">
        <f t="shared" si="182"/>
        <v>0</v>
      </c>
      <c r="IO63" s="25">
        <f t="shared" si="182"/>
        <v>0</v>
      </c>
      <c r="IP63" s="25">
        <f t="shared" si="182"/>
        <v>0</v>
      </c>
      <c r="IQ63" s="25">
        <f t="shared" si="182"/>
        <v>0</v>
      </c>
      <c r="IR63" s="197">
        <f t="shared" si="182"/>
        <v>0</v>
      </c>
    </row>
    <row r="64" spans="1:252" s="3" customFormat="1" hidden="1" x14ac:dyDescent="0.25">
      <c r="A64" s="198"/>
      <c r="B64" s="24">
        <f>B63</f>
        <v>131250</v>
      </c>
      <c r="C64" s="24">
        <f t="shared" ref="C64:BN64" si="183">IF(OR(B174=1,B147=1,B180=1),0,C63)</f>
        <v>129865.38461538461</v>
      </c>
      <c r="D64" s="24">
        <f t="shared" si="183"/>
        <v>128480.76923076922</v>
      </c>
      <c r="E64" s="24">
        <f t="shared" si="183"/>
        <v>127096.15384615383</v>
      </c>
      <c r="F64" s="24">
        <f t="shared" si="183"/>
        <v>125711.53846153844</v>
      </c>
      <c r="G64" s="24">
        <f t="shared" si="183"/>
        <v>124326.92307692305</v>
      </c>
      <c r="H64" s="24">
        <f t="shared" si="183"/>
        <v>122942.30769230766</v>
      </c>
      <c r="I64" s="24">
        <f t="shared" si="183"/>
        <v>121557.69230769227</v>
      </c>
      <c r="J64" s="24">
        <f t="shared" si="183"/>
        <v>120173.07692307688</v>
      </c>
      <c r="K64" s="24">
        <f t="shared" si="183"/>
        <v>118788.46153846149</v>
      </c>
      <c r="L64" s="24">
        <f t="shared" si="183"/>
        <v>117403.8461538461</v>
      </c>
      <c r="M64" s="24">
        <f t="shared" si="183"/>
        <v>116019.23076923071</v>
      </c>
      <c r="N64" s="24">
        <f t="shared" si="183"/>
        <v>114634.61538461532</v>
      </c>
      <c r="O64" s="24">
        <f t="shared" si="183"/>
        <v>113249.99999999993</v>
      </c>
      <c r="P64" s="24">
        <f t="shared" si="183"/>
        <v>111865.38461538454</v>
      </c>
      <c r="Q64" s="24">
        <f t="shared" si="183"/>
        <v>110480.76923076915</v>
      </c>
      <c r="R64" s="24">
        <f t="shared" si="183"/>
        <v>109096.15384615376</v>
      </c>
      <c r="S64" s="24">
        <f t="shared" si="183"/>
        <v>107711.53846153837</v>
      </c>
      <c r="T64" s="24">
        <f t="shared" si="183"/>
        <v>106326.92307692298</v>
      </c>
      <c r="U64" s="24">
        <f t="shared" si="183"/>
        <v>104942.30769230759</v>
      </c>
      <c r="V64" s="24">
        <f t="shared" si="183"/>
        <v>103557.6923076922</v>
      </c>
      <c r="W64" s="24">
        <f t="shared" si="183"/>
        <v>102173.07692307681</v>
      </c>
      <c r="X64" s="24">
        <f t="shared" si="183"/>
        <v>100788.46153846142</v>
      </c>
      <c r="Y64" s="24">
        <f t="shared" si="183"/>
        <v>99403.846153846025</v>
      </c>
      <c r="Z64" s="24">
        <f t="shared" si="183"/>
        <v>98019.230769230635</v>
      </c>
      <c r="AA64" s="24">
        <f t="shared" si="183"/>
        <v>96634.615384615245</v>
      </c>
      <c r="AB64" s="24">
        <f t="shared" si="183"/>
        <v>95249.999999999854</v>
      </c>
      <c r="AC64" s="24">
        <f t="shared" si="183"/>
        <v>93865.384615384464</v>
      </c>
      <c r="AD64" s="24">
        <f t="shared" si="183"/>
        <v>92480.769230769074</v>
      </c>
      <c r="AE64" s="24">
        <f t="shared" si="183"/>
        <v>91096.153846153684</v>
      </c>
      <c r="AF64" s="24">
        <f t="shared" si="183"/>
        <v>89711.538461538294</v>
      </c>
      <c r="AG64" s="24">
        <f t="shared" si="183"/>
        <v>88326.923076922903</v>
      </c>
      <c r="AH64" s="24">
        <f t="shared" si="183"/>
        <v>86942.307692307513</v>
      </c>
      <c r="AI64" s="24">
        <f t="shared" si="183"/>
        <v>85557.692307692123</v>
      </c>
      <c r="AJ64" s="24">
        <f t="shared" si="183"/>
        <v>84173.076923076733</v>
      </c>
      <c r="AK64" s="24">
        <f t="shared" si="183"/>
        <v>82788.461538461343</v>
      </c>
      <c r="AL64" s="24">
        <f t="shared" si="183"/>
        <v>81403.846153845952</v>
      </c>
      <c r="AM64" s="24">
        <f t="shared" si="183"/>
        <v>80019.230769230562</v>
      </c>
      <c r="AN64" s="24">
        <f t="shared" si="183"/>
        <v>78634.615384615172</v>
      </c>
      <c r="AO64" s="24">
        <f t="shared" si="183"/>
        <v>77249.999999999782</v>
      </c>
      <c r="AP64" s="24">
        <f t="shared" si="183"/>
        <v>75865.384615384392</v>
      </c>
      <c r="AQ64" s="24">
        <f t="shared" si="183"/>
        <v>74480.769230769001</v>
      </c>
      <c r="AR64" s="24">
        <f t="shared" si="183"/>
        <v>73096.153846153611</v>
      </c>
      <c r="AS64" s="24">
        <f t="shared" si="183"/>
        <v>71711.538461538221</v>
      </c>
      <c r="AT64" s="24">
        <f t="shared" si="183"/>
        <v>70326.923076922831</v>
      </c>
      <c r="AU64" s="24">
        <f t="shared" si="183"/>
        <v>68942.30769230744</v>
      </c>
      <c r="AV64" s="24">
        <f t="shared" si="183"/>
        <v>67557.69230769205</v>
      </c>
      <c r="AW64" s="24">
        <f t="shared" si="183"/>
        <v>66173.07692307666</v>
      </c>
      <c r="AX64" s="24">
        <f t="shared" si="183"/>
        <v>64788.461538461277</v>
      </c>
      <c r="AY64" s="24">
        <f t="shared" si="183"/>
        <v>63403.846153845894</v>
      </c>
      <c r="AZ64" s="24">
        <f t="shared" si="183"/>
        <v>62019.230769230511</v>
      </c>
      <c r="BA64" s="24">
        <f t="shared" si="183"/>
        <v>60634.615384615128</v>
      </c>
      <c r="BB64" s="24">
        <f t="shared" si="183"/>
        <v>59249.999999999745</v>
      </c>
      <c r="BC64" s="24">
        <f t="shared" si="183"/>
        <v>57865.384615384362</v>
      </c>
      <c r="BD64" s="24">
        <f t="shared" si="183"/>
        <v>56480.769230768979</v>
      </c>
      <c r="BE64" s="24">
        <f t="shared" si="183"/>
        <v>55096.153846153597</v>
      </c>
      <c r="BF64" s="24">
        <f t="shared" si="183"/>
        <v>53711.538461538214</v>
      </c>
      <c r="BG64" s="24">
        <f t="shared" si="183"/>
        <v>52326.923076922831</v>
      </c>
      <c r="BH64" s="24">
        <f t="shared" si="183"/>
        <v>50942.307692307448</v>
      </c>
      <c r="BI64" s="24">
        <f t="shared" si="183"/>
        <v>49557.692307692065</v>
      </c>
      <c r="BJ64" s="24">
        <f t="shared" si="183"/>
        <v>48173.076923076682</v>
      </c>
      <c r="BK64" s="24">
        <f t="shared" si="183"/>
        <v>46788.461538461299</v>
      </c>
      <c r="BL64" s="24">
        <f t="shared" si="183"/>
        <v>45403.846153845916</v>
      </c>
      <c r="BM64" s="24">
        <f t="shared" si="183"/>
        <v>44019.230769230533</v>
      </c>
      <c r="BN64" s="24">
        <f t="shared" si="183"/>
        <v>42634.61538461515</v>
      </c>
      <c r="BO64" s="24">
        <f t="shared" ref="BO64:DZ64" si="184">IF(OR(BN174=1,BN147=1,BN180=1),0,BO63)</f>
        <v>41249.999999999767</v>
      </c>
      <c r="BP64" s="24">
        <f t="shared" si="184"/>
        <v>39865.384615384384</v>
      </c>
      <c r="BQ64" s="24">
        <f t="shared" si="184"/>
        <v>38480.769230769001</v>
      </c>
      <c r="BR64" s="24">
        <f t="shared" si="184"/>
        <v>37096.153846153618</v>
      </c>
      <c r="BS64" s="24">
        <f t="shared" si="184"/>
        <v>35711.538461538235</v>
      </c>
      <c r="BT64" s="24">
        <f t="shared" si="184"/>
        <v>34326.923076922852</v>
      </c>
      <c r="BU64" s="24">
        <f t="shared" si="184"/>
        <v>32942.30769230747</v>
      </c>
      <c r="BV64" s="24">
        <f t="shared" si="184"/>
        <v>31557.692307692087</v>
      </c>
      <c r="BW64" s="24">
        <f t="shared" si="184"/>
        <v>30173.076923076704</v>
      </c>
      <c r="BX64" s="24">
        <f t="shared" si="184"/>
        <v>28788.461538461321</v>
      </c>
      <c r="BY64" s="24">
        <f t="shared" si="184"/>
        <v>27403.846153845938</v>
      </c>
      <c r="BZ64" s="24">
        <f t="shared" si="184"/>
        <v>26019.230769230555</v>
      </c>
      <c r="CA64" s="24">
        <f t="shared" si="184"/>
        <v>24634.615384615172</v>
      </c>
      <c r="CB64" s="24">
        <f t="shared" si="184"/>
        <v>23249.999999999789</v>
      </c>
      <c r="CC64" s="24">
        <f t="shared" si="184"/>
        <v>21865.384615384406</v>
      </c>
      <c r="CD64" s="24">
        <f t="shared" si="184"/>
        <v>20480.769230769023</v>
      </c>
      <c r="CE64" s="24">
        <f t="shared" si="184"/>
        <v>19096.15384615364</v>
      </c>
      <c r="CF64" s="24">
        <f t="shared" si="184"/>
        <v>17711.538461538257</v>
      </c>
      <c r="CG64" s="24">
        <f t="shared" si="184"/>
        <v>16326.923076922872</v>
      </c>
      <c r="CH64" s="24">
        <f t="shared" si="184"/>
        <v>14942.307692307488</v>
      </c>
      <c r="CI64" s="24">
        <f t="shared" si="184"/>
        <v>13557.692307692103</v>
      </c>
      <c r="CJ64" s="24">
        <f t="shared" si="184"/>
        <v>12173.076923076718</v>
      </c>
      <c r="CK64" s="24">
        <f t="shared" si="184"/>
        <v>10788.461538461333</v>
      </c>
      <c r="CL64" s="24">
        <f t="shared" si="184"/>
        <v>9403.8461538459487</v>
      </c>
      <c r="CM64" s="24">
        <f t="shared" si="184"/>
        <v>8019.230769230564</v>
      </c>
      <c r="CN64" s="24">
        <f t="shared" si="184"/>
        <v>6634.6153846151792</v>
      </c>
      <c r="CO64" s="24">
        <f t="shared" si="184"/>
        <v>5249.9999999997945</v>
      </c>
      <c r="CP64" s="24">
        <f t="shared" si="184"/>
        <v>3865.3846153844097</v>
      </c>
      <c r="CQ64" s="24">
        <f t="shared" si="184"/>
        <v>2480.7692307690249</v>
      </c>
      <c r="CR64" s="24">
        <f t="shared" si="184"/>
        <v>1096.1538461536404</v>
      </c>
      <c r="CS64" s="24">
        <f t="shared" si="184"/>
        <v>0</v>
      </c>
      <c r="CT64" s="24">
        <f t="shared" si="184"/>
        <v>0</v>
      </c>
      <c r="CU64" s="24">
        <f t="shared" si="184"/>
        <v>0</v>
      </c>
      <c r="CV64" s="24">
        <f t="shared" si="184"/>
        <v>0</v>
      </c>
      <c r="CW64" s="24">
        <f t="shared" si="184"/>
        <v>0</v>
      </c>
      <c r="CX64" s="24">
        <f t="shared" si="184"/>
        <v>0</v>
      </c>
      <c r="CY64" s="24">
        <f t="shared" si="184"/>
        <v>0</v>
      </c>
      <c r="CZ64" s="24">
        <f t="shared" si="184"/>
        <v>0</v>
      </c>
      <c r="DA64" s="24">
        <f t="shared" si="184"/>
        <v>0</v>
      </c>
      <c r="DB64" s="24">
        <f t="shared" si="184"/>
        <v>0</v>
      </c>
      <c r="DC64" s="24">
        <f t="shared" si="184"/>
        <v>0</v>
      </c>
      <c r="DD64" s="24">
        <f t="shared" si="184"/>
        <v>0</v>
      </c>
      <c r="DE64" s="24">
        <f t="shared" si="184"/>
        <v>0</v>
      </c>
      <c r="DF64" s="24">
        <f t="shared" si="184"/>
        <v>0</v>
      </c>
      <c r="DG64" s="24">
        <f t="shared" si="184"/>
        <v>0</v>
      </c>
      <c r="DH64" s="24">
        <f t="shared" si="184"/>
        <v>0</v>
      </c>
      <c r="DI64" s="24">
        <f t="shared" si="184"/>
        <v>0</v>
      </c>
      <c r="DJ64" s="24">
        <f t="shared" si="184"/>
        <v>0</v>
      </c>
      <c r="DK64" s="24">
        <f t="shared" si="184"/>
        <v>0</v>
      </c>
      <c r="DL64" s="24">
        <f t="shared" si="184"/>
        <v>0</v>
      </c>
      <c r="DM64" s="24">
        <f t="shared" si="184"/>
        <v>0</v>
      </c>
      <c r="DN64" s="24">
        <f t="shared" si="184"/>
        <v>0</v>
      </c>
      <c r="DO64" s="24">
        <f t="shared" si="184"/>
        <v>0</v>
      </c>
      <c r="DP64" s="24">
        <f t="shared" si="184"/>
        <v>0</v>
      </c>
      <c r="DQ64" s="24">
        <f t="shared" si="184"/>
        <v>0</v>
      </c>
      <c r="DR64" s="24">
        <f t="shared" si="184"/>
        <v>0</v>
      </c>
      <c r="DS64" s="24">
        <f t="shared" si="184"/>
        <v>0</v>
      </c>
      <c r="DT64" s="24">
        <f t="shared" si="184"/>
        <v>0</v>
      </c>
      <c r="DU64" s="24">
        <f t="shared" si="184"/>
        <v>0</v>
      </c>
      <c r="DV64" s="24">
        <f t="shared" si="184"/>
        <v>0</v>
      </c>
      <c r="DW64" s="24">
        <f t="shared" si="184"/>
        <v>0</v>
      </c>
      <c r="DX64" s="24">
        <f t="shared" si="184"/>
        <v>0</v>
      </c>
      <c r="DY64" s="24">
        <f t="shared" si="184"/>
        <v>0</v>
      </c>
      <c r="DZ64" s="24">
        <f t="shared" si="184"/>
        <v>0</v>
      </c>
      <c r="EA64" s="24">
        <f t="shared" ref="EA64:GL64" si="185">IF(OR(DZ174=1,DZ147=1,DZ180=1),0,EA63)</f>
        <v>0</v>
      </c>
      <c r="EB64" s="24">
        <f t="shared" si="185"/>
        <v>0</v>
      </c>
      <c r="EC64" s="24">
        <f t="shared" si="185"/>
        <v>0</v>
      </c>
      <c r="ED64" s="24">
        <f t="shared" si="185"/>
        <v>0</v>
      </c>
      <c r="EE64" s="24">
        <f t="shared" si="185"/>
        <v>0</v>
      </c>
      <c r="EF64" s="24">
        <f t="shared" si="185"/>
        <v>0</v>
      </c>
      <c r="EG64" s="24">
        <f t="shared" si="185"/>
        <v>0</v>
      </c>
      <c r="EH64" s="24">
        <f t="shared" si="185"/>
        <v>0</v>
      </c>
      <c r="EI64" s="24">
        <f t="shared" si="185"/>
        <v>0</v>
      </c>
      <c r="EJ64" s="24">
        <f t="shared" si="185"/>
        <v>0</v>
      </c>
      <c r="EK64" s="24">
        <f t="shared" si="185"/>
        <v>0</v>
      </c>
      <c r="EL64" s="24">
        <f t="shared" si="185"/>
        <v>0</v>
      </c>
      <c r="EM64" s="24">
        <f t="shared" si="185"/>
        <v>0</v>
      </c>
      <c r="EN64" s="24">
        <f t="shared" si="185"/>
        <v>0</v>
      </c>
      <c r="EO64" s="24">
        <f t="shared" si="185"/>
        <v>0</v>
      </c>
      <c r="EP64" s="24">
        <f t="shared" si="185"/>
        <v>0</v>
      </c>
      <c r="EQ64" s="24">
        <f t="shared" si="185"/>
        <v>0</v>
      </c>
      <c r="ER64" s="24">
        <f t="shared" si="185"/>
        <v>0</v>
      </c>
      <c r="ES64" s="24">
        <f t="shared" si="185"/>
        <v>0</v>
      </c>
      <c r="ET64" s="24">
        <f t="shared" si="185"/>
        <v>0</v>
      </c>
      <c r="EU64" s="24">
        <f t="shared" si="185"/>
        <v>0</v>
      </c>
      <c r="EV64" s="24">
        <f t="shared" si="185"/>
        <v>0</v>
      </c>
      <c r="EW64" s="24">
        <f t="shared" si="185"/>
        <v>0</v>
      </c>
      <c r="EX64" s="24">
        <f t="shared" si="185"/>
        <v>0</v>
      </c>
      <c r="EY64" s="24">
        <f t="shared" si="185"/>
        <v>0</v>
      </c>
      <c r="EZ64" s="24">
        <f t="shared" si="185"/>
        <v>0</v>
      </c>
      <c r="FA64" s="24">
        <f t="shared" si="185"/>
        <v>0</v>
      </c>
      <c r="FB64" s="24">
        <f t="shared" si="185"/>
        <v>0</v>
      </c>
      <c r="FC64" s="24">
        <f t="shared" si="185"/>
        <v>0</v>
      </c>
      <c r="FD64" s="24">
        <f t="shared" si="185"/>
        <v>0</v>
      </c>
      <c r="FE64" s="24">
        <f t="shared" si="185"/>
        <v>0</v>
      </c>
      <c r="FF64" s="24">
        <f t="shared" si="185"/>
        <v>0</v>
      </c>
      <c r="FG64" s="24">
        <f t="shared" si="185"/>
        <v>0</v>
      </c>
      <c r="FH64" s="24">
        <f t="shared" si="185"/>
        <v>0</v>
      </c>
      <c r="FI64" s="24">
        <f t="shared" si="185"/>
        <v>0</v>
      </c>
      <c r="FJ64" s="24">
        <f t="shared" si="185"/>
        <v>0</v>
      </c>
      <c r="FK64" s="24">
        <f t="shared" si="185"/>
        <v>0</v>
      </c>
      <c r="FL64" s="24">
        <f t="shared" si="185"/>
        <v>0</v>
      </c>
      <c r="FM64" s="24">
        <f t="shared" si="185"/>
        <v>0</v>
      </c>
      <c r="FN64" s="24">
        <f t="shared" si="185"/>
        <v>0</v>
      </c>
      <c r="FO64" s="24">
        <f t="shared" si="185"/>
        <v>0</v>
      </c>
      <c r="FP64" s="24">
        <f t="shared" si="185"/>
        <v>0</v>
      </c>
      <c r="FQ64" s="24">
        <f t="shared" si="185"/>
        <v>0</v>
      </c>
      <c r="FR64" s="24">
        <f t="shared" si="185"/>
        <v>0</v>
      </c>
      <c r="FS64" s="24">
        <f t="shared" si="185"/>
        <v>0</v>
      </c>
      <c r="FT64" s="24">
        <f t="shared" si="185"/>
        <v>0</v>
      </c>
      <c r="FU64" s="24">
        <f t="shared" si="185"/>
        <v>0</v>
      </c>
      <c r="FV64" s="24">
        <f t="shared" si="185"/>
        <v>0</v>
      </c>
      <c r="FW64" s="24">
        <f t="shared" si="185"/>
        <v>0</v>
      </c>
      <c r="FX64" s="24">
        <f t="shared" si="185"/>
        <v>0</v>
      </c>
      <c r="FY64" s="24">
        <f t="shared" si="185"/>
        <v>0</v>
      </c>
      <c r="FZ64" s="24">
        <f t="shared" si="185"/>
        <v>0</v>
      </c>
      <c r="GA64" s="24">
        <f t="shared" si="185"/>
        <v>0</v>
      </c>
      <c r="GB64" s="24">
        <f t="shared" si="185"/>
        <v>0</v>
      </c>
      <c r="GC64" s="24">
        <f t="shared" si="185"/>
        <v>0</v>
      </c>
      <c r="GD64" s="24">
        <f t="shared" si="185"/>
        <v>0</v>
      </c>
      <c r="GE64" s="24">
        <f t="shared" si="185"/>
        <v>0</v>
      </c>
      <c r="GF64" s="24">
        <f t="shared" si="185"/>
        <v>0</v>
      </c>
      <c r="GG64" s="24">
        <f t="shared" si="185"/>
        <v>0</v>
      </c>
      <c r="GH64" s="24">
        <f t="shared" si="185"/>
        <v>0</v>
      </c>
      <c r="GI64" s="24">
        <f t="shared" si="185"/>
        <v>0</v>
      </c>
      <c r="GJ64" s="24">
        <f t="shared" si="185"/>
        <v>0</v>
      </c>
      <c r="GK64" s="24">
        <f t="shared" si="185"/>
        <v>0</v>
      </c>
      <c r="GL64" s="24">
        <f t="shared" si="185"/>
        <v>0</v>
      </c>
      <c r="GM64" s="24">
        <f t="shared" ref="GM64:IR64" si="186">IF(OR(GL174=1,GL147=1,GL180=1),0,GM63)</f>
        <v>0</v>
      </c>
      <c r="GN64" s="24">
        <f t="shared" si="186"/>
        <v>0</v>
      </c>
      <c r="GO64" s="24">
        <f t="shared" si="186"/>
        <v>0</v>
      </c>
      <c r="GP64" s="24">
        <f t="shared" si="186"/>
        <v>0</v>
      </c>
      <c r="GQ64" s="24">
        <f t="shared" si="186"/>
        <v>0</v>
      </c>
      <c r="GR64" s="24">
        <f t="shared" si="186"/>
        <v>0</v>
      </c>
      <c r="GS64" s="24">
        <f t="shared" si="186"/>
        <v>0</v>
      </c>
      <c r="GT64" s="24">
        <f t="shared" si="186"/>
        <v>0</v>
      </c>
      <c r="GU64" s="24">
        <f t="shared" si="186"/>
        <v>0</v>
      </c>
      <c r="GV64" s="24">
        <f t="shared" si="186"/>
        <v>0</v>
      </c>
      <c r="GW64" s="24">
        <f t="shared" si="186"/>
        <v>0</v>
      </c>
      <c r="GX64" s="24">
        <f t="shared" si="186"/>
        <v>0</v>
      </c>
      <c r="GY64" s="24">
        <f t="shared" si="186"/>
        <v>0</v>
      </c>
      <c r="GZ64" s="24">
        <f t="shared" si="186"/>
        <v>0</v>
      </c>
      <c r="HA64" s="24">
        <f t="shared" si="186"/>
        <v>0</v>
      </c>
      <c r="HB64" s="24">
        <f t="shared" si="186"/>
        <v>0</v>
      </c>
      <c r="HC64" s="24">
        <f t="shared" si="186"/>
        <v>0</v>
      </c>
      <c r="HD64" s="24">
        <f t="shared" si="186"/>
        <v>0</v>
      </c>
      <c r="HE64" s="24">
        <f t="shared" si="186"/>
        <v>0</v>
      </c>
      <c r="HF64" s="24">
        <f t="shared" si="186"/>
        <v>0</v>
      </c>
      <c r="HG64" s="24">
        <f t="shared" si="186"/>
        <v>0</v>
      </c>
      <c r="HH64" s="24">
        <f t="shared" si="186"/>
        <v>0</v>
      </c>
      <c r="HI64" s="24">
        <f t="shared" si="186"/>
        <v>0</v>
      </c>
      <c r="HJ64" s="24">
        <f t="shared" si="186"/>
        <v>0</v>
      </c>
      <c r="HK64" s="24">
        <f t="shared" si="186"/>
        <v>0</v>
      </c>
      <c r="HL64" s="24">
        <f t="shared" si="186"/>
        <v>0</v>
      </c>
      <c r="HM64" s="24">
        <f t="shared" si="186"/>
        <v>0</v>
      </c>
      <c r="HN64" s="24">
        <f t="shared" si="186"/>
        <v>0</v>
      </c>
      <c r="HO64" s="24">
        <f t="shared" si="186"/>
        <v>0</v>
      </c>
      <c r="HP64" s="24">
        <f t="shared" si="186"/>
        <v>0</v>
      </c>
      <c r="HQ64" s="24">
        <f t="shared" si="186"/>
        <v>0</v>
      </c>
      <c r="HR64" s="24">
        <f t="shared" si="186"/>
        <v>0</v>
      </c>
      <c r="HS64" s="24">
        <f t="shared" si="186"/>
        <v>0</v>
      </c>
      <c r="HT64" s="24">
        <f t="shared" si="186"/>
        <v>0</v>
      </c>
      <c r="HU64" s="24">
        <f t="shared" si="186"/>
        <v>0</v>
      </c>
      <c r="HV64" s="24">
        <f t="shared" si="186"/>
        <v>0</v>
      </c>
      <c r="HW64" s="24">
        <f t="shared" si="186"/>
        <v>0</v>
      </c>
      <c r="HX64" s="24">
        <f t="shared" si="186"/>
        <v>0</v>
      </c>
      <c r="HY64" s="24">
        <f t="shared" si="186"/>
        <v>0</v>
      </c>
      <c r="HZ64" s="24">
        <f t="shared" si="186"/>
        <v>0</v>
      </c>
      <c r="IA64" s="24">
        <f t="shared" si="186"/>
        <v>0</v>
      </c>
      <c r="IB64" s="24">
        <f t="shared" si="186"/>
        <v>0</v>
      </c>
      <c r="IC64" s="24">
        <f t="shared" si="186"/>
        <v>0</v>
      </c>
      <c r="ID64" s="24">
        <f t="shared" si="186"/>
        <v>0</v>
      </c>
      <c r="IE64" s="24">
        <f t="shared" si="186"/>
        <v>0</v>
      </c>
      <c r="IF64" s="24">
        <f t="shared" si="186"/>
        <v>0</v>
      </c>
      <c r="IG64" s="24">
        <f t="shared" si="186"/>
        <v>0</v>
      </c>
      <c r="IH64" s="24">
        <f t="shared" si="186"/>
        <v>0</v>
      </c>
      <c r="II64" s="24">
        <f t="shared" si="186"/>
        <v>0</v>
      </c>
      <c r="IJ64" s="24">
        <f t="shared" si="186"/>
        <v>0</v>
      </c>
      <c r="IK64" s="24">
        <f t="shared" si="186"/>
        <v>0</v>
      </c>
      <c r="IL64" s="24">
        <f t="shared" si="186"/>
        <v>0</v>
      </c>
      <c r="IM64" s="24">
        <f t="shared" si="186"/>
        <v>0</v>
      </c>
      <c r="IN64" s="24">
        <f t="shared" si="186"/>
        <v>0</v>
      </c>
      <c r="IO64" s="24">
        <f t="shared" si="186"/>
        <v>0</v>
      </c>
      <c r="IP64" s="24">
        <f t="shared" si="186"/>
        <v>0</v>
      </c>
      <c r="IQ64" s="24">
        <f t="shared" si="186"/>
        <v>0</v>
      </c>
      <c r="IR64" s="24">
        <f t="shared" si="186"/>
        <v>0</v>
      </c>
    </row>
    <row r="65" spans="1:252" s="8" customFormat="1" hidden="1" x14ac:dyDescent="0.25">
      <c r="A65" s="191"/>
      <c r="B65" s="25"/>
      <c r="C65" s="25">
        <f>IF(AND(B66-(B71*Results!$C$46)&gt;0,C62+C44=0),B71*Results!$C$46,B66)</f>
        <v>26250</v>
      </c>
      <c r="D65" s="25">
        <f>IF(AND(C66-(C71*Results!$C$46)&gt;0,D62+D44=0),C71*Results!$C$46,C66)</f>
        <v>26250</v>
      </c>
      <c r="E65" s="25">
        <f>IF(AND(D66-(D71*Results!$C$46)&gt;0,E62+E44=0),D71*Results!$C$46,D66)</f>
        <v>26250</v>
      </c>
      <c r="F65" s="25">
        <f>IF(AND(E66-(E71*Results!$C$46)&gt;0,F62+F44=0),E71*Results!$C$46,E66)</f>
        <v>26250</v>
      </c>
      <c r="G65" s="25">
        <f>IF(AND(F66-(F71*Results!$C$46)&gt;0,G62+G44=0),F71*Results!$C$46,F66)</f>
        <v>26250</v>
      </c>
      <c r="H65" s="25">
        <f>IF(AND(G66-(G71*Results!$C$46)&gt;0,H62+H44=0),G71*Results!$C$46,G66)</f>
        <v>26250</v>
      </c>
      <c r="I65" s="25">
        <f>IF(AND(H66-(H71*Results!$C$46)&gt;0,I62+I44=0),H71*Results!$C$46,H66)</f>
        <v>26250</v>
      </c>
      <c r="J65" s="25">
        <f>IF(AND(I66-(I71*Results!$C$46)&gt;0,J62+J44=0),I71*Results!$C$46,I66)</f>
        <v>26250</v>
      </c>
      <c r="K65" s="25">
        <f>IF(AND(J66-(J71*Results!$C$46)&gt;0,K62+K44=0),J71*Results!$C$46,J66)</f>
        <v>26250</v>
      </c>
      <c r="L65" s="25">
        <f>IF(AND(K66-(K71*Results!$C$46)&gt;0,L62+L44=0),K71*Results!$C$46,K66)</f>
        <v>26250</v>
      </c>
      <c r="M65" s="25">
        <f>IF(AND(L66-(L71*Results!$C$46)&gt;0,M62+M44=0),L71*Results!$C$46,L66)</f>
        <v>26250</v>
      </c>
      <c r="N65" s="25">
        <f>IF(AND(M66-(M71*Results!$C$46)&gt;0,N62+N44=0),M71*Results!$C$46,M66)</f>
        <v>26250</v>
      </c>
      <c r="O65" s="25">
        <f>IF(AND(N66-(N71*Results!$C$46)&gt;0,O62+O44=0),N71*Results!$C$46,N66)</f>
        <v>26250</v>
      </c>
      <c r="P65" s="25">
        <f>IF(AND(O66-(O71*Results!$C$46)&gt;0,P62+P44=0),O71*Results!$C$46,O66)</f>
        <v>26250</v>
      </c>
      <c r="Q65" s="25">
        <f>IF(AND(P66-(P71*Results!$C$46)&gt;0,Q62+Q44=0),P71*Results!$C$46,P66)</f>
        <v>26250</v>
      </c>
      <c r="R65" s="25">
        <f>IF(AND(Q66-(Q71*Results!$C$46)&gt;0,R62+R44=0),Q71*Results!$C$46,Q66)</f>
        <v>26250</v>
      </c>
      <c r="S65" s="25">
        <f>IF(AND(R66-(R71*Results!$C$46)&gt;0,S62+S44=0),R71*Results!$C$46,R66)</f>
        <v>26250</v>
      </c>
      <c r="T65" s="25">
        <f>IF(AND(S66-(S71*Results!$C$46)&gt;0,T62+T44=0),S71*Results!$C$46,S66)</f>
        <v>26250</v>
      </c>
      <c r="U65" s="25">
        <f>IF(AND(T66-(T71*Results!$C$46)&gt;0,U62+U44=0),T71*Results!$C$46,T66)</f>
        <v>26250</v>
      </c>
      <c r="V65" s="25">
        <f>IF(AND(U66-(U71*Results!$C$46)&gt;0,V62+V44=0),U71*Results!$C$46,U66)</f>
        <v>26250</v>
      </c>
      <c r="W65" s="25">
        <f>IF(AND(V66-(V71*Results!$C$46)&gt;0,W62+W44=0),V71*Results!$C$46,V66)</f>
        <v>26250</v>
      </c>
      <c r="X65" s="25">
        <f>IF(AND(W66-(W71*Results!$C$46)&gt;0,X62+X44=0),W71*Results!$C$46,W66)</f>
        <v>26250</v>
      </c>
      <c r="Y65" s="25">
        <f>IF(AND(X66-(X71*Results!$C$46)&gt;0,Y62+Y44=0),X71*Results!$C$46,X66)</f>
        <v>26250</v>
      </c>
      <c r="Z65" s="25">
        <f>IF(AND(Y66-(Y71*Results!$C$46)&gt;0,Z62+Z44=0),Y71*Results!$C$46,Y66)</f>
        <v>26250</v>
      </c>
      <c r="AA65" s="25">
        <f>IF(AND(Z66-(Z71*Results!$C$46)&gt;0,AA62+AA44=0),Z71*Results!$C$46,Z66)</f>
        <v>26250</v>
      </c>
      <c r="AB65" s="25">
        <f>IF(AND(AA66-(AA71*Results!$C$46)&gt;0,AB62+AB44=0),AA71*Results!$C$46,AA66)</f>
        <v>26250</v>
      </c>
      <c r="AC65" s="25">
        <f>IF(AND(AB66-(AB71*Results!$C$46)&gt;0,AC62+AC44=0),AB71*Results!$C$46,AB66)</f>
        <v>26250</v>
      </c>
      <c r="AD65" s="25">
        <f>IF(AND(AC66-(AC71*Results!$C$46)&gt;0,AD62+AD44=0),AC71*Results!$C$46,AC66)</f>
        <v>26250</v>
      </c>
      <c r="AE65" s="25">
        <f>IF(AND(AD66-(AD71*Results!$C$46)&gt;0,AE62+AE44=0),AD71*Results!$C$46,AD66)</f>
        <v>26250</v>
      </c>
      <c r="AF65" s="25">
        <f>IF(AND(AE66-(AE71*Results!$C$46)&gt;0,AF62+AF44=0),AE71*Results!$C$46,AE66)</f>
        <v>26250</v>
      </c>
      <c r="AG65" s="25">
        <f>IF(AND(AF66-(AF71*Results!$C$46)&gt;0,AG62+AG44=0),AF71*Results!$C$46,AF66)</f>
        <v>26250</v>
      </c>
      <c r="AH65" s="25">
        <f>IF(AND(AG66-(AG71*Results!$C$46)&gt;0,AH62+AH44=0),AG71*Results!$C$46,AG66)</f>
        <v>26250</v>
      </c>
      <c r="AI65" s="25">
        <f>IF(AND(AH66-(AH71*Results!$C$46)&gt;0,AI62+AI44=0),AH71*Results!$C$46,AH66)</f>
        <v>26250</v>
      </c>
      <c r="AJ65" s="25">
        <f>IF(AND(AI66-(AI71*Results!$C$46)&gt;0,AJ62+AJ44=0),AI71*Results!$C$46,AI66)</f>
        <v>26250</v>
      </c>
      <c r="AK65" s="25">
        <f>IF(AND(AJ66-(AJ71*Results!$C$46)&gt;0,AK62+AK44=0),AJ71*Results!$C$46,AJ66)</f>
        <v>26250</v>
      </c>
      <c r="AL65" s="25">
        <f>IF(AND(AK66-(AK71*Results!$C$46)&gt;0,AL62+AL44=0),AK71*Results!$C$46,AK66)</f>
        <v>26250</v>
      </c>
      <c r="AM65" s="25">
        <f>IF(AND(AL66-(AL71*Results!$C$46)&gt;0,AM62+AM44=0),AL71*Results!$C$46,AL66)</f>
        <v>26250</v>
      </c>
      <c r="AN65" s="25">
        <f>IF(AND(AM66-(AM71*Results!$C$46)&gt;0,AN62+AN44=0),AM71*Results!$C$46,AM66)</f>
        <v>26250</v>
      </c>
      <c r="AO65" s="25">
        <f>IF(AND(AN66-(AN71*Results!$C$46)&gt;0,AO62+AO44=0),AN71*Results!$C$46,AN66)</f>
        <v>26250</v>
      </c>
      <c r="AP65" s="25">
        <f>IF(AND(AO66-(AO71*Results!$C$46)&gt;0,AP62+AP44=0),AO71*Results!$C$46,AO66)</f>
        <v>26250</v>
      </c>
      <c r="AQ65" s="25">
        <f>IF(AND(AP66-(AP71*Results!$C$46)&gt;0,AQ62+AQ44=0),AP71*Results!$C$46,AP66)</f>
        <v>26250</v>
      </c>
      <c r="AR65" s="25">
        <f>IF(AND(AQ66-(AQ71*Results!$C$46)&gt;0,AR62+AR44=0),AQ71*Results!$C$46,AQ66)</f>
        <v>26250</v>
      </c>
      <c r="AS65" s="25">
        <f>IF(AND(AR66-(AR71*Results!$C$46)&gt;0,AS62+AS44=0),AR71*Results!$C$46,AR66)</f>
        <v>26250</v>
      </c>
      <c r="AT65" s="25">
        <f>IF(AND(AS66-(AS71*Results!$C$46)&gt;0,AT62+AT44=0),AS71*Results!$C$46,AS66)</f>
        <v>26250</v>
      </c>
      <c r="AU65" s="25">
        <f>IF(AND(AT66-(AT71*Results!$C$46)&gt;0,AU62+AU44=0),AT71*Results!$C$46,AT66)</f>
        <v>26250</v>
      </c>
      <c r="AV65" s="25">
        <f>IF(AND(AU66-(AU71*Results!$C$46)&gt;0,AV62+AV44=0),AU71*Results!$C$46,AU66)</f>
        <v>26250</v>
      </c>
      <c r="AW65" s="25">
        <f>IF(AND(AV66-(AV71*Results!$C$46)&gt;0,AW62+AW44=0),AV71*Results!$C$46,AV66)</f>
        <v>26250</v>
      </c>
      <c r="AX65" s="25">
        <f>IF(AND(AW66-(AW71*Results!$C$46)&gt;0,AX62+AX44=0),AW71*Results!$C$46,AW66)</f>
        <v>26250</v>
      </c>
      <c r="AY65" s="25">
        <f>IF(AND(AX66-(AX71*Results!$C$46)&gt;0,AY62+AY44=0),AX71*Results!$C$46,AX66)</f>
        <v>26250</v>
      </c>
      <c r="AZ65" s="25">
        <f>IF(AND(AY66-(AY71*Results!$C$46)&gt;0,AZ62+AZ44=0),AY71*Results!$C$46,AY66)</f>
        <v>26250</v>
      </c>
      <c r="BA65" s="25">
        <f>IF(AND(AZ66-(AZ71*Results!$C$46)&gt;0,BA62+BA44=0),AZ71*Results!$C$46,AZ66)</f>
        <v>26250</v>
      </c>
      <c r="BB65" s="25">
        <f>IF(AND(BA66-(BA71*Results!$C$46)&gt;0,BB62+BB44=0),BA71*Results!$C$46,BA66)</f>
        <v>26250</v>
      </c>
      <c r="BC65" s="25">
        <f>IF(AND(BB66-(BB71*Results!$C$46)&gt;0,BC62+BC44=0),BB71*Results!$C$46,BB66)</f>
        <v>26250</v>
      </c>
      <c r="BD65" s="25">
        <f>IF(AND(BC66-(BC71*Results!$C$46)&gt;0,BD62+BD44=0),BC71*Results!$C$46,BC66)</f>
        <v>26250</v>
      </c>
      <c r="BE65" s="25">
        <f>IF(AND(BD66-(BD71*Results!$C$46)&gt;0,BE62+BE44=0),BD71*Results!$C$46,BD66)</f>
        <v>26250</v>
      </c>
      <c r="BF65" s="25">
        <f>IF(AND(BE66-(BE71*Results!$C$46)&gt;0,BF62+BF44=0),BE71*Results!$C$46,BE66)</f>
        <v>26250</v>
      </c>
      <c r="BG65" s="25">
        <f>IF(AND(BF66-(BF71*Results!$C$46)&gt;0,BG62+BG44=0),BF71*Results!$C$46,BF66)</f>
        <v>26250</v>
      </c>
      <c r="BH65" s="25">
        <f>IF(AND(BG66-(BG71*Results!$C$46)&gt;0,BH62+BH44=0),BG71*Results!$C$46,BG66)</f>
        <v>26250</v>
      </c>
      <c r="BI65" s="25">
        <f>IF(AND(BH66-(BH71*Results!$C$46)&gt;0,BI62+BI44=0),BH71*Results!$C$46,BH66)</f>
        <v>26250</v>
      </c>
      <c r="BJ65" s="25">
        <f>IF(AND(BI66-(BI71*Results!$C$46)&gt;0,BJ62+BJ44=0),BI71*Results!$C$46,BI66)</f>
        <v>26250</v>
      </c>
      <c r="BK65" s="25">
        <f>IF(AND(BJ66-(BJ71*Results!$C$46)&gt;0,BK62+BK44=0),BJ71*Results!$C$46,BJ66)</f>
        <v>26250</v>
      </c>
      <c r="BL65" s="25">
        <f>IF(AND(BK66-(BK71*Results!$C$46)&gt;0,BL62+BL44=0),BK71*Results!$C$46,BK66)</f>
        <v>26250</v>
      </c>
      <c r="BM65" s="25">
        <f>IF(AND(BL66-(BL71*Results!$C$46)&gt;0,BM62+BM44=0),BL71*Results!$C$46,BL66)</f>
        <v>26250</v>
      </c>
      <c r="BN65" s="25">
        <f>IF(AND(BM66-(BM71*Results!$C$46)&gt;0,BN62+BN44=0),BM71*Results!$C$46,BM66)</f>
        <v>26250</v>
      </c>
      <c r="BO65" s="25">
        <f>IF(AND(BN66-(BN71*Results!$C$46)&gt;0,BO62+BO44=0),BN71*Results!$C$46,BN66)</f>
        <v>26250</v>
      </c>
      <c r="BP65" s="25">
        <f>IF(AND(BO66-(BO71*Results!$C$46)&gt;0,BP62+BP44=0),BO71*Results!$C$46,BO66)</f>
        <v>26250</v>
      </c>
      <c r="BQ65" s="25">
        <f>IF(AND(BP66-(BP71*Results!$C$46)&gt;0,BQ62+BQ44=0),BP71*Results!$C$46,BP66)</f>
        <v>26250</v>
      </c>
      <c r="BR65" s="25">
        <f>IF(AND(BQ66-(BQ71*Results!$C$46)&gt;0,BR62+BR44=0),BQ71*Results!$C$46,BQ66)</f>
        <v>26250</v>
      </c>
      <c r="BS65" s="25">
        <f>IF(AND(BR66-(BR71*Results!$C$46)&gt;0,BS62+BS44=0),BR71*Results!$C$46,BR66)</f>
        <v>26250</v>
      </c>
      <c r="BT65" s="25">
        <f>IF(AND(BS66-(BS71*Results!$C$46)&gt;0,BT62+BT44=0),BS71*Results!$C$46,BS66)</f>
        <v>26250</v>
      </c>
      <c r="BU65" s="25">
        <f>IF(AND(BT66-(BT71*Results!$C$46)&gt;0,BU62+BU44=0),BT71*Results!$C$46,BT66)</f>
        <v>26250</v>
      </c>
      <c r="BV65" s="25">
        <f>IF(AND(BU66-(BU71*Results!$C$46)&gt;0,BV62+BV44=0),BU71*Results!$C$46,BU66)</f>
        <v>26250</v>
      </c>
      <c r="BW65" s="25">
        <f>IF(AND(BV66-(BV71*Results!$C$46)&gt;0,BW62+BW44=0),BV71*Results!$C$46,BV66)</f>
        <v>26250</v>
      </c>
      <c r="BX65" s="25">
        <f>IF(AND(BW66-(BW71*Results!$C$46)&gt;0,BX62+BX44=0),BW71*Results!$C$46,BW66)</f>
        <v>26250</v>
      </c>
      <c r="BY65" s="25">
        <f>IF(AND(BX66-(BX71*Results!$C$46)&gt;0,BY62+BY44=0),BX71*Results!$C$46,BX66)</f>
        <v>26250</v>
      </c>
      <c r="BZ65" s="25">
        <f>IF(AND(BY66-(BY71*Results!$C$46)&gt;0,BZ62+BZ44=0),BY71*Results!$C$46,BY66)</f>
        <v>26250</v>
      </c>
      <c r="CA65" s="25">
        <f>IF(AND(BZ66-(BZ71*Results!$C$46)&gt;0,CA62+CA44=0),BZ71*Results!$C$46,BZ66)</f>
        <v>26250</v>
      </c>
      <c r="CB65" s="25">
        <f>IF(AND(CA66-(CA71*Results!$C$46)&gt;0,CB62+CB44=0),CA71*Results!$C$46,CA66)</f>
        <v>26250</v>
      </c>
      <c r="CC65" s="25">
        <f>IF(AND(CB66-(CB71*Results!$C$46)&gt;0,CC62+CC44=0),CB71*Results!$C$46,CB66)</f>
        <v>26250</v>
      </c>
      <c r="CD65" s="25">
        <f>IF(AND(CC66-(CC71*Results!$C$46)&gt;0,CD62+CD44=0),CC71*Results!$C$46,CC66)</f>
        <v>26250</v>
      </c>
      <c r="CE65" s="25">
        <f>IF(AND(CD66-(CD71*Results!$C$46)&gt;0,CE62+CE44=0),CD71*Results!$C$46,CD66)</f>
        <v>26250</v>
      </c>
      <c r="CF65" s="25">
        <f>IF(AND(CE66-(CE71*Results!$C$46)&gt;0,CF62+CF44=0),CE71*Results!$C$46,CE66)</f>
        <v>26250</v>
      </c>
      <c r="CG65" s="25">
        <f>IF(AND(CF66-(CF71*Results!$C$46)&gt;0,CG62+CG44=0),CF71*Results!$C$46,CF66)</f>
        <v>26250</v>
      </c>
      <c r="CH65" s="25">
        <f>IF(AND(CG66-(CG71*Results!$C$46)&gt;0,CH62+CH44=0),CG71*Results!$C$46,CG66)</f>
        <v>26250</v>
      </c>
      <c r="CI65" s="25">
        <f>IF(AND(CH66-(CH71*Results!$C$46)&gt;0,CI62+CI44=0),CH71*Results!$C$46,CH66)</f>
        <v>26250</v>
      </c>
      <c r="CJ65" s="25">
        <f>IF(AND(CI66-(CI71*Results!$C$46)&gt;0,CJ62+CJ44=0),CI71*Results!$C$46,CI66)</f>
        <v>26250</v>
      </c>
      <c r="CK65" s="25">
        <f>IF(AND(CJ66-(CJ71*Results!$C$46)&gt;0,CK62+CK44=0),CJ71*Results!$C$46,CJ66)</f>
        <v>26250</v>
      </c>
      <c r="CL65" s="25">
        <f>IF(AND(CK66-(CK71*Results!$C$46)&gt;0,CL62+CL44=0),CK71*Results!$C$46,CK66)</f>
        <v>26250</v>
      </c>
      <c r="CM65" s="25">
        <f>IF(AND(CL66-(CL71*Results!$C$46)&gt;0,CM62+CM44=0),CL71*Results!$C$46,CL66)</f>
        <v>26250</v>
      </c>
      <c r="CN65" s="25">
        <f>IF(AND(CM66-(CM71*Results!$C$46)&gt;0,CN62+CN44=0),CM71*Results!$C$46,CM66)</f>
        <v>26250</v>
      </c>
      <c r="CO65" s="25">
        <f>IF(AND(CN66-(CN71*Results!$C$46)&gt;0,CO62+CO44=0),CN71*Results!$C$46,CN66)</f>
        <v>26250</v>
      </c>
      <c r="CP65" s="25">
        <f>IF(AND(CO66-(CO71*Results!$C$46)&gt;0,CP62+CP44=0),CO71*Results!$C$46,CO66)</f>
        <v>26250</v>
      </c>
      <c r="CQ65" s="25">
        <f>IF(AND(CP66-(CP71*Results!$C$46)&gt;0,CQ62+CQ44=0),CP71*Results!$C$46,CP66)</f>
        <v>26250</v>
      </c>
      <c r="CR65" s="25">
        <f>IF(AND(CQ66-(CQ71*Results!$C$46)&gt;0,CR62+CR44=0),CQ71*Results!$C$46,CQ66)</f>
        <v>26250</v>
      </c>
      <c r="CS65" s="25">
        <f>IF(AND(CR66-(CR71*Results!$C$46)&gt;0,CS62+CS44=0),CR71*Results!$C$46,CR66)</f>
        <v>26250</v>
      </c>
      <c r="CT65" s="25">
        <f>IF(AND(CS66-(CS71*Results!$C$46)&gt;0,CT62+CT44=0),CS71*Results!$C$46,CS66)</f>
        <v>26250</v>
      </c>
      <c r="CU65" s="25">
        <f>IF(AND(CT66-(CT71*Results!$C$46)&gt;0,CU62+CU44=0),CT71*Results!$C$46,CT66)</f>
        <v>26250</v>
      </c>
      <c r="CV65" s="25">
        <f>IF(AND(CU66-(CU71*Results!$C$46)&gt;0,CV62+CV44=0),CU71*Results!$C$46,CU66)</f>
        <v>26250</v>
      </c>
      <c r="CW65" s="25">
        <f>IF(AND(CV66-(CV71*Results!$C$46)&gt;0,CW62+CW44=0),CV71*Results!$C$46,CV66)</f>
        <v>523.07692307692309</v>
      </c>
      <c r="CX65" s="25">
        <f>IF(AND(CW66-(CW71*Results!$C$46)&gt;0,CX62+CX44=0),CW71*Results!$C$46,CW66)</f>
        <v>523.07692307692309</v>
      </c>
      <c r="CY65" s="25">
        <f>IF(AND(CX66-(CX71*Results!$C$46)&gt;0,CY62+CY44=0),CX71*Results!$C$46,CX66)</f>
        <v>523.07692307692309</v>
      </c>
      <c r="CZ65" s="25">
        <f>IF(AND(CY66-(CY71*Results!$C$46)&gt;0,CZ62+CZ44=0),CY71*Results!$C$46,CY66)</f>
        <v>523.07692307692309</v>
      </c>
      <c r="DA65" s="25">
        <f>IF(AND(CZ66-(CZ71*Results!$C$46)&gt;0,DA62+DA44=0),CZ71*Results!$C$46,CZ66)</f>
        <v>523.07692307692309</v>
      </c>
      <c r="DB65" s="25">
        <f>IF(AND(DA66-(DA71*Results!$C$46)&gt;0,DB62+DB44=0),DA71*Results!$C$46,DA66)</f>
        <v>523.07692307692309</v>
      </c>
      <c r="DC65" s="25">
        <f>IF(AND(DB66-(DB71*Results!$C$46)&gt;0,DC62+DC44=0),DB71*Results!$C$46,DB66)</f>
        <v>523.07692307692309</v>
      </c>
      <c r="DD65" s="25">
        <f>IF(AND(DC66-(DC71*Results!$C$46)&gt;0,DD62+DD44=0),DC71*Results!$C$46,DC66)</f>
        <v>523.07692307692309</v>
      </c>
      <c r="DE65" s="25">
        <f>IF(AND(DD66-(DD71*Results!$C$46)&gt;0,DE62+DE44=0),DD71*Results!$C$46,DD66)</f>
        <v>523.07692307692309</v>
      </c>
      <c r="DF65" s="25">
        <f>IF(AND(DE66-(DE71*Results!$C$46)&gt;0,DF62+DF44=0),DE71*Results!$C$46,DE66)</f>
        <v>523.07692307692309</v>
      </c>
      <c r="DG65" s="25">
        <f>IF(AND(DF66-(DF71*Results!$C$46)&gt;0,DG62+DG44=0),DF71*Results!$C$46,DF66)</f>
        <v>523.07692307692309</v>
      </c>
      <c r="DH65" s="25">
        <f>IF(AND(DG66-(DG71*Results!$C$46)&gt;0,DH62+DH44=0),DG71*Results!$C$46,DG66)</f>
        <v>523.07692307692309</v>
      </c>
      <c r="DI65" s="25">
        <f>IF(AND(DH66-(DH71*Results!$C$46)&gt;0,DI62+DI44=0),DH71*Results!$C$46,DH66)</f>
        <v>523.07692307692309</v>
      </c>
      <c r="DJ65" s="25">
        <f>IF(AND(DI66-(DI71*Results!$C$46)&gt;0,DJ62+DJ44=0),DI71*Results!$C$46,DI66)</f>
        <v>523.07692307692309</v>
      </c>
      <c r="DK65" s="25">
        <f>IF(AND(DJ66-(DJ71*Results!$C$46)&gt;0,DK62+DK44=0),DJ71*Results!$C$46,DJ66)</f>
        <v>523.07692307692309</v>
      </c>
      <c r="DL65" s="25">
        <f>IF(AND(DK66-(DK71*Results!$C$46)&gt;0,DL62+DL44=0),DK71*Results!$C$46,DK66)</f>
        <v>523.07692307692309</v>
      </c>
      <c r="DM65" s="25">
        <f>IF(AND(DL66-(DL71*Results!$C$46)&gt;0,DM62+DM44=0),DL71*Results!$C$46,DL66)</f>
        <v>523.07692307692309</v>
      </c>
      <c r="DN65" s="25">
        <f>IF(AND(DM66-(DM71*Results!$C$46)&gt;0,DN62+DN44=0),DM71*Results!$C$46,DM66)</f>
        <v>523.07692307692309</v>
      </c>
      <c r="DO65" s="25">
        <f>IF(AND(DN66-(DN71*Results!$C$46)&gt;0,DO62+DO44=0),DN71*Results!$C$46,DN66)</f>
        <v>523.07692307692309</v>
      </c>
      <c r="DP65" s="25">
        <f>IF(AND(DO66-(DO71*Results!$C$46)&gt;0,DP62+DP44=0),DO71*Results!$C$46,DO66)</f>
        <v>523.07692307692309</v>
      </c>
      <c r="DQ65" s="25">
        <f>IF(AND(DP66-(DP71*Results!$C$46)&gt;0,DQ62+DQ44=0),DP71*Results!$C$46,DP66)</f>
        <v>523.07692307692309</v>
      </c>
      <c r="DR65" s="25">
        <f>IF(AND(DQ66-(DQ71*Results!$C$46)&gt;0,DR62+DR44=0),DQ71*Results!$C$46,DQ66)</f>
        <v>523.07692307692309</v>
      </c>
      <c r="DS65" s="25">
        <f>IF(AND(DR66-(DR71*Results!$C$46)&gt;0,DS62+DS44=0),DR71*Results!$C$46,DR66)</f>
        <v>523.07692307692309</v>
      </c>
      <c r="DT65" s="25">
        <f>IF(AND(DS66-(DS71*Results!$C$46)&gt;0,DT62+DT44=0),DS71*Results!$C$46,DS66)</f>
        <v>523.07692307692309</v>
      </c>
      <c r="DU65" s="25">
        <f>IF(AND(DT66-(DT71*Results!$C$46)&gt;0,DU62+DU44=0),DT71*Results!$C$46,DT66)</f>
        <v>523.07692307692309</v>
      </c>
      <c r="DV65" s="25">
        <f>IF(AND(DU66-(DU71*Results!$C$46)&gt;0,DV62+DV44=0),DU71*Results!$C$46,DU66)</f>
        <v>523.07692307692309</v>
      </c>
      <c r="DW65" s="25">
        <f>IF(AND(DV66-(DV71*Results!$C$46)&gt;0,DW62+DW44=0),DV71*Results!$C$46,DV66)</f>
        <v>523.07692307692309</v>
      </c>
      <c r="DX65" s="25">
        <f>IF(AND(DW66-(DW71*Results!$C$46)&gt;0,DX62+DX44=0),DW71*Results!$C$46,DW66)</f>
        <v>523.07692307692309</v>
      </c>
      <c r="DY65" s="25">
        <f>IF(AND(DX66-(DX71*Results!$C$46)&gt;0,DY62+DY44=0),DX71*Results!$C$46,DX66)</f>
        <v>523.07692307692309</v>
      </c>
      <c r="DZ65" s="25">
        <f>IF(AND(DY66-(DY71*Results!$C$46)&gt;0,DZ62+DZ44=0),DY71*Results!$C$46,DY66)</f>
        <v>523.07692307692309</v>
      </c>
      <c r="EA65" s="25">
        <f>IF(AND(DZ66-(DZ71*Results!$C$46)&gt;0,EA62+EA44=0),DZ71*Results!$C$46,DZ66)</f>
        <v>523.07692307692309</v>
      </c>
      <c r="EB65" s="25">
        <f>IF(AND(EA66-(EA71*Results!$C$46)&gt;0,EB62+EB44=0),EA71*Results!$C$46,EA66)</f>
        <v>523.07692307692309</v>
      </c>
      <c r="EC65" s="25">
        <f>IF(AND(EB66-(EB71*Results!$C$46)&gt;0,EC62+EC44=0),EB71*Results!$C$46,EB66)</f>
        <v>523.07692307692309</v>
      </c>
      <c r="ED65" s="25">
        <f>IF(AND(EC66-(EC71*Results!$C$46)&gt;0,ED62+ED44=0),EC71*Results!$C$46,EC66)</f>
        <v>523.07692307692309</v>
      </c>
      <c r="EE65" s="25">
        <f>IF(AND(ED66-(ED71*Results!$C$46)&gt;0,EE62+EE44=0),ED71*Results!$C$46,ED66)</f>
        <v>523.07692307692309</v>
      </c>
      <c r="EF65" s="25">
        <f>IF(AND(EE66-(EE71*Results!$C$46)&gt;0,EF62+EF44=0),EE71*Results!$C$46,EE66)</f>
        <v>523.07692307692309</v>
      </c>
      <c r="EG65" s="25">
        <f>IF(AND(EF66-(EF71*Results!$C$46)&gt;0,EG62+EG44=0),EF71*Results!$C$46,EF66)</f>
        <v>523.07692307692309</v>
      </c>
      <c r="EH65" s="25">
        <f>IF(AND(EG66-(EG71*Results!$C$46)&gt;0,EH62+EH44=0),EG71*Results!$C$46,EG66)</f>
        <v>134.81874813830862</v>
      </c>
      <c r="EI65" s="25">
        <f>IF(AND(EH66-(EH71*Results!$C$46)&gt;0,EI62+EI44=0),EH71*Results!$C$46,EH66)</f>
        <v>132.5562419997585</v>
      </c>
      <c r="EJ65" s="25">
        <f>IF(AND(EI66-(EI71*Results!$C$46)&gt;0,EJ62+EJ44=0),EI71*Results!$C$46,EI66)</f>
        <v>131.97309976618362</v>
      </c>
      <c r="EK65" s="25">
        <f>IF(AND(EJ66-(EJ71*Results!$C$46)&gt;0,EK62+EK44=0),EJ71*Results!$C$46,EJ66)</f>
        <v>131.39974373001323</v>
      </c>
      <c r="EL65" s="25">
        <f>IF(AND(EK66-(EK71*Results!$C$46)&gt;0,EL62+EL44=0),EK71*Results!$C$46,EK66)</f>
        <v>130.82891000523702</v>
      </c>
      <c r="EM65" s="25">
        <f>IF(AND(EL66-(EL71*Results!$C$46)&gt;0,EM62+EM44=0),EL71*Results!$C$46,EL66)</f>
        <v>130.26055626283852</v>
      </c>
      <c r="EN65" s="25">
        <f>IF(AND(EM66-(EM71*Results!$C$46)&gt;0,EN62+EN44=0),EM71*Results!$C$46,EM66)</f>
        <v>129.69467159286401</v>
      </c>
      <c r="EO65" s="25">
        <f>IF(AND(EN66-(EN71*Results!$C$46)&gt;0,EO62+EO44=0),EN71*Results!$C$46,EN66)</f>
        <v>129.13124526844885</v>
      </c>
      <c r="EP65" s="25">
        <f>IF(AND(EO66-(EO71*Results!$C$46)&gt;0,EP62+EP44=0),EO71*Results!$C$46,EO66)</f>
        <v>128.57026660991809</v>
      </c>
      <c r="EQ65" s="25">
        <f>IF(AND(EP66-(EP71*Results!$C$46)&gt;0,EQ62+EQ44=0),EP71*Results!$C$46,EP66)</f>
        <v>128.01172498399453</v>
      </c>
      <c r="ER65" s="25">
        <f>IF(AND(EQ66-(EQ71*Results!$C$46)&gt;0,ER62+ER44=0),EQ71*Results!$C$46,EQ66)</f>
        <v>127.45560980359458</v>
      </c>
      <c r="ES65" s="25">
        <f>IF(AND(ER66-(ER71*Results!$C$46)&gt;0,ES62+ES44=0),ER71*Results!$C$46,ER66)</f>
        <v>126.90191052762772</v>
      </c>
      <c r="ET65" s="25">
        <f>IF(AND(ES66-(ES71*Results!$C$46)&gt;0,ET62+ET44=0),ES71*Results!$C$46,ES66)</f>
        <v>126.35061666079646</v>
      </c>
      <c r="EU65" s="25">
        <f>IF(AND(ET66-(ET71*Results!$C$46)&gt;0,EU62+EU44=0),ET71*Results!$C$46,ET66)</f>
        <v>125.80171775339755</v>
      </c>
      <c r="EV65" s="25">
        <f>IF(AND(EU66-(EU71*Results!$C$46)&gt;0,EV62+EV44=0),EU71*Results!$C$46,EU66)</f>
        <v>125.25520340112398</v>
      </c>
      <c r="EW65" s="25">
        <f>IF(AND(EV66-(EV71*Results!$C$46)&gt;0,EW62+EW44=0),EV71*Results!$C$46,EV66)</f>
        <v>124.71106324486755</v>
      </c>
      <c r="EX65" s="25">
        <f>IF(AND(EW66-(EW71*Results!$C$46)&gt;0,EX62+EX44=0),EW71*Results!$C$46,EW66)</f>
        <v>124.16928697052272</v>
      </c>
      <c r="EY65" s="25">
        <f>IF(AND(EX66-(EX71*Results!$C$46)&gt;0,EY62+EY44=0),EX71*Results!$C$46,EX66)</f>
        <v>123.62986430879093</v>
      </c>
      <c r="EZ65" s="25">
        <f>IF(AND(EY66-(EY71*Results!$C$46)&gt;0,EZ62+EZ44=0),EY71*Results!$C$46,EY66)</f>
        <v>123.09278503498612</v>
      </c>
      <c r="FA65" s="25">
        <f>IF(AND(EZ66-(EZ71*Results!$C$46)&gt;0,FA62+FA44=0),EZ71*Results!$C$46,EZ66)</f>
        <v>122.55803896884088</v>
      </c>
      <c r="FB65" s="25">
        <f>IF(AND(FA66-(FA71*Results!$C$46)&gt;0,FB62+FB44=0),FA71*Results!$C$46,FA66)</f>
        <v>122.02561597431331</v>
      </c>
      <c r="FC65" s="25">
        <f>IF(AND(FB66-(FB71*Results!$C$46)&gt;0,FC62+FC44=0),FB71*Results!$C$46,FB66)</f>
        <v>121.49550595939512</v>
      </c>
      <c r="FD65" s="25">
        <f>IF(AND(FC66-(FC71*Results!$C$46)&gt;0,FD62+FD44=0),FC71*Results!$C$46,FC66)</f>
        <v>120.96769887592025</v>
      </c>
      <c r="FE65" s="25">
        <f>IF(AND(FD66-(FD71*Results!$C$46)&gt;0,FE62+FE44=0),FD71*Results!$C$46,FD66)</f>
        <v>120.44218471937437</v>
      </c>
      <c r="FF65" s="25">
        <f>IF(AND(FE66-(FE71*Results!$C$46)&gt;0,FF62+FF44=0),FE71*Results!$C$46,FE66)</f>
        <v>119.9189535287053</v>
      </c>
      <c r="FG65" s="25">
        <f>IF(AND(FF66-(FF71*Results!$C$46)&gt;0,FG62+FG44=0),FF71*Results!$C$46,FF66)</f>
        <v>119.39799538613418</v>
      </c>
      <c r="FH65" s="25">
        <f>IF(AND(FG66-(FG71*Results!$C$46)&gt;0,FH62+FH44=0),FG71*Results!$C$46,FG66)</f>
        <v>118.87930041696751</v>
      </c>
      <c r="FI65" s="25">
        <f>IF(AND(FH66-(FH71*Results!$C$46)&gt;0,FI62+FI44=0),FH71*Results!$C$46,FH66)</f>
        <v>118.36285878940983</v>
      </c>
      <c r="FJ65" s="25">
        <f>IF(AND(FI66-(FI71*Results!$C$46)&gt;0,FJ62+FJ44=0),FI71*Results!$C$46,FI66)</f>
        <v>117.84866071437759</v>
      </c>
      <c r="FK65" s="25">
        <f>IF(AND(FJ66-(FJ71*Results!$C$46)&gt;0,FK62+FK44=0),FJ71*Results!$C$46,FJ66)</f>
        <v>117.33669644531351</v>
      </c>
      <c r="FL65" s="25">
        <f>IF(AND(FK66-(FK71*Results!$C$46)&gt;0,FL62+FL44=0),FK71*Results!$C$46,FK66)</f>
        <v>116.82695627800166</v>
      </c>
      <c r="FM65" s="25">
        <f>IF(AND(FL66-(FL71*Results!$C$46)&gt;0,FM62+FM44=0),FL71*Results!$C$46,FL66)</f>
        <v>116.31943055038384</v>
      </c>
      <c r="FN65" s="25">
        <f>IF(AND(FM66-(FM71*Results!$C$46)&gt;0,FN62+FN44=0),FM71*Results!$C$46,FM66)</f>
        <v>115.81410964237614</v>
      </c>
      <c r="FO65" s="25">
        <f>IF(AND(FN66-(FN71*Results!$C$46)&gt;0,FO62+FO44=0),FN71*Results!$C$46,FN66)</f>
        <v>115.31098397568678</v>
      </c>
      <c r="FP65" s="25">
        <f>IF(AND(FO66-(FO71*Results!$C$46)&gt;0,FP62+FP44=0),FO71*Results!$C$46,FO66)</f>
        <v>114.81004401363451</v>
      </c>
      <c r="FQ65" s="25">
        <f>IF(AND(FP66-(FP71*Results!$C$46)&gt;0,FQ62+FQ44=0),FP71*Results!$C$46,FP66)</f>
        <v>114.31128026096769</v>
      </c>
      <c r="FR65" s="25">
        <f>IF(AND(FQ66-(FQ71*Results!$C$46)&gt;0,FR62+FR44=0),FQ71*Results!$C$46,FQ66)</f>
        <v>113.81468326368466</v>
      </c>
      <c r="FS65" s="25">
        <f>IF(AND(FR66-(FR71*Results!$C$46)&gt;0,FS62+FS44=0),FR71*Results!$C$46,FR66)</f>
        <v>113.81468326368466</v>
      </c>
      <c r="FT65" s="25">
        <f>IF(AND(FS66-(FS71*Results!$C$46)&gt;0,FT62+FT44=0),FS71*Results!$C$46,FS66)</f>
        <v>113.81468326368466</v>
      </c>
      <c r="FU65" s="25">
        <f>IF(AND(FT66-(FT71*Results!$C$46)&gt;0,FU62+FU44=0),FT71*Results!$C$46,FT66)</f>
        <v>113.81468326368466</v>
      </c>
      <c r="FV65" s="25">
        <f>IF(AND(FU66-(FU71*Results!$C$46)&gt;0,FV62+FV44=0),FU71*Results!$C$46,FU66)</f>
        <v>113.81468326368466</v>
      </c>
      <c r="FW65" s="25">
        <f>IF(AND(FV66-(FV71*Results!$C$46)&gt;0,FW62+FW44=0),FV71*Results!$C$46,FV66)</f>
        <v>113.81468326368466</v>
      </c>
      <c r="FX65" s="25">
        <f>IF(AND(FW66-(FW71*Results!$C$46)&gt;0,FX62+FX44=0),FW71*Results!$C$46,FW66)</f>
        <v>113.81468326368466</v>
      </c>
      <c r="FY65" s="25">
        <f>IF(AND(FX66-(FX71*Results!$C$46)&gt;0,FY62+FY44=0),FX71*Results!$C$46,FX66)</f>
        <v>113.81468326368466</v>
      </c>
      <c r="FZ65" s="25">
        <f>IF(AND(FY66-(FY71*Results!$C$46)&gt;0,FZ62+FZ44=0),FY71*Results!$C$46,FY66)</f>
        <v>113.81468326368466</v>
      </c>
      <c r="GA65" s="25">
        <f>IF(AND(FZ66-(FZ71*Results!$C$46)&gt;0,GA62+GA44=0),FZ71*Results!$C$46,FZ66)</f>
        <v>113.81468326368466</v>
      </c>
      <c r="GB65" s="25">
        <f>IF(AND(GA66-(GA71*Results!$C$46)&gt;0,GB62+GB44=0),GA71*Results!$C$46,GA66)</f>
        <v>113.81468326368466</v>
      </c>
      <c r="GC65" s="25">
        <f>IF(AND(GB66-(GB71*Results!$C$46)&gt;0,GC62+GC44=0),GB71*Results!$C$46,GB66)</f>
        <v>113.81468326368466</v>
      </c>
      <c r="GD65" s="25">
        <f>IF(AND(GC66-(GC71*Results!$C$46)&gt;0,GD62+GD44=0),GC71*Results!$C$46,GC66)</f>
        <v>113.81468326368466</v>
      </c>
      <c r="GE65" s="25">
        <f>IF(AND(GD66-(GD71*Results!$C$46)&gt;0,GE62+GE44=0),GD71*Results!$C$46,GD66)</f>
        <v>113.81468326368466</v>
      </c>
      <c r="GF65" s="25">
        <f>IF(AND(GE66-(GE71*Results!$C$46)&gt;0,GF62+GF44=0),GE71*Results!$C$46,GE66)</f>
        <v>113.81468326368466</v>
      </c>
      <c r="GG65" s="25">
        <f>IF(AND(GF66-(GF71*Results!$C$46)&gt;0,GG62+GG44=0),GF71*Results!$C$46,GF66)</f>
        <v>113.81468326368466</v>
      </c>
      <c r="GH65" s="25">
        <f>IF(AND(GG66-(GG71*Results!$C$46)&gt;0,GH62+GH44=0),GG71*Results!$C$46,GG66)</f>
        <v>113.81468326368466</v>
      </c>
      <c r="GI65" s="25">
        <f>IF(AND(GH66-(GH71*Results!$C$46)&gt;0,GI62+GI44=0),GH71*Results!$C$46,GH66)</f>
        <v>113.81468326368466</v>
      </c>
      <c r="GJ65" s="25">
        <f>IF(AND(GI66-(GI71*Results!$C$46)&gt;0,GJ62+GJ44=0),GI71*Results!$C$46,GI66)</f>
        <v>113.81468326368466</v>
      </c>
      <c r="GK65" s="25">
        <f>IF(AND(GJ66-(GJ71*Results!$C$46)&gt;0,GK62+GK44=0),GJ71*Results!$C$46,GJ66)</f>
        <v>113.81468326368466</v>
      </c>
      <c r="GL65" s="25">
        <f>IF(AND(GK66-(GK71*Results!$C$46)&gt;0,GL62+GL44=0),GK71*Results!$C$46,GK66)</f>
        <v>113.81468326368466</v>
      </c>
      <c r="GM65" s="25">
        <f>IF(AND(GL66-(GL71*Results!$C$46)&gt;0,GM62+GM44=0),GL71*Results!$C$46,GL66)</f>
        <v>58.805917053402879</v>
      </c>
      <c r="GN65" s="25">
        <f>IF(AND(GM66-(GM71*Results!$C$46)&gt;0,GN62+GN44=0),GM71*Results!$C$46,GM66)</f>
        <v>0</v>
      </c>
      <c r="GO65" s="25">
        <f>IF(AND(GN66-(GN71*Results!$C$46)&gt;0,GO62+GO44=0),GN71*Results!$C$46,GN66)</f>
        <v>0</v>
      </c>
      <c r="GP65" s="25">
        <f>IF(AND(GO66-(GO71*Results!$C$46)&gt;0,GP62+GP44=0),GO71*Results!$C$46,GO66)</f>
        <v>0</v>
      </c>
      <c r="GQ65" s="25">
        <f>IF(AND(GP66-(GP71*Results!$C$46)&gt;0,GQ62+GQ44=0),GP71*Results!$C$46,GP66)</f>
        <v>0</v>
      </c>
      <c r="GR65" s="25">
        <f>IF(AND(GQ66-(GQ71*Results!$C$46)&gt;0,GR62+GR44=0),GQ71*Results!$C$46,GQ66)</f>
        <v>0</v>
      </c>
      <c r="GS65" s="25">
        <f>IF(AND(GR66-(GR71*Results!$C$46)&gt;0,GS62+GS44=0),GR71*Results!$C$46,GR66)</f>
        <v>0</v>
      </c>
      <c r="GT65" s="25">
        <f>IF(AND(GS66-(GS71*Results!$C$46)&gt;0,GT62+GT44=0),GS71*Results!$C$46,GS66)</f>
        <v>0</v>
      </c>
      <c r="GU65" s="25">
        <f>IF(AND(GT66-(GT71*Results!$C$46)&gt;0,GU62+GU44=0),GT71*Results!$C$46,GT66)</f>
        <v>0</v>
      </c>
      <c r="GV65" s="25">
        <f>IF(AND(GU66-(GU71*Results!$C$46)&gt;0,GV62+GV44=0),GU71*Results!$C$46,GU66)</f>
        <v>0</v>
      </c>
      <c r="GW65" s="25">
        <f>IF(AND(GV66-(GV71*Results!$C$46)&gt;0,GW62+GW44=0),GV71*Results!$C$46,GV66)</f>
        <v>0</v>
      </c>
      <c r="GX65" s="25">
        <f>IF(AND(GW66-(GW71*Results!$C$46)&gt;0,GX62+GX44=0),GW71*Results!$C$46,GW66)</f>
        <v>0</v>
      </c>
      <c r="GY65" s="25">
        <f>IF(AND(GX66-(GX71*Results!$C$46)&gt;0,GY62+GY44=0),GX71*Results!$C$46,GX66)</f>
        <v>0</v>
      </c>
      <c r="GZ65" s="25">
        <f>IF(AND(GY66-(GY71*Results!$C$46)&gt;0,GZ62+GZ44=0),GY71*Results!$C$46,GY66)</f>
        <v>0</v>
      </c>
      <c r="HA65" s="25">
        <f>IF(AND(GZ66-(GZ71*Results!$C$46)&gt;0,HA62+HA44=0),GZ71*Results!$C$46,GZ66)</f>
        <v>0</v>
      </c>
      <c r="HB65" s="25">
        <f>IF(AND(HA66-(HA71*Results!$C$46)&gt;0,HB62+HB44=0),HA71*Results!$C$46,HA66)</f>
        <v>0</v>
      </c>
      <c r="HC65" s="25">
        <f>IF(AND(HB66-(HB71*Results!$C$46)&gt;0,HC62+HC44=0),HB71*Results!$C$46,HB66)</f>
        <v>0</v>
      </c>
      <c r="HD65" s="25">
        <f>IF(AND(HC66-(HC71*Results!$C$46)&gt;0,HD62+HD44=0),HC71*Results!$C$46,HC66)</f>
        <v>0</v>
      </c>
      <c r="HE65" s="25">
        <f>IF(AND(HD66-(HD71*Results!$C$46)&gt;0,HE62+HE44=0),HD71*Results!$C$46,HD66)</f>
        <v>0</v>
      </c>
      <c r="HF65" s="25">
        <f>IF(AND(HE66-(HE71*Results!$C$46)&gt;0,HF62+HF44=0),HE71*Results!$C$46,HE66)</f>
        <v>0</v>
      </c>
      <c r="HG65" s="25">
        <f>IF(AND(HF66-(HF71*Results!$C$46)&gt;0,HG62+HG44=0),HF71*Results!$C$46,HF66)</f>
        <v>0</v>
      </c>
      <c r="HH65" s="25">
        <f>IF(AND(HG66-(HG71*Results!$C$46)&gt;0,HH62+HH44=0),HG71*Results!$C$46,HG66)</f>
        <v>0</v>
      </c>
      <c r="HI65" s="25">
        <f>IF(AND(HH66-(HH71*Results!$C$46)&gt;0,HI62+HI44=0),HH71*Results!$C$46,HH66)</f>
        <v>0</v>
      </c>
      <c r="HJ65" s="25">
        <f>IF(AND(HI66-(HI71*Results!$C$46)&gt;0,HJ62+HJ44=0),HI71*Results!$C$46,HI66)</f>
        <v>0</v>
      </c>
      <c r="HK65" s="25">
        <f>IF(AND(HJ66-(HJ71*Results!$C$46)&gt;0,HK62+HK44=0),HJ71*Results!$C$46,HJ66)</f>
        <v>0</v>
      </c>
      <c r="HL65" s="25">
        <f>IF(AND(HK66-(HK71*Results!$C$46)&gt;0,HL62+HL44=0),HK71*Results!$C$46,HK66)</f>
        <v>0</v>
      </c>
      <c r="HM65" s="25">
        <f>IF(AND(HL66-(HL71*Results!$C$46)&gt;0,HM62+HM44=0),HL71*Results!$C$46,HL66)</f>
        <v>0</v>
      </c>
      <c r="HN65" s="25">
        <f>IF(AND(HM66-(HM71*Results!$C$46)&gt;0,HN62+HN44=0),HM71*Results!$C$46,HM66)</f>
        <v>0</v>
      </c>
      <c r="HO65" s="25">
        <f>IF(AND(HN66-(HN71*Results!$C$46)&gt;0,HO62+HO44=0),HN71*Results!$C$46,HN66)</f>
        <v>0</v>
      </c>
      <c r="HP65" s="25">
        <f>IF(AND(HO66-(HO71*Results!$C$46)&gt;0,HP62+HP44=0),HO71*Results!$C$46,HO66)</f>
        <v>0</v>
      </c>
      <c r="HQ65" s="25">
        <f>IF(AND(HP66-(HP71*Results!$C$46)&gt;0,HQ62+HQ44=0),HP71*Results!$C$46,HP66)</f>
        <v>0</v>
      </c>
      <c r="HR65" s="25">
        <f>IF(AND(HQ66-(HQ71*Results!$C$46)&gt;0,HR62+HR44=0),HQ71*Results!$C$46,HQ66)</f>
        <v>0</v>
      </c>
      <c r="HS65" s="25">
        <f>IF(AND(HR66-(HR71*Results!$C$46)&gt;0,HS62+HS44=0),HR71*Results!$C$46,HR66)</f>
        <v>0</v>
      </c>
      <c r="HT65" s="25">
        <f>IF(AND(HS66-(HS71*Results!$C$46)&gt;0,HT62+HT44=0),HS71*Results!$C$46,HS66)</f>
        <v>0</v>
      </c>
      <c r="HU65" s="25">
        <f>IF(AND(HT66-(HT71*Results!$C$46)&gt;0,HU62+HU44=0),HT71*Results!$C$46,HT66)</f>
        <v>0</v>
      </c>
      <c r="HV65" s="25">
        <f>IF(AND(HU66-(HU71*Results!$C$46)&gt;0,HV62+HV44=0),HU71*Results!$C$46,HU66)</f>
        <v>0</v>
      </c>
      <c r="HW65" s="25">
        <f>IF(AND(HV66-(HV71*Results!$C$46)&gt;0,HW62+HW44=0),HV71*Results!$C$46,HV66)</f>
        <v>0</v>
      </c>
      <c r="HX65" s="25">
        <f>IF(AND(HW66-(HW71*Results!$C$46)&gt;0,HX62+HX44=0),HW71*Results!$C$46,HW66)</f>
        <v>0</v>
      </c>
      <c r="HY65" s="25">
        <f>IF(AND(HX66-(HX71*Results!$C$46)&gt;0,HY62+HY44=0),HX71*Results!$C$46,HX66)</f>
        <v>0</v>
      </c>
      <c r="HZ65" s="25">
        <f>IF(AND(HY66-(HY71*Results!$C$46)&gt;0,HZ62+HZ44=0),HY71*Results!$C$46,HY66)</f>
        <v>0</v>
      </c>
      <c r="IA65" s="25">
        <f>IF(AND(HZ66-(HZ71*Results!$C$46)&gt;0,IA62+IA44=0),HZ71*Results!$C$46,HZ66)</f>
        <v>0</v>
      </c>
      <c r="IB65" s="25">
        <f>IF(AND(IA66-(IA71*Results!$C$46)&gt;0,IB62+IB44=0),IA71*Results!$C$46,IA66)</f>
        <v>0</v>
      </c>
      <c r="IC65" s="25">
        <f>IF(AND(IB66-(IB71*Results!$C$46)&gt;0,IC62+IC44=0),IB71*Results!$C$46,IB66)</f>
        <v>0</v>
      </c>
      <c r="ID65" s="25">
        <f>IF(AND(IC66-(IC71*Results!$C$46)&gt;0,ID62+ID44=0),IC71*Results!$C$46,IC66)</f>
        <v>0</v>
      </c>
      <c r="IE65" s="25">
        <f>IF(AND(ID66-(ID71*Results!$C$46)&gt;0,IE62+IE44=0),ID71*Results!$C$46,ID66)</f>
        <v>0</v>
      </c>
      <c r="IF65" s="25">
        <f>IF(AND(IE66-(IE71*Results!$C$46)&gt;0,IF62+IF44=0),IE71*Results!$C$46,IE66)</f>
        <v>0</v>
      </c>
      <c r="IG65" s="25">
        <f>IF(AND(IF66-(IF71*Results!$C$46)&gt;0,IG62+IG44=0),IF71*Results!$C$46,IF66)</f>
        <v>0</v>
      </c>
      <c r="IH65" s="25">
        <f>IF(AND(IG66-(IG71*Results!$C$46)&gt;0,IH62+IH44=0),IG71*Results!$C$46,IG66)</f>
        <v>0</v>
      </c>
      <c r="II65" s="25">
        <f>IF(AND(IH66-(IH71*Results!$C$46)&gt;0,II62+II44=0),IH71*Results!$C$46,IH66)</f>
        <v>0</v>
      </c>
      <c r="IJ65" s="25">
        <f>IF(AND(II66-(II71*Results!$C$46)&gt;0,IJ62+IJ44=0),II71*Results!$C$46,II66)</f>
        <v>0</v>
      </c>
      <c r="IK65" s="25">
        <f>IF(AND(IJ66-(IJ71*Results!$C$46)&gt;0,IK62+IK44=0),IJ71*Results!$C$46,IJ66)</f>
        <v>0</v>
      </c>
      <c r="IL65" s="25">
        <f>IF(AND(IK66-(IK71*Results!$C$46)&gt;0,IL62+IL44=0),IK71*Results!$C$46,IK66)</f>
        <v>0</v>
      </c>
      <c r="IM65" s="25">
        <f>IF(AND(IL66-(IL71*Results!$C$46)&gt;0,IM62+IM44=0),IL71*Results!$C$46,IL66)</f>
        <v>0</v>
      </c>
      <c r="IN65" s="25">
        <f>IF(AND(IM66-(IM71*Results!$C$46)&gt;0,IN62+IN44=0),IM71*Results!$C$46,IM66)</f>
        <v>0</v>
      </c>
      <c r="IO65" s="25">
        <f>IF(AND(IN66-(IN71*Results!$C$46)&gt;0,IO62+IO44=0),IN71*Results!$C$46,IN66)</f>
        <v>0</v>
      </c>
      <c r="IP65" s="25">
        <f>IF(AND(IO66-(IO71*Results!$C$46)&gt;0,IP62+IP44=0),IO71*Results!$C$46,IO66)</f>
        <v>0</v>
      </c>
      <c r="IQ65" s="25">
        <f>IF(AND(IP66-(IP71*Results!$C$46)&gt;0,IQ62+IQ44=0),IP71*Results!$C$46,IP66)</f>
        <v>0</v>
      </c>
      <c r="IR65" s="197">
        <f>IF(AND(IQ66-(IQ71*Results!$C$46)&gt;0,IR62+IR44=0),IQ71*Results!$C$46,IQ66)</f>
        <v>0</v>
      </c>
    </row>
    <row r="66" spans="1:252" s="8" customFormat="1" hidden="1" x14ac:dyDescent="0.25">
      <c r="A66" s="191"/>
      <c r="B66" s="25">
        <f>Results!$D$63</f>
        <v>26250</v>
      </c>
      <c r="C66" s="25">
        <f>IF(C62+C44+C54&gt;0,B66,B66-C65)</f>
        <v>26250</v>
      </c>
      <c r="D66" s="25">
        <f t="shared" ref="D66:BO66" si="187">IF(D62+D44+D54&gt;0,C66,C66-D65)</f>
        <v>26250</v>
      </c>
      <c r="E66" s="25">
        <f t="shared" si="187"/>
        <v>26250</v>
      </c>
      <c r="F66" s="25">
        <f t="shared" si="187"/>
        <v>26250</v>
      </c>
      <c r="G66" s="25">
        <f t="shared" si="187"/>
        <v>26250</v>
      </c>
      <c r="H66" s="25">
        <f t="shared" si="187"/>
        <v>26250</v>
      </c>
      <c r="I66" s="25">
        <f t="shared" si="187"/>
        <v>26250</v>
      </c>
      <c r="J66" s="25">
        <f t="shared" si="187"/>
        <v>26250</v>
      </c>
      <c r="K66" s="25">
        <f t="shared" si="187"/>
        <v>26250</v>
      </c>
      <c r="L66" s="25">
        <f t="shared" si="187"/>
        <v>26250</v>
      </c>
      <c r="M66" s="25">
        <f t="shared" si="187"/>
        <v>26250</v>
      </c>
      <c r="N66" s="25">
        <f t="shared" si="187"/>
        <v>26250</v>
      </c>
      <c r="O66" s="25">
        <f t="shared" si="187"/>
        <v>26250</v>
      </c>
      <c r="P66" s="25">
        <f t="shared" si="187"/>
        <v>26250</v>
      </c>
      <c r="Q66" s="25">
        <f t="shared" si="187"/>
        <v>26250</v>
      </c>
      <c r="R66" s="25">
        <f t="shared" si="187"/>
        <v>26250</v>
      </c>
      <c r="S66" s="25">
        <f t="shared" si="187"/>
        <v>26250</v>
      </c>
      <c r="T66" s="25">
        <f t="shared" si="187"/>
        <v>26250</v>
      </c>
      <c r="U66" s="25">
        <f t="shared" si="187"/>
        <v>26250</v>
      </c>
      <c r="V66" s="25">
        <f t="shared" si="187"/>
        <v>26250</v>
      </c>
      <c r="W66" s="25">
        <f t="shared" si="187"/>
        <v>26250</v>
      </c>
      <c r="X66" s="25">
        <f t="shared" si="187"/>
        <v>26250</v>
      </c>
      <c r="Y66" s="25">
        <f t="shared" si="187"/>
        <v>26250</v>
      </c>
      <c r="Z66" s="25">
        <f t="shared" si="187"/>
        <v>26250</v>
      </c>
      <c r="AA66" s="25">
        <f t="shared" si="187"/>
        <v>26250</v>
      </c>
      <c r="AB66" s="25">
        <f t="shared" si="187"/>
        <v>26250</v>
      </c>
      <c r="AC66" s="25">
        <f t="shared" si="187"/>
        <v>26250</v>
      </c>
      <c r="AD66" s="25">
        <f t="shared" si="187"/>
        <v>26250</v>
      </c>
      <c r="AE66" s="25">
        <f t="shared" si="187"/>
        <v>26250</v>
      </c>
      <c r="AF66" s="25">
        <f t="shared" si="187"/>
        <v>26250</v>
      </c>
      <c r="AG66" s="25">
        <f t="shared" si="187"/>
        <v>26250</v>
      </c>
      <c r="AH66" s="25">
        <f t="shared" si="187"/>
        <v>26250</v>
      </c>
      <c r="AI66" s="25">
        <f t="shared" si="187"/>
        <v>26250</v>
      </c>
      <c r="AJ66" s="25">
        <f t="shared" si="187"/>
        <v>26250</v>
      </c>
      <c r="AK66" s="25">
        <f t="shared" si="187"/>
        <v>26250</v>
      </c>
      <c r="AL66" s="25">
        <f t="shared" si="187"/>
        <v>26250</v>
      </c>
      <c r="AM66" s="25">
        <f t="shared" si="187"/>
        <v>26250</v>
      </c>
      <c r="AN66" s="25">
        <f t="shared" si="187"/>
        <v>26250</v>
      </c>
      <c r="AO66" s="25">
        <f t="shared" si="187"/>
        <v>26250</v>
      </c>
      <c r="AP66" s="25">
        <f t="shared" si="187"/>
        <v>26250</v>
      </c>
      <c r="AQ66" s="25">
        <f t="shared" si="187"/>
        <v>26250</v>
      </c>
      <c r="AR66" s="25">
        <f t="shared" si="187"/>
        <v>26250</v>
      </c>
      <c r="AS66" s="25">
        <f t="shared" si="187"/>
        <v>26250</v>
      </c>
      <c r="AT66" s="25">
        <f t="shared" si="187"/>
        <v>26250</v>
      </c>
      <c r="AU66" s="25">
        <f t="shared" si="187"/>
        <v>26250</v>
      </c>
      <c r="AV66" s="25">
        <f t="shared" si="187"/>
        <v>26250</v>
      </c>
      <c r="AW66" s="25">
        <f t="shared" si="187"/>
        <v>26250</v>
      </c>
      <c r="AX66" s="25">
        <f t="shared" si="187"/>
        <v>26250</v>
      </c>
      <c r="AY66" s="25">
        <f t="shared" si="187"/>
        <v>26250</v>
      </c>
      <c r="AZ66" s="25">
        <f t="shared" si="187"/>
        <v>26250</v>
      </c>
      <c r="BA66" s="25">
        <f t="shared" si="187"/>
        <v>26250</v>
      </c>
      <c r="BB66" s="25">
        <f t="shared" si="187"/>
        <v>26250</v>
      </c>
      <c r="BC66" s="25">
        <f t="shared" si="187"/>
        <v>26250</v>
      </c>
      <c r="BD66" s="25">
        <f t="shared" si="187"/>
        <v>26250</v>
      </c>
      <c r="BE66" s="25">
        <f t="shared" si="187"/>
        <v>26250</v>
      </c>
      <c r="BF66" s="25">
        <f t="shared" si="187"/>
        <v>26250</v>
      </c>
      <c r="BG66" s="25">
        <f t="shared" si="187"/>
        <v>26250</v>
      </c>
      <c r="BH66" s="25">
        <f t="shared" si="187"/>
        <v>26250</v>
      </c>
      <c r="BI66" s="25">
        <f t="shared" si="187"/>
        <v>26250</v>
      </c>
      <c r="BJ66" s="25">
        <f t="shared" si="187"/>
        <v>26250</v>
      </c>
      <c r="BK66" s="25">
        <f t="shared" si="187"/>
        <v>26250</v>
      </c>
      <c r="BL66" s="25">
        <f t="shared" si="187"/>
        <v>26250</v>
      </c>
      <c r="BM66" s="25">
        <f t="shared" si="187"/>
        <v>26250</v>
      </c>
      <c r="BN66" s="25">
        <f t="shared" si="187"/>
        <v>26250</v>
      </c>
      <c r="BO66" s="25">
        <f t="shared" si="187"/>
        <v>26250</v>
      </c>
      <c r="BP66" s="25">
        <f t="shared" ref="BP66:EA66" si="188">IF(BP62+BP44+BP54&gt;0,BO66,BO66-BP65)</f>
        <v>26250</v>
      </c>
      <c r="BQ66" s="25">
        <f t="shared" si="188"/>
        <v>26250</v>
      </c>
      <c r="BR66" s="25">
        <f t="shared" si="188"/>
        <v>26250</v>
      </c>
      <c r="BS66" s="25">
        <f t="shared" si="188"/>
        <v>26250</v>
      </c>
      <c r="BT66" s="25">
        <f t="shared" si="188"/>
        <v>26250</v>
      </c>
      <c r="BU66" s="25">
        <f t="shared" si="188"/>
        <v>26250</v>
      </c>
      <c r="BV66" s="25">
        <f t="shared" si="188"/>
        <v>26250</v>
      </c>
      <c r="BW66" s="25">
        <f t="shared" si="188"/>
        <v>26250</v>
      </c>
      <c r="BX66" s="25">
        <f t="shared" si="188"/>
        <v>26250</v>
      </c>
      <c r="BY66" s="25">
        <f t="shared" si="188"/>
        <v>26250</v>
      </c>
      <c r="BZ66" s="25">
        <f t="shared" si="188"/>
        <v>26250</v>
      </c>
      <c r="CA66" s="25">
        <f t="shared" si="188"/>
        <v>26250</v>
      </c>
      <c r="CB66" s="25">
        <f t="shared" si="188"/>
        <v>26250</v>
      </c>
      <c r="CC66" s="25">
        <f t="shared" si="188"/>
        <v>26250</v>
      </c>
      <c r="CD66" s="25">
        <f t="shared" si="188"/>
        <v>26250</v>
      </c>
      <c r="CE66" s="25">
        <f t="shared" si="188"/>
        <v>26250</v>
      </c>
      <c r="CF66" s="25">
        <f t="shared" si="188"/>
        <v>26250</v>
      </c>
      <c r="CG66" s="25">
        <f t="shared" si="188"/>
        <v>26250</v>
      </c>
      <c r="CH66" s="25">
        <f t="shared" si="188"/>
        <v>26250</v>
      </c>
      <c r="CI66" s="25">
        <f t="shared" si="188"/>
        <v>26250</v>
      </c>
      <c r="CJ66" s="25">
        <f t="shared" si="188"/>
        <v>26250</v>
      </c>
      <c r="CK66" s="25">
        <f t="shared" si="188"/>
        <v>26250</v>
      </c>
      <c r="CL66" s="25">
        <f t="shared" si="188"/>
        <v>26250</v>
      </c>
      <c r="CM66" s="25">
        <f t="shared" si="188"/>
        <v>26250</v>
      </c>
      <c r="CN66" s="25">
        <f t="shared" si="188"/>
        <v>26250</v>
      </c>
      <c r="CO66" s="25">
        <f t="shared" si="188"/>
        <v>26250</v>
      </c>
      <c r="CP66" s="25">
        <f t="shared" si="188"/>
        <v>26250</v>
      </c>
      <c r="CQ66" s="25">
        <f t="shared" si="188"/>
        <v>26250</v>
      </c>
      <c r="CR66" s="25">
        <f t="shared" si="188"/>
        <v>26250</v>
      </c>
      <c r="CS66" s="25">
        <f t="shared" si="188"/>
        <v>26250</v>
      </c>
      <c r="CT66" s="25">
        <f t="shared" si="188"/>
        <v>26250</v>
      </c>
      <c r="CU66" s="25">
        <f t="shared" si="188"/>
        <v>26250</v>
      </c>
      <c r="CV66" s="25">
        <f t="shared" si="188"/>
        <v>26250</v>
      </c>
      <c r="CW66" s="25">
        <f t="shared" si="188"/>
        <v>25726.923076923078</v>
      </c>
      <c r="CX66" s="25">
        <f t="shared" si="188"/>
        <v>25203.846153846156</v>
      </c>
      <c r="CY66" s="25">
        <f t="shared" si="188"/>
        <v>24680.769230769234</v>
      </c>
      <c r="CZ66" s="25">
        <f t="shared" si="188"/>
        <v>24157.692307692312</v>
      </c>
      <c r="DA66" s="25">
        <f t="shared" si="188"/>
        <v>23634.61538461539</v>
      </c>
      <c r="DB66" s="25">
        <f t="shared" si="188"/>
        <v>23111.538461538468</v>
      </c>
      <c r="DC66" s="25">
        <f t="shared" si="188"/>
        <v>22588.461538461546</v>
      </c>
      <c r="DD66" s="25">
        <f t="shared" si="188"/>
        <v>22065.384615384624</v>
      </c>
      <c r="DE66" s="25">
        <f t="shared" si="188"/>
        <v>21542.307692307702</v>
      </c>
      <c r="DF66" s="25">
        <f t="shared" si="188"/>
        <v>21019.23076923078</v>
      </c>
      <c r="DG66" s="25">
        <f t="shared" si="188"/>
        <v>20496.153846153858</v>
      </c>
      <c r="DH66" s="25">
        <f t="shared" si="188"/>
        <v>19973.076923076937</v>
      </c>
      <c r="DI66" s="25">
        <f t="shared" si="188"/>
        <v>19450.000000000015</v>
      </c>
      <c r="DJ66" s="25">
        <f t="shared" si="188"/>
        <v>18926.923076923093</v>
      </c>
      <c r="DK66" s="25">
        <f t="shared" si="188"/>
        <v>18403.846153846171</v>
      </c>
      <c r="DL66" s="25">
        <f t="shared" si="188"/>
        <v>17880.769230769249</v>
      </c>
      <c r="DM66" s="25">
        <f t="shared" si="188"/>
        <v>17357.692307692327</v>
      </c>
      <c r="DN66" s="25">
        <f t="shared" si="188"/>
        <v>16834.615384615405</v>
      </c>
      <c r="DO66" s="25">
        <f t="shared" si="188"/>
        <v>16311.538461538481</v>
      </c>
      <c r="DP66" s="25">
        <f t="shared" si="188"/>
        <v>15788.461538461557</v>
      </c>
      <c r="DQ66" s="25">
        <f t="shared" si="188"/>
        <v>15265.384615384633</v>
      </c>
      <c r="DR66" s="25">
        <f t="shared" si="188"/>
        <v>14742.30769230771</v>
      </c>
      <c r="DS66" s="25">
        <f t="shared" si="188"/>
        <v>14219.230769230786</v>
      </c>
      <c r="DT66" s="25">
        <f t="shared" si="188"/>
        <v>13696.153846153862</v>
      </c>
      <c r="DU66" s="25">
        <f t="shared" si="188"/>
        <v>13173.076923076938</v>
      </c>
      <c r="DV66" s="25">
        <f t="shared" si="188"/>
        <v>12650.000000000015</v>
      </c>
      <c r="DW66" s="25">
        <f t="shared" si="188"/>
        <v>12126.923076923091</v>
      </c>
      <c r="DX66" s="25">
        <f t="shared" si="188"/>
        <v>11603.846153846167</v>
      </c>
      <c r="DY66" s="25">
        <f t="shared" si="188"/>
        <v>11080.769230769243</v>
      </c>
      <c r="DZ66" s="25">
        <f t="shared" si="188"/>
        <v>10557.692307692319</v>
      </c>
      <c r="EA66" s="25">
        <f t="shared" si="188"/>
        <v>10034.615384615396</v>
      </c>
      <c r="EB66" s="25">
        <f t="shared" ref="EB66:GM66" si="189">IF(EB62+EB44+EB54&gt;0,EA66,EA66-EB65)</f>
        <v>9511.5384615384719</v>
      </c>
      <c r="EC66" s="25">
        <f t="shared" si="189"/>
        <v>8988.4615384615481</v>
      </c>
      <c r="ED66" s="25">
        <f t="shared" si="189"/>
        <v>8465.3846153846243</v>
      </c>
      <c r="EE66" s="25">
        <f t="shared" si="189"/>
        <v>7942.3076923077015</v>
      </c>
      <c r="EF66" s="25">
        <f t="shared" si="189"/>
        <v>7419.2307692307786</v>
      </c>
      <c r="EG66" s="25">
        <f t="shared" si="189"/>
        <v>6896.1538461538557</v>
      </c>
      <c r="EH66" s="25">
        <f t="shared" si="189"/>
        <v>6761.3350980155474</v>
      </c>
      <c r="EI66" s="25">
        <f t="shared" si="189"/>
        <v>6628.7788560157887</v>
      </c>
      <c r="EJ66" s="25">
        <f t="shared" si="189"/>
        <v>6496.8057562496051</v>
      </c>
      <c r="EK66" s="25">
        <f t="shared" si="189"/>
        <v>6365.406012519592</v>
      </c>
      <c r="EL66" s="25">
        <f t="shared" si="189"/>
        <v>6234.5771025143549</v>
      </c>
      <c r="EM66" s="25">
        <f t="shared" si="189"/>
        <v>6104.3165462515162</v>
      </c>
      <c r="EN66" s="25">
        <f t="shared" si="189"/>
        <v>5974.6218746586519</v>
      </c>
      <c r="EO66" s="25">
        <f t="shared" si="189"/>
        <v>5845.4906293902031</v>
      </c>
      <c r="EP66" s="25">
        <f t="shared" si="189"/>
        <v>5716.9203627802854</v>
      </c>
      <c r="EQ66" s="25">
        <f t="shared" si="189"/>
        <v>5588.9086377962913</v>
      </c>
      <c r="ER66" s="25">
        <f t="shared" si="189"/>
        <v>5461.4530279926967</v>
      </c>
      <c r="ES66" s="25">
        <f t="shared" si="189"/>
        <v>5334.5511174650692</v>
      </c>
      <c r="ET66" s="25">
        <f t="shared" si="189"/>
        <v>5208.2005008042725</v>
      </c>
      <c r="EU66" s="25">
        <f t="shared" si="189"/>
        <v>5082.398783050875</v>
      </c>
      <c r="EV66" s="25">
        <f t="shared" si="189"/>
        <v>4957.1435796497508</v>
      </c>
      <c r="EW66" s="25">
        <f t="shared" si="189"/>
        <v>4832.4325164048832</v>
      </c>
      <c r="EX66" s="25">
        <f t="shared" si="189"/>
        <v>4708.2632294343603</v>
      </c>
      <c r="EY66" s="25">
        <f t="shared" si="189"/>
        <v>4584.6333651255691</v>
      </c>
      <c r="EZ66" s="25">
        <f t="shared" si="189"/>
        <v>4461.5405800905828</v>
      </c>
      <c r="FA66" s="25">
        <f t="shared" si="189"/>
        <v>4338.9825411217416</v>
      </c>
      <c r="FB66" s="25">
        <f t="shared" si="189"/>
        <v>4216.9569251474286</v>
      </c>
      <c r="FC66" s="25">
        <f t="shared" si="189"/>
        <v>4095.4614191880337</v>
      </c>
      <c r="FD66" s="25">
        <f t="shared" si="189"/>
        <v>3974.4937203121135</v>
      </c>
      <c r="FE66" s="25">
        <f t="shared" si="189"/>
        <v>3854.0515355927391</v>
      </c>
      <c r="FF66" s="25">
        <f t="shared" si="189"/>
        <v>3734.1325820640336</v>
      </c>
      <c r="FG66" s="25">
        <f t="shared" si="189"/>
        <v>3614.7345866778996</v>
      </c>
      <c r="FH66" s="25">
        <f t="shared" si="189"/>
        <v>3495.8552862609322</v>
      </c>
      <c r="FI66" s="25">
        <f t="shared" si="189"/>
        <v>3377.4924274715222</v>
      </c>
      <c r="FJ66" s="25">
        <f t="shared" si="189"/>
        <v>3259.6437667571445</v>
      </c>
      <c r="FK66" s="25">
        <f t="shared" si="189"/>
        <v>3142.307070311831</v>
      </c>
      <c r="FL66" s="25">
        <f t="shared" si="189"/>
        <v>3025.4801140338295</v>
      </c>
      <c r="FM66" s="25">
        <f t="shared" si="189"/>
        <v>2909.1606834834456</v>
      </c>
      <c r="FN66" s="25">
        <f t="shared" si="189"/>
        <v>2793.3465738410696</v>
      </c>
      <c r="FO66" s="25">
        <f t="shared" si="189"/>
        <v>2678.0355898653829</v>
      </c>
      <c r="FP66" s="25">
        <f t="shared" si="189"/>
        <v>2563.2255458517484</v>
      </c>
      <c r="FQ66" s="25">
        <f t="shared" si="189"/>
        <v>2448.9142655907808</v>
      </c>
      <c r="FR66" s="25">
        <f t="shared" si="189"/>
        <v>2335.099582327096</v>
      </c>
      <c r="FS66" s="25">
        <f t="shared" si="189"/>
        <v>2221.2848990634111</v>
      </c>
      <c r="FT66" s="25">
        <f t="shared" si="189"/>
        <v>2107.4702157997262</v>
      </c>
      <c r="FU66" s="25">
        <f t="shared" si="189"/>
        <v>1993.6555325360416</v>
      </c>
      <c r="FV66" s="25">
        <f t="shared" si="189"/>
        <v>1879.840849272357</v>
      </c>
      <c r="FW66" s="25">
        <f t="shared" si="189"/>
        <v>1766.0261660086724</v>
      </c>
      <c r="FX66" s="25">
        <f t="shared" si="189"/>
        <v>1652.2114827449877</v>
      </c>
      <c r="FY66" s="25">
        <f t="shared" si="189"/>
        <v>1538.3967994813031</v>
      </c>
      <c r="FZ66" s="25">
        <f t="shared" si="189"/>
        <v>1424.5821162176185</v>
      </c>
      <c r="GA66" s="25">
        <f t="shared" si="189"/>
        <v>1310.7674329539338</v>
      </c>
      <c r="GB66" s="25">
        <f t="shared" si="189"/>
        <v>1196.9527496902492</v>
      </c>
      <c r="GC66" s="25">
        <f t="shared" si="189"/>
        <v>1083.1380664265646</v>
      </c>
      <c r="GD66" s="25">
        <f t="shared" si="189"/>
        <v>969.32338316287996</v>
      </c>
      <c r="GE66" s="25">
        <f t="shared" si="189"/>
        <v>855.50869989919534</v>
      </c>
      <c r="GF66" s="25">
        <f t="shared" si="189"/>
        <v>741.69401663551071</v>
      </c>
      <c r="GG66" s="25">
        <f t="shared" si="189"/>
        <v>627.87933337182608</v>
      </c>
      <c r="GH66" s="25">
        <f t="shared" si="189"/>
        <v>514.06465010814145</v>
      </c>
      <c r="GI66" s="25">
        <f t="shared" si="189"/>
        <v>400.24996684445682</v>
      </c>
      <c r="GJ66" s="25">
        <f t="shared" si="189"/>
        <v>286.43528358077219</v>
      </c>
      <c r="GK66" s="25">
        <f t="shared" si="189"/>
        <v>172.62060031708754</v>
      </c>
      <c r="GL66" s="25">
        <f t="shared" si="189"/>
        <v>58.805917053402879</v>
      </c>
      <c r="GM66" s="25">
        <f t="shared" si="189"/>
        <v>0</v>
      </c>
      <c r="GN66" s="25">
        <f t="shared" ref="GN66:IR66" si="190">IF(GN62+GN44+GN54&gt;0,GM66,GM66-GN65)</f>
        <v>0</v>
      </c>
      <c r="GO66" s="25">
        <f t="shared" si="190"/>
        <v>0</v>
      </c>
      <c r="GP66" s="25">
        <f t="shared" si="190"/>
        <v>0</v>
      </c>
      <c r="GQ66" s="25">
        <f t="shared" si="190"/>
        <v>0</v>
      </c>
      <c r="GR66" s="25">
        <f t="shared" si="190"/>
        <v>0</v>
      </c>
      <c r="GS66" s="25">
        <f t="shared" si="190"/>
        <v>0</v>
      </c>
      <c r="GT66" s="25">
        <f t="shared" si="190"/>
        <v>0</v>
      </c>
      <c r="GU66" s="25">
        <f t="shared" si="190"/>
        <v>0</v>
      </c>
      <c r="GV66" s="25">
        <f t="shared" si="190"/>
        <v>0</v>
      </c>
      <c r="GW66" s="25">
        <f t="shared" si="190"/>
        <v>0</v>
      </c>
      <c r="GX66" s="25">
        <f t="shared" si="190"/>
        <v>0</v>
      </c>
      <c r="GY66" s="25">
        <f t="shared" si="190"/>
        <v>0</v>
      </c>
      <c r="GZ66" s="25">
        <f t="shared" si="190"/>
        <v>0</v>
      </c>
      <c r="HA66" s="25">
        <f t="shared" si="190"/>
        <v>0</v>
      </c>
      <c r="HB66" s="25">
        <f t="shared" si="190"/>
        <v>0</v>
      </c>
      <c r="HC66" s="25">
        <f t="shared" si="190"/>
        <v>0</v>
      </c>
      <c r="HD66" s="25">
        <f t="shared" si="190"/>
        <v>0</v>
      </c>
      <c r="HE66" s="25">
        <f t="shared" si="190"/>
        <v>0</v>
      </c>
      <c r="HF66" s="25">
        <f t="shared" si="190"/>
        <v>0</v>
      </c>
      <c r="HG66" s="25">
        <f t="shared" si="190"/>
        <v>0</v>
      </c>
      <c r="HH66" s="25">
        <f t="shared" si="190"/>
        <v>0</v>
      </c>
      <c r="HI66" s="25">
        <f t="shared" si="190"/>
        <v>0</v>
      </c>
      <c r="HJ66" s="25">
        <f t="shared" si="190"/>
        <v>0</v>
      </c>
      <c r="HK66" s="25">
        <f t="shared" si="190"/>
        <v>0</v>
      </c>
      <c r="HL66" s="25">
        <f t="shared" si="190"/>
        <v>0</v>
      </c>
      <c r="HM66" s="25">
        <f t="shared" si="190"/>
        <v>0</v>
      </c>
      <c r="HN66" s="25">
        <f t="shared" si="190"/>
        <v>0</v>
      </c>
      <c r="HO66" s="25">
        <f t="shared" si="190"/>
        <v>0</v>
      </c>
      <c r="HP66" s="25">
        <f t="shared" si="190"/>
        <v>0</v>
      </c>
      <c r="HQ66" s="25">
        <f t="shared" si="190"/>
        <v>0</v>
      </c>
      <c r="HR66" s="25">
        <f t="shared" si="190"/>
        <v>0</v>
      </c>
      <c r="HS66" s="25">
        <f t="shared" si="190"/>
        <v>0</v>
      </c>
      <c r="HT66" s="25">
        <f t="shared" si="190"/>
        <v>0</v>
      </c>
      <c r="HU66" s="25">
        <f t="shared" si="190"/>
        <v>0</v>
      </c>
      <c r="HV66" s="25">
        <f t="shared" si="190"/>
        <v>0</v>
      </c>
      <c r="HW66" s="25">
        <f t="shared" si="190"/>
        <v>0</v>
      </c>
      <c r="HX66" s="25">
        <f t="shared" si="190"/>
        <v>0</v>
      </c>
      <c r="HY66" s="25">
        <f t="shared" si="190"/>
        <v>0</v>
      </c>
      <c r="HZ66" s="25">
        <f t="shared" si="190"/>
        <v>0</v>
      </c>
      <c r="IA66" s="25">
        <f t="shared" si="190"/>
        <v>0</v>
      </c>
      <c r="IB66" s="25">
        <f t="shared" si="190"/>
        <v>0</v>
      </c>
      <c r="IC66" s="25">
        <f t="shared" si="190"/>
        <v>0</v>
      </c>
      <c r="ID66" s="25">
        <f t="shared" si="190"/>
        <v>0</v>
      </c>
      <c r="IE66" s="25">
        <f t="shared" si="190"/>
        <v>0</v>
      </c>
      <c r="IF66" s="25">
        <f t="shared" si="190"/>
        <v>0</v>
      </c>
      <c r="IG66" s="25">
        <f t="shared" si="190"/>
        <v>0</v>
      </c>
      <c r="IH66" s="25">
        <f t="shared" si="190"/>
        <v>0</v>
      </c>
      <c r="II66" s="25">
        <f t="shared" si="190"/>
        <v>0</v>
      </c>
      <c r="IJ66" s="25">
        <f t="shared" si="190"/>
        <v>0</v>
      </c>
      <c r="IK66" s="25">
        <f t="shared" si="190"/>
        <v>0</v>
      </c>
      <c r="IL66" s="25">
        <f t="shared" si="190"/>
        <v>0</v>
      </c>
      <c r="IM66" s="25">
        <f t="shared" si="190"/>
        <v>0</v>
      </c>
      <c r="IN66" s="25">
        <f t="shared" si="190"/>
        <v>0</v>
      </c>
      <c r="IO66" s="25">
        <f t="shared" si="190"/>
        <v>0</v>
      </c>
      <c r="IP66" s="25">
        <f t="shared" si="190"/>
        <v>0</v>
      </c>
      <c r="IQ66" s="25">
        <f t="shared" si="190"/>
        <v>0</v>
      </c>
      <c r="IR66" s="197">
        <f t="shared" si="190"/>
        <v>0</v>
      </c>
    </row>
    <row r="67" spans="1:252" s="3" customFormat="1" hidden="1" x14ac:dyDescent="0.25">
      <c r="A67" s="200"/>
      <c r="B67" s="201">
        <f>B66</f>
        <v>26250</v>
      </c>
      <c r="C67" s="201">
        <f t="shared" ref="C67:BN67" si="191">IF(OR(B180=1,B147=1),0,C66)</f>
        <v>26250</v>
      </c>
      <c r="D67" s="201">
        <f t="shared" si="191"/>
        <v>26250</v>
      </c>
      <c r="E67" s="201">
        <f t="shared" si="191"/>
        <v>26250</v>
      </c>
      <c r="F67" s="201">
        <f t="shared" si="191"/>
        <v>26250</v>
      </c>
      <c r="G67" s="201">
        <f t="shared" si="191"/>
        <v>26250</v>
      </c>
      <c r="H67" s="201">
        <f t="shared" si="191"/>
        <v>26250</v>
      </c>
      <c r="I67" s="201">
        <f t="shared" si="191"/>
        <v>26250</v>
      </c>
      <c r="J67" s="201">
        <f t="shared" si="191"/>
        <v>26250</v>
      </c>
      <c r="K67" s="201">
        <f t="shared" si="191"/>
        <v>26250</v>
      </c>
      <c r="L67" s="201">
        <f t="shared" si="191"/>
        <v>26250</v>
      </c>
      <c r="M67" s="201">
        <f t="shared" si="191"/>
        <v>26250</v>
      </c>
      <c r="N67" s="201">
        <f t="shared" si="191"/>
        <v>26250</v>
      </c>
      <c r="O67" s="201">
        <f t="shared" si="191"/>
        <v>26250</v>
      </c>
      <c r="P67" s="201">
        <f t="shared" si="191"/>
        <v>26250</v>
      </c>
      <c r="Q67" s="201">
        <f t="shared" si="191"/>
        <v>26250</v>
      </c>
      <c r="R67" s="201">
        <f t="shared" si="191"/>
        <v>26250</v>
      </c>
      <c r="S67" s="201">
        <f t="shared" si="191"/>
        <v>26250</v>
      </c>
      <c r="T67" s="201">
        <f t="shared" si="191"/>
        <v>26250</v>
      </c>
      <c r="U67" s="201">
        <f t="shared" si="191"/>
        <v>26250</v>
      </c>
      <c r="V67" s="201">
        <f t="shared" si="191"/>
        <v>26250</v>
      </c>
      <c r="W67" s="201">
        <f t="shared" si="191"/>
        <v>26250</v>
      </c>
      <c r="X67" s="201">
        <f t="shared" si="191"/>
        <v>26250</v>
      </c>
      <c r="Y67" s="201">
        <f t="shared" si="191"/>
        <v>26250</v>
      </c>
      <c r="Z67" s="201">
        <f t="shared" si="191"/>
        <v>26250</v>
      </c>
      <c r="AA67" s="201">
        <f t="shared" si="191"/>
        <v>26250</v>
      </c>
      <c r="AB67" s="201">
        <f t="shared" si="191"/>
        <v>26250</v>
      </c>
      <c r="AC67" s="201">
        <f t="shared" si="191"/>
        <v>26250</v>
      </c>
      <c r="AD67" s="201">
        <f t="shared" si="191"/>
        <v>26250</v>
      </c>
      <c r="AE67" s="201">
        <f t="shared" si="191"/>
        <v>26250</v>
      </c>
      <c r="AF67" s="201">
        <f t="shared" si="191"/>
        <v>26250</v>
      </c>
      <c r="AG67" s="201">
        <f t="shared" si="191"/>
        <v>26250</v>
      </c>
      <c r="AH67" s="201">
        <f t="shared" si="191"/>
        <v>26250</v>
      </c>
      <c r="AI67" s="201">
        <f t="shared" si="191"/>
        <v>26250</v>
      </c>
      <c r="AJ67" s="201">
        <f t="shared" si="191"/>
        <v>26250</v>
      </c>
      <c r="AK67" s="201">
        <f t="shared" si="191"/>
        <v>26250</v>
      </c>
      <c r="AL67" s="201">
        <f t="shared" si="191"/>
        <v>26250</v>
      </c>
      <c r="AM67" s="201">
        <f t="shared" si="191"/>
        <v>26250</v>
      </c>
      <c r="AN67" s="201">
        <f t="shared" si="191"/>
        <v>26250</v>
      </c>
      <c r="AO67" s="201">
        <f t="shared" si="191"/>
        <v>26250</v>
      </c>
      <c r="AP67" s="201">
        <f t="shared" si="191"/>
        <v>26250</v>
      </c>
      <c r="AQ67" s="201">
        <f t="shared" si="191"/>
        <v>26250</v>
      </c>
      <c r="AR67" s="201">
        <f t="shared" si="191"/>
        <v>26250</v>
      </c>
      <c r="AS67" s="201">
        <f t="shared" si="191"/>
        <v>26250</v>
      </c>
      <c r="AT67" s="201">
        <f t="shared" si="191"/>
        <v>26250</v>
      </c>
      <c r="AU67" s="201">
        <f t="shared" si="191"/>
        <v>26250</v>
      </c>
      <c r="AV67" s="201">
        <f t="shared" si="191"/>
        <v>26250</v>
      </c>
      <c r="AW67" s="201">
        <f t="shared" si="191"/>
        <v>26250</v>
      </c>
      <c r="AX67" s="201">
        <f t="shared" si="191"/>
        <v>26250</v>
      </c>
      <c r="AY67" s="201">
        <f t="shared" si="191"/>
        <v>26250</v>
      </c>
      <c r="AZ67" s="201">
        <f t="shared" si="191"/>
        <v>26250</v>
      </c>
      <c r="BA67" s="201">
        <f t="shared" si="191"/>
        <v>26250</v>
      </c>
      <c r="BB67" s="201">
        <f t="shared" si="191"/>
        <v>26250</v>
      </c>
      <c r="BC67" s="201">
        <f t="shared" si="191"/>
        <v>26250</v>
      </c>
      <c r="BD67" s="201">
        <f t="shared" si="191"/>
        <v>26250</v>
      </c>
      <c r="BE67" s="201">
        <f t="shared" si="191"/>
        <v>26250</v>
      </c>
      <c r="BF67" s="201">
        <f t="shared" si="191"/>
        <v>26250</v>
      </c>
      <c r="BG67" s="201">
        <f t="shared" si="191"/>
        <v>26250</v>
      </c>
      <c r="BH67" s="201">
        <f t="shared" si="191"/>
        <v>26250</v>
      </c>
      <c r="BI67" s="201">
        <f t="shared" si="191"/>
        <v>26250</v>
      </c>
      <c r="BJ67" s="201">
        <f t="shared" si="191"/>
        <v>26250</v>
      </c>
      <c r="BK67" s="201">
        <f t="shared" si="191"/>
        <v>26250</v>
      </c>
      <c r="BL67" s="201">
        <f t="shared" si="191"/>
        <v>26250</v>
      </c>
      <c r="BM67" s="201">
        <f t="shared" si="191"/>
        <v>26250</v>
      </c>
      <c r="BN67" s="201">
        <f t="shared" si="191"/>
        <v>26250</v>
      </c>
      <c r="BO67" s="201">
        <f t="shared" ref="BO67:DZ67" si="192">IF(OR(BN180=1,BN147=1),0,BO66)</f>
        <v>26250</v>
      </c>
      <c r="BP67" s="201">
        <f t="shared" si="192"/>
        <v>26250</v>
      </c>
      <c r="BQ67" s="201">
        <f t="shared" si="192"/>
        <v>26250</v>
      </c>
      <c r="BR67" s="201">
        <f t="shared" si="192"/>
        <v>26250</v>
      </c>
      <c r="BS67" s="201">
        <f t="shared" si="192"/>
        <v>26250</v>
      </c>
      <c r="BT67" s="201">
        <f t="shared" si="192"/>
        <v>26250</v>
      </c>
      <c r="BU67" s="201">
        <f t="shared" si="192"/>
        <v>26250</v>
      </c>
      <c r="BV67" s="201">
        <f t="shared" si="192"/>
        <v>26250</v>
      </c>
      <c r="BW67" s="201">
        <f t="shared" si="192"/>
        <v>26250</v>
      </c>
      <c r="BX67" s="201">
        <f t="shared" si="192"/>
        <v>26250</v>
      </c>
      <c r="BY67" s="201">
        <f t="shared" si="192"/>
        <v>26250</v>
      </c>
      <c r="BZ67" s="201">
        <f t="shared" si="192"/>
        <v>26250</v>
      </c>
      <c r="CA67" s="201">
        <f t="shared" si="192"/>
        <v>26250</v>
      </c>
      <c r="CB67" s="201">
        <f t="shared" si="192"/>
        <v>26250</v>
      </c>
      <c r="CC67" s="201">
        <f t="shared" si="192"/>
        <v>26250</v>
      </c>
      <c r="CD67" s="201">
        <f t="shared" si="192"/>
        <v>26250</v>
      </c>
      <c r="CE67" s="201">
        <f t="shared" si="192"/>
        <v>26250</v>
      </c>
      <c r="CF67" s="201">
        <f t="shared" si="192"/>
        <v>26250</v>
      </c>
      <c r="CG67" s="201">
        <f t="shared" si="192"/>
        <v>26250</v>
      </c>
      <c r="CH67" s="201">
        <f t="shared" si="192"/>
        <v>26250</v>
      </c>
      <c r="CI67" s="201">
        <f t="shared" si="192"/>
        <v>26250</v>
      </c>
      <c r="CJ67" s="201">
        <f t="shared" si="192"/>
        <v>26250</v>
      </c>
      <c r="CK67" s="201">
        <f t="shared" si="192"/>
        <v>26250</v>
      </c>
      <c r="CL67" s="201">
        <f t="shared" si="192"/>
        <v>26250</v>
      </c>
      <c r="CM67" s="201">
        <f t="shared" si="192"/>
        <v>26250</v>
      </c>
      <c r="CN67" s="201">
        <f t="shared" si="192"/>
        <v>26250</v>
      </c>
      <c r="CO67" s="201">
        <f t="shared" si="192"/>
        <v>26250</v>
      </c>
      <c r="CP67" s="201">
        <f t="shared" si="192"/>
        <v>26250</v>
      </c>
      <c r="CQ67" s="201">
        <f t="shared" si="192"/>
        <v>26250</v>
      </c>
      <c r="CR67" s="201">
        <f t="shared" si="192"/>
        <v>26250</v>
      </c>
      <c r="CS67" s="201">
        <f t="shared" si="192"/>
        <v>26250</v>
      </c>
      <c r="CT67" s="201">
        <f t="shared" si="192"/>
        <v>26250</v>
      </c>
      <c r="CU67" s="201">
        <f t="shared" si="192"/>
        <v>26250</v>
      </c>
      <c r="CV67" s="201">
        <f t="shared" si="192"/>
        <v>26250</v>
      </c>
      <c r="CW67" s="201">
        <f t="shared" si="192"/>
        <v>25726.923076923078</v>
      </c>
      <c r="CX67" s="201">
        <f t="shared" si="192"/>
        <v>25203.846153846156</v>
      </c>
      <c r="CY67" s="201">
        <f t="shared" si="192"/>
        <v>24680.769230769234</v>
      </c>
      <c r="CZ67" s="201">
        <f t="shared" si="192"/>
        <v>24157.692307692312</v>
      </c>
      <c r="DA67" s="201">
        <f t="shared" si="192"/>
        <v>23634.61538461539</v>
      </c>
      <c r="DB67" s="201">
        <f t="shared" si="192"/>
        <v>23111.538461538468</v>
      </c>
      <c r="DC67" s="201">
        <f t="shared" si="192"/>
        <v>22588.461538461546</v>
      </c>
      <c r="DD67" s="201">
        <f t="shared" si="192"/>
        <v>22065.384615384624</v>
      </c>
      <c r="DE67" s="201">
        <f t="shared" si="192"/>
        <v>21542.307692307702</v>
      </c>
      <c r="DF67" s="201">
        <f t="shared" si="192"/>
        <v>21019.23076923078</v>
      </c>
      <c r="DG67" s="201">
        <f t="shared" si="192"/>
        <v>20496.153846153858</v>
      </c>
      <c r="DH67" s="201">
        <f t="shared" si="192"/>
        <v>19973.076923076937</v>
      </c>
      <c r="DI67" s="201">
        <f t="shared" si="192"/>
        <v>19450.000000000015</v>
      </c>
      <c r="DJ67" s="201">
        <f t="shared" si="192"/>
        <v>18926.923076923093</v>
      </c>
      <c r="DK67" s="201">
        <f t="shared" si="192"/>
        <v>18403.846153846171</v>
      </c>
      <c r="DL67" s="201">
        <f t="shared" si="192"/>
        <v>17880.769230769249</v>
      </c>
      <c r="DM67" s="201">
        <f t="shared" si="192"/>
        <v>17357.692307692327</v>
      </c>
      <c r="DN67" s="201">
        <f t="shared" si="192"/>
        <v>16834.615384615405</v>
      </c>
      <c r="DO67" s="201">
        <f t="shared" si="192"/>
        <v>16311.538461538481</v>
      </c>
      <c r="DP67" s="201">
        <f t="shared" si="192"/>
        <v>15788.461538461557</v>
      </c>
      <c r="DQ67" s="201">
        <f t="shared" si="192"/>
        <v>15265.384615384633</v>
      </c>
      <c r="DR67" s="201">
        <f t="shared" si="192"/>
        <v>14742.30769230771</v>
      </c>
      <c r="DS67" s="201">
        <f t="shared" si="192"/>
        <v>14219.230769230786</v>
      </c>
      <c r="DT67" s="201">
        <f t="shared" si="192"/>
        <v>13696.153846153862</v>
      </c>
      <c r="DU67" s="201">
        <f t="shared" si="192"/>
        <v>13173.076923076938</v>
      </c>
      <c r="DV67" s="201">
        <f t="shared" si="192"/>
        <v>12650.000000000015</v>
      </c>
      <c r="DW67" s="201">
        <f t="shared" si="192"/>
        <v>12126.923076923091</v>
      </c>
      <c r="DX67" s="201">
        <f t="shared" si="192"/>
        <v>11603.846153846167</v>
      </c>
      <c r="DY67" s="201">
        <f t="shared" si="192"/>
        <v>11080.769230769243</v>
      </c>
      <c r="DZ67" s="201">
        <f t="shared" si="192"/>
        <v>10557.692307692319</v>
      </c>
      <c r="EA67" s="201">
        <f t="shared" ref="EA67:GL67" si="193">IF(OR(DZ180=1,DZ147=1),0,EA66)</f>
        <v>10034.615384615396</v>
      </c>
      <c r="EB67" s="201">
        <f t="shared" si="193"/>
        <v>9511.5384615384719</v>
      </c>
      <c r="EC67" s="201">
        <f t="shared" si="193"/>
        <v>8988.4615384615481</v>
      </c>
      <c r="ED67" s="201">
        <f t="shared" si="193"/>
        <v>8465.3846153846243</v>
      </c>
      <c r="EE67" s="201">
        <f t="shared" si="193"/>
        <v>7942.3076923077015</v>
      </c>
      <c r="EF67" s="201">
        <f t="shared" si="193"/>
        <v>7419.2307692307786</v>
      </c>
      <c r="EG67" s="201">
        <f t="shared" si="193"/>
        <v>6896.1538461538557</v>
      </c>
      <c r="EH67" s="201">
        <f t="shared" si="193"/>
        <v>6761.3350980155474</v>
      </c>
      <c r="EI67" s="201">
        <f t="shared" si="193"/>
        <v>6628.7788560157887</v>
      </c>
      <c r="EJ67" s="201">
        <f t="shared" si="193"/>
        <v>6496.8057562496051</v>
      </c>
      <c r="EK67" s="201">
        <f t="shared" si="193"/>
        <v>6365.406012519592</v>
      </c>
      <c r="EL67" s="201">
        <f t="shared" si="193"/>
        <v>6234.5771025143549</v>
      </c>
      <c r="EM67" s="201">
        <f t="shared" si="193"/>
        <v>6104.3165462515162</v>
      </c>
      <c r="EN67" s="201">
        <f t="shared" si="193"/>
        <v>5974.6218746586519</v>
      </c>
      <c r="EO67" s="201">
        <f t="shared" si="193"/>
        <v>5845.4906293902031</v>
      </c>
      <c r="EP67" s="201">
        <f t="shared" si="193"/>
        <v>5716.9203627802854</v>
      </c>
      <c r="EQ67" s="201">
        <f t="shared" si="193"/>
        <v>5588.9086377962913</v>
      </c>
      <c r="ER67" s="201">
        <f t="shared" si="193"/>
        <v>5461.4530279926967</v>
      </c>
      <c r="ES67" s="201">
        <f t="shared" si="193"/>
        <v>5334.5511174650692</v>
      </c>
      <c r="ET67" s="201">
        <f t="shared" si="193"/>
        <v>5208.2005008042725</v>
      </c>
      <c r="EU67" s="201">
        <f t="shared" si="193"/>
        <v>5082.398783050875</v>
      </c>
      <c r="EV67" s="201">
        <f t="shared" si="193"/>
        <v>4957.1435796497508</v>
      </c>
      <c r="EW67" s="201">
        <f t="shared" si="193"/>
        <v>4832.4325164048832</v>
      </c>
      <c r="EX67" s="201">
        <f t="shared" si="193"/>
        <v>4708.2632294343603</v>
      </c>
      <c r="EY67" s="201">
        <f t="shared" si="193"/>
        <v>4584.6333651255691</v>
      </c>
      <c r="EZ67" s="201">
        <f t="shared" si="193"/>
        <v>4461.5405800905828</v>
      </c>
      <c r="FA67" s="201">
        <f t="shared" si="193"/>
        <v>4338.9825411217416</v>
      </c>
      <c r="FB67" s="201">
        <f t="shared" si="193"/>
        <v>4216.9569251474286</v>
      </c>
      <c r="FC67" s="201">
        <f t="shared" si="193"/>
        <v>4095.4614191880337</v>
      </c>
      <c r="FD67" s="201">
        <f t="shared" si="193"/>
        <v>3974.4937203121135</v>
      </c>
      <c r="FE67" s="201">
        <f t="shared" si="193"/>
        <v>3854.0515355927391</v>
      </c>
      <c r="FF67" s="201">
        <f t="shared" si="193"/>
        <v>3734.1325820640336</v>
      </c>
      <c r="FG67" s="201">
        <f t="shared" si="193"/>
        <v>3614.7345866778996</v>
      </c>
      <c r="FH67" s="201">
        <f t="shared" si="193"/>
        <v>3495.8552862609322</v>
      </c>
      <c r="FI67" s="201">
        <f t="shared" si="193"/>
        <v>3377.4924274715222</v>
      </c>
      <c r="FJ67" s="201">
        <f t="shared" si="193"/>
        <v>3259.6437667571445</v>
      </c>
      <c r="FK67" s="201">
        <f t="shared" si="193"/>
        <v>3142.307070311831</v>
      </c>
      <c r="FL67" s="201">
        <f t="shared" si="193"/>
        <v>3025.4801140338295</v>
      </c>
      <c r="FM67" s="201">
        <f t="shared" si="193"/>
        <v>2909.1606834834456</v>
      </c>
      <c r="FN67" s="201">
        <f t="shared" si="193"/>
        <v>2793.3465738410696</v>
      </c>
      <c r="FO67" s="201">
        <f t="shared" si="193"/>
        <v>2678.0355898653829</v>
      </c>
      <c r="FP67" s="201">
        <f t="shared" si="193"/>
        <v>2563.2255458517484</v>
      </c>
      <c r="FQ67" s="201">
        <f t="shared" si="193"/>
        <v>0</v>
      </c>
      <c r="FR67" s="201">
        <f t="shared" si="193"/>
        <v>0</v>
      </c>
      <c r="FS67" s="201">
        <f t="shared" si="193"/>
        <v>0</v>
      </c>
      <c r="FT67" s="201">
        <f t="shared" si="193"/>
        <v>0</v>
      </c>
      <c r="FU67" s="201">
        <f t="shared" si="193"/>
        <v>0</v>
      </c>
      <c r="FV67" s="201">
        <f t="shared" si="193"/>
        <v>0</v>
      </c>
      <c r="FW67" s="201">
        <f t="shared" si="193"/>
        <v>0</v>
      </c>
      <c r="FX67" s="201">
        <f t="shared" si="193"/>
        <v>0</v>
      </c>
      <c r="FY67" s="201">
        <f t="shared" si="193"/>
        <v>0</v>
      </c>
      <c r="FZ67" s="201">
        <f t="shared" si="193"/>
        <v>0</v>
      </c>
      <c r="GA67" s="201">
        <f t="shared" si="193"/>
        <v>0</v>
      </c>
      <c r="GB67" s="201">
        <f t="shared" si="193"/>
        <v>0</v>
      </c>
      <c r="GC67" s="201">
        <f t="shared" si="193"/>
        <v>0</v>
      </c>
      <c r="GD67" s="201">
        <f t="shared" si="193"/>
        <v>0</v>
      </c>
      <c r="GE67" s="201">
        <f t="shared" si="193"/>
        <v>0</v>
      </c>
      <c r="GF67" s="201">
        <f t="shared" si="193"/>
        <v>0</v>
      </c>
      <c r="GG67" s="201">
        <f t="shared" si="193"/>
        <v>0</v>
      </c>
      <c r="GH67" s="201">
        <f t="shared" si="193"/>
        <v>0</v>
      </c>
      <c r="GI67" s="201">
        <f t="shared" si="193"/>
        <v>0</v>
      </c>
      <c r="GJ67" s="201">
        <f t="shared" si="193"/>
        <v>0</v>
      </c>
      <c r="GK67" s="201">
        <f t="shared" si="193"/>
        <v>0</v>
      </c>
      <c r="GL67" s="201">
        <f t="shared" si="193"/>
        <v>0</v>
      </c>
      <c r="GM67" s="201">
        <f t="shared" ref="GM67:IR67" si="194">IF(OR(GL180=1,GL147=1),0,GM66)</f>
        <v>0</v>
      </c>
      <c r="GN67" s="201">
        <f t="shared" si="194"/>
        <v>0</v>
      </c>
      <c r="GO67" s="201">
        <f t="shared" si="194"/>
        <v>0</v>
      </c>
      <c r="GP67" s="201">
        <f t="shared" si="194"/>
        <v>0</v>
      </c>
      <c r="GQ67" s="201">
        <f t="shared" si="194"/>
        <v>0</v>
      </c>
      <c r="GR67" s="201">
        <f t="shared" si="194"/>
        <v>0</v>
      </c>
      <c r="GS67" s="201">
        <f t="shared" si="194"/>
        <v>0</v>
      </c>
      <c r="GT67" s="201">
        <f t="shared" si="194"/>
        <v>0</v>
      </c>
      <c r="GU67" s="201">
        <f t="shared" si="194"/>
        <v>0</v>
      </c>
      <c r="GV67" s="201">
        <f t="shared" si="194"/>
        <v>0</v>
      </c>
      <c r="GW67" s="201">
        <f t="shared" si="194"/>
        <v>0</v>
      </c>
      <c r="GX67" s="201">
        <f t="shared" si="194"/>
        <v>0</v>
      </c>
      <c r="GY67" s="201">
        <f t="shared" si="194"/>
        <v>0</v>
      </c>
      <c r="GZ67" s="201">
        <f t="shared" si="194"/>
        <v>0</v>
      </c>
      <c r="HA67" s="201">
        <f t="shared" si="194"/>
        <v>0</v>
      </c>
      <c r="HB67" s="201">
        <f t="shared" si="194"/>
        <v>0</v>
      </c>
      <c r="HC67" s="201">
        <f t="shared" si="194"/>
        <v>0</v>
      </c>
      <c r="HD67" s="201">
        <f t="shared" si="194"/>
        <v>0</v>
      </c>
      <c r="HE67" s="201">
        <f t="shared" si="194"/>
        <v>0</v>
      </c>
      <c r="HF67" s="201">
        <f t="shared" si="194"/>
        <v>0</v>
      </c>
      <c r="HG67" s="201">
        <f t="shared" si="194"/>
        <v>0</v>
      </c>
      <c r="HH67" s="201">
        <f t="shared" si="194"/>
        <v>0</v>
      </c>
      <c r="HI67" s="201">
        <f t="shared" si="194"/>
        <v>0</v>
      </c>
      <c r="HJ67" s="201">
        <f t="shared" si="194"/>
        <v>0</v>
      </c>
      <c r="HK67" s="201">
        <f t="shared" si="194"/>
        <v>0</v>
      </c>
      <c r="HL67" s="201">
        <f t="shared" si="194"/>
        <v>0</v>
      </c>
      <c r="HM67" s="201">
        <f t="shared" si="194"/>
        <v>0</v>
      </c>
      <c r="HN67" s="201">
        <f t="shared" si="194"/>
        <v>0</v>
      </c>
      <c r="HO67" s="201">
        <f t="shared" si="194"/>
        <v>0</v>
      </c>
      <c r="HP67" s="201">
        <f t="shared" si="194"/>
        <v>0</v>
      </c>
      <c r="HQ67" s="201">
        <f t="shared" si="194"/>
        <v>0</v>
      </c>
      <c r="HR67" s="201">
        <f t="shared" si="194"/>
        <v>0</v>
      </c>
      <c r="HS67" s="201">
        <f t="shared" si="194"/>
        <v>0</v>
      </c>
      <c r="HT67" s="201">
        <f t="shared" si="194"/>
        <v>0</v>
      </c>
      <c r="HU67" s="201">
        <f t="shared" si="194"/>
        <v>0</v>
      </c>
      <c r="HV67" s="201">
        <f t="shared" si="194"/>
        <v>0</v>
      </c>
      <c r="HW67" s="201">
        <f t="shared" si="194"/>
        <v>0</v>
      </c>
      <c r="HX67" s="201">
        <f t="shared" si="194"/>
        <v>0</v>
      </c>
      <c r="HY67" s="201">
        <f t="shared" si="194"/>
        <v>0</v>
      </c>
      <c r="HZ67" s="201">
        <f t="shared" si="194"/>
        <v>0</v>
      </c>
      <c r="IA67" s="201">
        <f t="shared" si="194"/>
        <v>0</v>
      </c>
      <c r="IB67" s="201">
        <f t="shared" si="194"/>
        <v>0</v>
      </c>
      <c r="IC67" s="201">
        <f t="shared" si="194"/>
        <v>0</v>
      </c>
      <c r="ID67" s="201">
        <f t="shared" si="194"/>
        <v>0</v>
      </c>
      <c r="IE67" s="201">
        <f t="shared" si="194"/>
        <v>0</v>
      </c>
      <c r="IF67" s="201">
        <f t="shared" si="194"/>
        <v>0</v>
      </c>
      <c r="IG67" s="201">
        <f t="shared" si="194"/>
        <v>0</v>
      </c>
      <c r="IH67" s="201">
        <f t="shared" si="194"/>
        <v>0</v>
      </c>
      <c r="II67" s="201">
        <f t="shared" si="194"/>
        <v>0</v>
      </c>
      <c r="IJ67" s="201">
        <f t="shared" si="194"/>
        <v>0</v>
      </c>
      <c r="IK67" s="201">
        <f t="shared" si="194"/>
        <v>0</v>
      </c>
      <c r="IL67" s="201">
        <f t="shared" si="194"/>
        <v>0</v>
      </c>
      <c r="IM67" s="201">
        <f t="shared" si="194"/>
        <v>0</v>
      </c>
      <c r="IN67" s="201">
        <f t="shared" si="194"/>
        <v>0</v>
      </c>
      <c r="IO67" s="201">
        <f t="shared" si="194"/>
        <v>0</v>
      </c>
      <c r="IP67" s="201">
        <f t="shared" si="194"/>
        <v>0</v>
      </c>
      <c r="IQ67" s="201">
        <f t="shared" si="194"/>
        <v>0</v>
      </c>
      <c r="IR67" s="202">
        <f t="shared" si="194"/>
        <v>0</v>
      </c>
    </row>
    <row r="68" spans="1:252" s="8" customFormat="1" hidden="1" x14ac:dyDescent="0.25">
      <c r="A68" s="188"/>
      <c r="B68" s="203"/>
      <c r="C68" s="203"/>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3"/>
      <c r="AY68" s="203"/>
      <c r="AZ68" s="203"/>
      <c r="BA68" s="203"/>
      <c r="BB68" s="203"/>
      <c r="BC68" s="203"/>
      <c r="BD68" s="203"/>
      <c r="BE68" s="203"/>
      <c r="BF68" s="203"/>
      <c r="BG68" s="203"/>
      <c r="BH68" s="203"/>
      <c r="BI68" s="203"/>
      <c r="BJ68" s="203"/>
      <c r="BK68" s="203"/>
      <c r="BL68" s="203"/>
      <c r="BM68" s="203"/>
      <c r="BN68" s="203"/>
      <c r="BO68" s="203"/>
      <c r="BP68" s="203"/>
      <c r="BQ68" s="203"/>
      <c r="BR68" s="203"/>
      <c r="BS68" s="203"/>
      <c r="BT68" s="203"/>
      <c r="BU68" s="203"/>
      <c r="BV68" s="203"/>
      <c r="BW68" s="203"/>
      <c r="BX68" s="203"/>
      <c r="BY68" s="203"/>
      <c r="BZ68" s="203"/>
      <c r="CA68" s="203"/>
      <c r="CB68" s="203"/>
      <c r="CC68" s="203"/>
      <c r="CD68" s="203"/>
      <c r="CE68" s="203"/>
      <c r="CF68" s="203"/>
      <c r="CG68" s="203"/>
      <c r="CH68" s="203"/>
      <c r="CI68" s="203"/>
      <c r="CJ68" s="203"/>
      <c r="CK68" s="203"/>
      <c r="CL68" s="203"/>
      <c r="CM68" s="203"/>
      <c r="CN68" s="203"/>
      <c r="CO68" s="203"/>
      <c r="CP68" s="203"/>
      <c r="CQ68" s="203"/>
      <c r="CR68" s="203"/>
      <c r="CS68" s="203"/>
      <c r="CT68" s="203"/>
      <c r="CU68" s="203"/>
      <c r="CV68" s="203"/>
      <c r="CW68" s="203"/>
      <c r="CX68" s="203"/>
      <c r="CY68" s="203"/>
      <c r="CZ68" s="203"/>
      <c r="DA68" s="203"/>
      <c r="DB68" s="203"/>
      <c r="DC68" s="203"/>
      <c r="DD68" s="203"/>
      <c r="DE68" s="203"/>
      <c r="DF68" s="203"/>
      <c r="DG68" s="203"/>
      <c r="DH68" s="203"/>
      <c r="DI68" s="203"/>
      <c r="DJ68" s="203"/>
      <c r="DK68" s="203"/>
      <c r="DL68" s="203"/>
      <c r="DM68" s="203"/>
      <c r="DN68" s="203"/>
      <c r="DO68" s="203"/>
      <c r="DP68" s="203"/>
      <c r="DQ68" s="203"/>
      <c r="DR68" s="203"/>
      <c r="DS68" s="203"/>
      <c r="DT68" s="203"/>
      <c r="DU68" s="203"/>
      <c r="DV68" s="203"/>
      <c r="DW68" s="203"/>
      <c r="DX68" s="203"/>
      <c r="DY68" s="203"/>
      <c r="DZ68" s="203"/>
      <c r="EA68" s="203"/>
      <c r="EB68" s="203"/>
      <c r="EC68" s="203"/>
      <c r="ED68" s="203"/>
      <c r="EE68" s="203"/>
      <c r="EF68" s="203"/>
      <c r="EG68" s="203"/>
      <c r="EH68" s="203"/>
      <c r="EI68" s="203"/>
      <c r="EJ68" s="203"/>
      <c r="EK68" s="203"/>
      <c r="EL68" s="203"/>
      <c r="EM68" s="203"/>
      <c r="EN68" s="203"/>
      <c r="EO68" s="203"/>
      <c r="EP68" s="203"/>
      <c r="EQ68" s="203"/>
      <c r="ER68" s="203"/>
      <c r="ES68" s="203"/>
      <c r="ET68" s="203"/>
      <c r="EU68" s="203"/>
      <c r="EV68" s="203"/>
      <c r="EW68" s="203"/>
      <c r="EX68" s="203"/>
      <c r="EY68" s="203"/>
      <c r="EZ68" s="203"/>
      <c r="FA68" s="203"/>
      <c r="FB68" s="203"/>
      <c r="FC68" s="203"/>
      <c r="FD68" s="203"/>
      <c r="FE68" s="203"/>
      <c r="FF68" s="203"/>
      <c r="FG68" s="203"/>
      <c r="FH68" s="203"/>
      <c r="FI68" s="203"/>
      <c r="FJ68" s="203"/>
      <c r="FK68" s="203"/>
      <c r="FL68" s="203"/>
      <c r="FM68" s="203"/>
      <c r="FN68" s="203"/>
      <c r="FO68" s="203"/>
      <c r="FP68" s="203"/>
      <c r="FQ68" s="203"/>
      <c r="FR68" s="203"/>
      <c r="FS68" s="203"/>
      <c r="FT68" s="203"/>
      <c r="FU68" s="203"/>
      <c r="FV68" s="203"/>
      <c r="FW68" s="203"/>
      <c r="FX68" s="203"/>
      <c r="FY68" s="203"/>
      <c r="FZ68" s="203"/>
      <c r="GA68" s="203"/>
      <c r="GB68" s="203"/>
      <c r="GC68" s="203"/>
      <c r="GD68" s="203"/>
      <c r="GE68" s="203"/>
      <c r="GF68" s="203"/>
      <c r="GG68" s="203"/>
      <c r="GH68" s="203"/>
      <c r="GI68" s="203"/>
      <c r="GJ68" s="203"/>
      <c r="GK68" s="203"/>
      <c r="GL68" s="203"/>
      <c r="GM68" s="203"/>
      <c r="GN68" s="203"/>
      <c r="GO68" s="203"/>
      <c r="GP68" s="203"/>
      <c r="GQ68" s="203"/>
      <c r="GR68" s="203"/>
      <c r="GS68" s="203"/>
      <c r="GT68" s="203"/>
      <c r="GU68" s="203"/>
      <c r="GV68" s="203"/>
      <c r="GW68" s="203"/>
      <c r="GX68" s="203"/>
      <c r="GY68" s="203"/>
      <c r="GZ68" s="203"/>
      <c r="HA68" s="203"/>
      <c r="HB68" s="203"/>
      <c r="HC68" s="203"/>
      <c r="HD68" s="203"/>
      <c r="HE68" s="203"/>
      <c r="HF68" s="203"/>
      <c r="HG68" s="203"/>
      <c r="HH68" s="203"/>
      <c r="HI68" s="203"/>
      <c r="HJ68" s="203"/>
      <c r="HK68" s="203"/>
      <c r="HL68" s="203"/>
      <c r="HM68" s="203"/>
      <c r="HN68" s="203"/>
      <c r="HO68" s="203"/>
      <c r="HP68" s="203"/>
      <c r="HQ68" s="203"/>
      <c r="HR68" s="203"/>
      <c r="HS68" s="203"/>
      <c r="HT68" s="203"/>
      <c r="HU68" s="203"/>
      <c r="HV68" s="203"/>
      <c r="HW68" s="203"/>
      <c r="HX68" s="203"/>
      <c r="HY68" s="203"/>
      <c r="HZ68" s="203"/>
      <c r="IA68" s="203"/>
      <c r="IB68" s="203"/>
      <c r="IC68" s="203"/>
      <c r="ID68" s="203"/>
      <c r="IE68" s="203"/>
      <c r="IF68" s="203"/>
      <c r="IG68" s="203"/>
      <c r="IH68" s="203"/>
      <c r="II68" s="203"/>
      <c r="IJ68" s="203"/>
      <c r="IK68" s="203"/>
      <c r="IL68" s="203"/>
      <c r="IM68" s="203"/>
      <c r="IN68" s="203"/>
      <c r="IO68" s="203"/>
      <c r="IP68" s="203"/>
      <c r="IQ68" s="203"/>
      <c r="IR68" s="204"/>
    </row>
    <row r="69" spans="1:252" s="8" customFormat="1" hidden="1" x14ac:dyDescent="0.25">
      <c r="A69" s="191"/>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197"/>
    </row>
    <row r="70" spans="1:252" s="8" customFormat="1" hidden="1" x14ac:dyDescent="0.25">
      <c r="A70" s="191"/>
      <c r="B70" s="25"/>
      <c r="C70" s="406">
        <f>IF(C174=1,B81*(Results!$C$14/9.8)*Results!$C$24,Results!$D$37)</f>
        <v>51000</v>
      </c>
      <c r="D70" s="406">
        <f>IF(D174=1,C81*(Results!$C$14/9.8)*Results!$C$24,Results!$D$37)</f>
        <v>51000</v>
      </c>
      <c r="E70" s="406">
        <f>IF(E174=1,D81*(Results!$C$14/9.8)*Results!$C$24,Results!$D$37)</f>
        <v>51000</v>
      </c>
      <c r="F70" s="406">
        <f>IF(F174=1,E81*(Results!$C$14/9.8)*Results!$C$24,Results!$D$37)</f>
        <v>51000</v>
      </c>
      <c r="G70" s="406">
        <f>IF(G174=1,F81*(Results!$C$14/9.8)*Results!$C$24,Results!$D$37)</f>
        <v>51000</v>
      </c>
      <c r="H70" s="406">
        <f>IF(H174=1,G81*(Results!$C$14/9.8)*Results!$C$24,Results!$D$37)</f>
        <v>51000</v>
      </c>
      <c r="I70" s="406">
        <f>IF(I174=1,H81*(Results!$C$14/9.8)*Results!$C$24,Results!$D$37)</f>
        <v>51000</v>
      </c>
      <c r="J70" s="406">
        <f>IF(J174=1,I81*(Results!$C$14/9.8)*Results!$C$24,Results!$D$37)</f>
        <v>51000</v>
      </c>
      <c r="K70" s="406">
        <f>IF(K174=1,J81*(Results!$C$14/9.8)*Results!$C$24,Results!$D$37)</f>
        <v>51000</v>
      </c>
      <c r="L70" s="406">
        <f>IF(L174=1,K81*(Results!$C$14/9.8)*Results!$C$24,Results!$D$37)</f>
        <v>51000</v>
      </c>
      <c r="M70" s="406">
        <f>IF(M174=1,L81*(Results!$C$14/9.8)*Results!$C$24,Results!$D$37)</f>
        <v>51000</v>
      </c>
      <c r="N70" s="406">
        <f>IF(N174=1,M81*(Results!$C$14/9.8)*Results!$C$24,Results!$D$37)</f>
        <v>51000</v>
      </c>
      <c r="O70" s="406">
        <f>IF(O174=1,N81*(Results!$C$14/9.8)*Results!$C$24,Results!$D$37)</f>
        <v>51000</v>
      </c>
      <c r="P70" s="406">
        <f>IF(P174=1,O81*(Results!$C$14/9.8)*Results!$C$24,Results!$D$37)</f>
        <v>51000</v>
      </c>
      <c r="Q70" s="406">
        <f>IF(Q174=1,P81*(Results!$C$14/9.8)*Results!$C$24,Results!$D$37)</f>
        <v>51000</v>
      </c>
      <c r="R70" s="406">
        <f>IF(R174=1,Q81*(Results!$C$14/9.8)*Results!$C$24,Results!$D$37)</f>
        <v>51000</v>
      </c>
      <c r="S70" s="406">
        <f>IF(S174=1,R81*(Results!$C$14/9.8)*Results!$C$24,Results!$D$37)</f>
        <v>51000</v>
      </c>
      <c r="T70" s="406">
        <f>IF(T174=1,S81*(Results!$C$14/9.8)*Results!$C$24,Results!$D$37)</f>
        <v>51000</v>
      </c>
      <c r="U70" s="406">
        <f>IF(U174=1,T81*(Results!$C$14/9.8)*Results!$C$24,Results!$D$37)</f>
        <v>51000</v>
      </c>
      <c r="V70" s="406">
        <f>IF(V174=1,U81*(Results!$C$14/9.8)*Results!$C$24,Results!$D$37)</f>
        <v>51000</v>
      </c>
      <c r="W70" s="406">
        <f>IF(W174=1,V81*(Results!$C$14/9.8)*Results!$C$24,Results!$D$37)</f>
        <v>51000</v>
      </c>
      <c r="X70" s="406">
        <f>IF(X174=1,W81*(Results!$C$14/9.8)*Results!$C$24,Results!$D$37)</f>
        <v>51000</v>
      </c>
      <c r="Y70" s="406">
        <f>IF(Y174=1,X81*(Results!$C$14/9.8)*Results!$C$24,Results!$D$37)</f>
        <v>51000</v>
      </c>
      <c r="Z70" s="406">
        <f>IF(Z174=1,Y81*(Results!$C$14/9.8)*Results!$C$24,Results!$D$37)</f>
        <v>51000</v>
      </c>
      <c r="AA70" s="406">
        <f>IF(AA174=1,Z81*(Results!$C$14/9.8)*Results!$C$24,Results!$D$37)</f>
        <v>51000</v>
      </c>
      <c r="AB70" s="406">
        <f>IF(AB174=1,AA81*(Results!$C$14/9.8)*Results!$C$24,Results!$D$37)</f>
        <v>51000</v>
      </c>
      <c r="AC70" s="406">
        <f>IF(AC174=1,AB81*(Results!$C$14/9.8)*Results!$C$24,Results!$D$37)</f>
        <v>51000</v>
      </c>
      <c r="AD70" s="406">
        <f>IF(AD174=1,AC81*(Results!$C$14/9.8)*Results!$C$24,Results!$D$37)</f>
        <v>51000</v>
      </c>
      <c r="AE70" s="406">
        <f>IF(AE174=1,AD81*(Results!$C$14/9.8)*Results!$C$24,Results!$D$37)</f>
        <v>51000</v>
      </c>
      <c r="AF70" s="406">
        <f>IF(AF174=1,AE81*(Results!$C$14/9.8)*Results!$C$24,Results!$D$37)</f>
        <v>51000</v>
      </c>
      <c r="AG70" s="406">
        <f>IF(AG174=1,AF81*(Results!$C$14/9.8)*Results!$C$24,Results!$D$37)</f>
        <v>51000</v>
      </c>
      <c r="AH70" s="406">
        <f>IF(AH174=1,AG81*(Results!$C$14/9.8)*Results!$C$24,Results!$D$37)</f>
        <v>51000</v>
      </c>
      <c r="AI70" s="406">
        <f>IF(AI174=1,AH81*(Results!$C$14/9.8)*Results!$C$24,Results!$D$37)</f>
        <v>51000</v>
      </c>
      <c r="AJ70" s="406">
        <f>IF(AJ174=1,AI81*(Results!$C$14/9.8)*Results!$C$24,Results!$D$37)</f>
        <v>51000</v>
      </c>
      <c r="AK70" s="406">
        <f>IF(AK174=1,AJ81*(Results!$C$14/9.8)*Results!$C$24,Results!$D$37)</f>
        <v>51000</v>
      </c>
      <c r="AL70" s="406">
        <f>IF(AL174=1,AK81*(Results!$C$14/9.8)*Results!$C$24,Results!$D$37)</f>
        <v>51000</v>
      </c>
      <c r="AM70" s="406">
        <f>IF(AM174=1,AL81*(Results!$C$14/9.8)*Results!$C$24,Results!$D$37)</f>
        <v>51000</v>
      </c>
      <c r="AN70" s="406">
        <f>IF(AN174=1,AM81*(Results!$C$14/9.8)*Results!$C$24,Results!$D$37)</f>
        <v>51000</v>
      </c>
      <c r="AO70" s="406">
        <f>IF(AO174=1,AN81*(Results!$C$14/9.8)*Results!$C$24,Results!$D$37)</f>
        <v>51000</v>
      </c>
      <c r="AP70" s="406">
        <f>IF(AP174=1,AO81*(Results!$C$14/9.8)*Results!$C$24,Results!$D$37)</f>
        <v>51000</v>
      </c>
      <c r="AQ70" s="406">
        <f>IF(AQ174=1,AP81*(Results!$C$14/9.8)*Results!$C$24,Results!$D$37)</f>
        <v>51000</v>
      </c>
      <c r="AR70" s="406">
        <f>IF(AR174=1,AQ81*(Results!$C$14/9.8)*Results!$C$24,Results!$D$37)</f>
        <v>51000</v>
      </c>
      <c r="AS70" s="406">
        <f>IF(AS174=1,AR81*(Results!$C$14/9.8)*Results!$C$24,Results!$D$37)</f>
        <v>51000</v>
      </c>
      <c r="AT70" s="406">
        <f>IF(AT174=1,AS81*(Results!$C$14/9.8)*Results!$C$24,Results!$D$37)</f>
        <v>51000</v>
      </c>
      <c r="AU70" s="406">
        <f>IF(AU174=1,AT81*(Results!$C$14/9.8)*Results!$C$24,Results!$D$37)</f>
        <v>51000</v>
      </c>
      <c r="AV70" s="406">
        <f>IF(AV174=1,AU81*(Results!$C$14/9.8)*Results!$C$24,Results!$D$37)</f>
        <v>51000</v>
      </c>
      <c r="AW70" s="406">
        <f>IF(AW174=1,AV81*(Results!$C$14/9.8)*Results!$C$24,Results!$D$37)</f>
        <v>51000</v>
      </c>
      <c r="AX70" s="406">
        <f>IF(AX174=1,AW81*(Results!$C$14/9.8)*Results!$C$24,Results!$D$37)</f>
        <v>51000</v>
      </c>
      <c r="AY70" s="406">
        <f>IF(AY174=1,AX81*(Results!$C$14/9.8)*Results!$C$24,Results!$D$37)</f>
        <v>51000</v>
      </c>
      <c r="AZ70" s="406">
        <f>IF(AZ174=1,AY81*(Results!$C$14/9.8)*Results!$C$24,Results!$D$37)</f>
        <v>51000</v>
      </c>
      <c r="BA70" s="406">
        <f>IF(BA174=1,AZ81*(Results!$C$14/9.8)*Results!$C$24,Results!$D$37)</f>
        <v>51000</v>
      </c>
      <c r="BB70" s="406">
        <f>IF(BB174=1,BA81*(Results!$C$14/9.8)*Results!$C$24,Results!$D$37)</f>
        <v>51000</v>
      </c>
      <c r="BC70" s="406">
        <f>IF(BC174=1,BB81*(Results!$C$14/9.8)*Results!$C$24,Results!$D$37)</f>
        <v>51000</v>
      </c>
      <c r="BD70" s="406">
        <f>IF(BD174=1,BC81*(Results!$C$14/9.8)*Results!$C$24,Results!$D$37)</f>
        <v>51000</v>
      </c>
      <c r="BE70" s="406">
        <f>IF(BE174=1,BD81*(Results!$C$14/9.8)*Results!$C$24,Results!$D$37)</f>
        <v>51000</v>
      </c>
      <c r="BF70" s="406">
        <f>IF(BF174=1,BE81*(Results!$C$14/9.8)*Results!$C$24,Results!$D$37)</f>
        <v>51000</v>
      </c>
      <c r="BG70" s="406">
        <f>IF(BG174=1,BF81*(Results!$C$14/9.8)*Results!$C$24,Results!$D$37)</f>
        <v>51000</v>
      </c>
      <c r="BH70" s="406">
        <f>IF(BH174=1,BG81*(Results!$C$14/9.8)*Results!$C$24,Results!$D$37)</f>
        <v>51000</v>
      </c>
      <c r="BI70" s="406">
        <f>IF(BI174=1,BH81*(Results!$C$14/9.8)*Results!$C$24,Results!$D$37)</f>
        <v>51000</v>
      </c>
      <c r="BJ70" s="406">
        <f>IF(BJ174=1,BI81*(Results!$C$14/9.8)*Results!$C$24,Results!$D$37)</f>
        <v>51000</v>
      </c>
      <c r="BK70" s="406">
        <f>IF(BK174=1,BJ81*(Results!$C$14/9.8)*Results!$C$24,Results!$D$37)</f>
        <v>51000</v>
      </c>
      <c r="BL70" s="406">
        <f>IF(BL174=1,BK81*(Results!$C$14/9.8)*Results!$C$24,Results!$D$37)</f>
        <v>51000</v>
      </c>
      <c r="BM70" s="406">
        <f>IF(BM174=1,BL81*(Results!$C$14/9.8)*Results!$C$24,Results!$D$37)</f>
        <v>51000</v>
      </c>
      <c r="BN70" s="406">
        <f>IF(BN174=1,BM81*(Results!$C$14/9.8)*Results!$C$24,Results!$D$37)</f>
        <v>51000</v>
      </c>
      <c r="BO70" s="406">
        <f>IF(BO174=1,BN81*(Results!$C$14/9.8)*Results!$C$24,Results!$D$37)</f>
        <v>51000</v>
      </c>
      <c r="BP70" s="406">
        <f>IF(BP174=1,BO81*(Results!$C$14/9.8)*Results!$C$24,Results!$D$37)</f>
        <v>51000</v>
      </c>
      <c r="BQ70" s="406">
        <f>IF(BQ174=1,BP81*(Results!$C$14/9.8)*Results!$C$24,Results!$D$37)</f>
        <v>51000</v>
      </c>
      <c r="BR70" s="406">
        <f>IF(BR174=1,BQ81*(Results!$C$14/9.8)*Results!$C$24,Results!$D$37)</f>
        <v>51000</v>
      </c>
      <c r="BS70" s="406">
        <f>IF(BS174=1,BR81*(Results!$C$14/9.8)*Results!$C$24,Results!$D$37)</f>
        <v>51000</v>
      </c>
      <c r="BT70" s="406">
        <f>IF(BT174=1,BS81*(Results!$C$14/9.8)*Results!$C$24,Results!$D$37)</f>
        <v>51000</v>
      </c>
      <c r="BU70" s="406">
        <f>IF(BU174=1,BT81*(Results!$C$14/9.8)*Results!$C$24,Results!$D$37)</f>
        <v>51000</v>
      </c>
      <c r="BV70" s="406">
        <f>IF(BV174=1,BU81*(Results!$C$14/9.8)*Results!$C$24,Results!$D$37)</f>
        <v>51000</v>
      </c>
      <c r="BW70" s="406">
        <f>IF(BW174=1,BV81*(Results!$C$14/9.8)*Results!$C$24,Results!$D$37)</f>
        <v>51000</v>
      </c>
      <c r="BX70" s="406">
        <f>IF(BX174=1,BW81*(Results!$C$14/9.8)*Results!$C$24,Results!$D$37)</f>
        <v>51000</v>
      </c>
      <c r="BY70" s="406">
        <f>IF(BY174=1,BX81*(Results!$C$14/9.8)*Results!$C$24,Results!$D$37)</f>
        <v>51000</v>
      </c>
      <c r="BZ70" s="406">
        <f>IF(BZ174=1,BY81*(Results!$C$14/9.8)*Results!$C$24,Results!$D$37)</f>
        <v>51000</v>
      </c>
      <c r="CA70" s="406">
        <f>IF(CA174=1,BZ81*(Results!$C$14/9.8)*Results!$C$24,Results!$D$37)</f>
        <v>51000</v>
      </c>
      <c r="CB70" s="406">
        <f>IF(CB174=1,CA81*(Results!$C$14/9.8)*Results!$C$24,Results!$D$37)</f>
        <v>51000</v>
      </c>
      <c r="CC70" s="406">
        <f>IF(CC174=1,CB81*(Results!$C$14/9.8)*Results!$C$24,Results!$D$37)</f>
        <v>51000</v>
      </c>
      <c r="CD70" s="406">
        <f>IF(CD174=1,CC81*(Results!$C$14/9.8)*Results!$C$24,Results!$D$37)</f>
        <v>51000</v>
      </c>
      <c r="CE70" s="406">
        <f>IF(CE174=1,CD81*(Results!$C$14/9.8)*Results!$C$24,Results!$D$37)</f>
        <v>51000</v>
      </c>
      <c r="CF70" s="406">
        <f>IF(CF174=1,CE81*(Results!$C$14/9.8)*Results!$C$24,Results!$D$37)</f>
        <v>51000</v>
      </c>
      <c r="CG70" s="406">
        <f>IF(CG174=1,CF81*(Results!$C$14/9.8)*Results!$C$24,Results!$D$37)</f>
        <v>51000</v>
      </c>
      <c r="CH70" s="406">
        <f>IF(CH174=1,CG81*(Results!$C$14/9.8)*Results!$C$24,Results!$D$37)</f>
        <v>51000</v>
      </c>
      <c r="CI70" s="406">
        <f>IF(CI174=1,CH81*(Results!$C$14/9.8)*Results!$C$24,Results!$D$37)</f>
        <v>51000</v>
      </c>
      <c r="CJ70" s="406">
        <f>IF(CJ174=1,CI81*(Results!$C$14/9.8)*Results!$C$24,Results!$D$37)</f>
        <v>51000</v>
      </c>
      <c r="CK70" s="406">
        <f>IF(CK174=1,CJ81*(Results!$C$14/9.8)*Results!$C$24,Results!$D$37)</f>
        <v>51000</v>
      </c>
      <c r="CL70" s="406">
        <f>IF(CL174=1,CK81*(Results!$C$14/9.8)*Results!$C$24,Results!$D$37)</f>
        <v>51000</v>
      </c>
      <c r="CM70" s="406">
        <f>IF(CM174=1,CL81*(Results!$C$14/9.8)*Results!$C$24,Results!$D$37)</f>
        <v>51000</v>
      </c>
      <c r="CN70" s="406">
        <f>IF(CN174=1,CM81*(Results!$C$14/9.8)*Results!$C$24,Results!$D$37)</f>
        <v>51000</v>
      </c>
      <c r="CO70" s="406">
        <f>IF(CO174=1,CN81*(Results!$C$14/9.8)*Results!$C$24,Results!$D$37)</f>
        <v>51000</v>
      </c>
      <c r="CP70" s="406">
        <f>IF(CP174=1,CO81*(Results!$C$14/9.8)*Results!$C$24,Results!$D$37)</f>
        <v>51000</v>
      </c>
      <c r="CQ70" s="406">
        <f>IF(CQ174=1,CP81*(Results!$C$14/9.8)*Results!$C$24,Results!$D$37)</f>
        <v>51000</v>
      </c>
      <c r="CR70" s="406">
        <f>IF(CR174=1,CQ81*(Results!$C$14/9.8)*Results!$C$24,Results!$D$37)</f>
        <v>51000</v>
      </c>
      <c r="CS70" s="406">
        <f>IF(CS174=1,CR81*(Results!$C$14/9.8)*Results!$C$24,Results!$D$37)</f>
        <v>51000</v>
      </c>
      <c r="CT70" s="406">
        <f>IF(CT174=1,CS81*(Results!$C$14/9.8)*Results!$C$24,Results!$D$37)</f>
        <v>51000</v>
      </c>
      <c r="CU70" s="406">
        <f>IF(CU174=1,CT81*(Results!$C$14/9.8)*Results!$C$24,Results!$D$37)</f>
        <v>51000</v>
      </c>
      <c r="CV70" s="406">
        <f>IF(CV174=1,CU81*(Results!$C$14/9.8)*Results!$C$24,Results!$D$37)</f>
        <v>51000</v>
      </c>
      <c r="CW70" s="406">
        <f>IF(CW174=1,CV81*(Results!$C$14/9.8)*Results!$C$24,Results!$D$37)</f>
        <v>51000</v>
      </c>
      <c r="CX70" s="406">
        <f>IF(CX174=1,CW81*(Results!$C$14/9.8)*Results!$C$24,Results!$D$37)</f>
        <v>51000</v>
      </c>
      <c r="CY70" s="406">
        <f>IF(CY174=1,CX81*(Results!$C$14/9.8)*Results!$C$24,Results!$D$37)</f>
        <v>51000</v>
      </c>
      <c r="CZ70" s="406">
        <f>IF(CZ174=1,CY81*(Results!$C$14/9.8)*Results!$C$24,Results!$D$37)</f>
        <v>51000</v>
      </c>
      <c r="DA70" s="406">
        <f>IF(DA174=1,CZ81*(Results!$C$14/9.8)*Results!$C$24,Results!$D$37)</f>
        <v>51000</v>
      </c>
      <c r="DB70" s="406">
        <f>IF(DB174=1,DA81*(Results!$C$14/9.8)*Results!$C$24,Results!$D$37)</f>
        <v>51000</v>
      </c>
      <c r="DC70" s="406">
        <f>IF(DC174=1,DB81*(Results!$C$14/9.8)*Results!$C$24,Results!$D$37)</f>
        <v>51000</v>
      </c>
      <c r="DD70" s="406">
        <f>IF(DD174=1,DC81*(Results!$C$14/9.8)*Results!$C$24,Results!$D$37)</f>
        <v>51000</v>
      </c>
      <c r="DE70" s="406">
        <f>IF(DE174=1,DD81*(Results!$C$14/9.8)*Results!$C$24,Results!$D$37)</f>
        <v>51000</v>
      </c>
      <c r="DF70" s="406">
        <f>IF(DF174=1,DE81*(Results!$C$14/9.8)*Results!$C$24,Results!$D$37)</f>
        <v>51000</v>
      </c>
      <c r="DG70" s="406">
        <f>IF(DG174=1,DF81*(Results!$C$14/9.8)*Results!$C$24,Results!$D$37)</f>
        <v>51000</v>
      </c>
      <c r="DH70" s="406">
        <f>IF(DH174=1,DG81*(Results!$C$14/9.8)*Results!$C$24,Results!$D$37)</f>
        <v>51000</v>
      </c>
      <c r="DI70" s="406">
        <f>IF(DI174=1,DH81*(Results!$C$14/9.8)*Results!$C$24,Results!$D$37)</f>
        <v>51000</v>
      </c>
      <c r="DJ70" s="406">
        <f>IF(DJ174=1,DI81*(Results!$C$14/9.8)*Results!$C$24,Results!$D$37)</f>
        <v>51000</v>
      </c>
      <c r="DK70" s="406">
        <f>IF(DK174=1,DJ81*(Results!$C$14/9.8)*Results!$C$24,Results!$D$37)</f>
        <v>51000</v>
      </c>
      <c r="DL70" s="406">
        <f>IF(DL174=1,DK81*(Results!$C$14/9.8)*Results!$C$24,Results!$D$37)</f>
        <v>51000</v>
      </c>
      <c r="DM70" s="406">
        <f>IF(DM174=1,DL81*(Results!$C$14/9.8)*Results!$C$24,Results!$D$37)</f>
        <v>51000</v>
      </c>
      <c r="DN70" s="406">
        <f>IF(DN174=1,DM81*(Results!$C$14/9.8)*Results!$C$24,Results!$D$37)</f>
        <v>51000</v>
      </c>
      <c r="DO70" s="406">
        <f>IF(DO174=1,DN81*(Results!$C$14/9.8)*Results!$C$24,Results!$D$37)</f>
        <v>51000</v>
      </c>
      <c r="DP70" s="406">
        <f>IF(DP174=1,DO81*(Results!$C$14/9.8)*Results!$C$24,Results!$D$37)</f>
        <v>51000</v>
      </c>
      <c r="DQ70" s="406">
        <f>IF(DQ174=1,DP81*(Results!$C$14/9.8)*Results!$C$24,Results!$D$37)</f>
        <v>51000</v>
      </c>
      <c r="DR70" s="406">
        <f>IF(DR174=1,DQ81*(Results!$C$14/9.8)*Results!$C$24,Results!$D$37)</f>
        <v>51000</v>
      </c>
      <c r="DS70" s="406">
        <f>IF(DS174=1,DR81*(Results!$C$14/9.8)*Results!$C$24,Results!$D$37)</f>
        <v>51000</v>
      </c>
      <c r="DT70" s="406">
        <f>IF(DT174=1,DS81*(Results!$C$14/9.8)*Results!$C$24,Results!$D$37)</f>
        <v>51000</v>
      </c>
      <c r="DU70" s="406">
        <f>IF(DU174=1,DT81*(Results!$C$14/9.8)*Results!$C$24,Results!$D$37)</f>
        <v>51000</v>
      </c>
      <c r="DV70" s="406">
        <f>IF(DV174=1,DU81*(Results!$C$14/9.8)*Results!$C$24,Results!$D$37)</f>
        <v>51000</v>
      </c>
      <c r="DW70" s="406">
        <f>IF(DW174=1,DV81*(Results!$C$14/9.8)*Results!$C$24,Results!$D$37)</f>
        <v>51000</v>
      </c>
      <c r="DX70" s="406">
        <f>IF(DX174=1,DW81*(Results!$C$14/9.8)*Results!$C$24,Results!$D$37)</f>
        <v>51000</v>
      </c>
      <c r="DY70" s="406">
        <f>IF(DY174=1,DX81*(Results!$C$14/9.8)*Results!$C$24,Results!$D$37)</f>
        <v>51000</v>
      </c>
      <c r="DZ70" s="406">
        <f>IF(DZ174=1,DY81*(Results!$C$14/9.8)*Results!$C$24,Results!$D$37)</f>
        <v>51000</v>
      </c>
      <c r="EA70" s="406">
        <f>IF(EA174=1,DZ81*(Results!$C$14/9.8)*Results!$C$24,Results!$D$37)</f>
        <v>51000</v>
      </c>
      <c r="EB70" s="406">
        <f>IF(EB174=1,EA81*(Results!$C$14/9.8)*Results!$C$24,Results!$D$37)</f>
        <v>51000</v>
      </c>
      <c r="EC70" s="406">
        <f>IF(EC174=1,EB81*(Results!$C$14/9.8)*Results!$C$24,Results!$D$37)</f>
        <v>51000</v>
      </c>
      <c r="ED70" s="406">
        <f>IF(ED174=1,EC81*(Results!$C$14/9.8)*Results!$C$24,Results!$D$37)</f>
        <v>51000</v>
      </c>
      <c r="EE70" s="406">
        <f>IF(EE174=1,ED81*(Results!$C$14/9.8)*Results!$C$24,Results!$D$37)</f>
        <v>51000</v>
      </c>
      <c r="EF70" s="406">
        <f>IF(EF174=1,EE81*(Results!$C$14/9.8)*Results!$C$24,Results!$D$37)</f>
        <v>51000</v>
      </c>
      <c r="EG70" s="406">
        <f>IF(EG174=1,EF81*(Results!$C$14/9.8)*Results!$C$24,Results!$D$37)</f>
        <v>13144.82794348509</v>
      </c>
      <c r="EH70" s="406">
        <f>IF(EH174=1,EG81*(Results!$C$14/9.8)*Results!$C$24,Results!$D$37)</f>
        <v>12924.233594976455</v>
      </c>
      <c r="EI70" s="406">
        <f>IF(EI174=1,EH81*(Results!$C$14/9.8)*Results!$C$24,Results!$D$37)</f>
        <v>12867.377227202904</v>
      </c>
      <c r="EJ70" s="406">
        <f>IF(EJ174=1,EI81*(Results!$C$14/9.8)*Results!$C$24,Results!$D$37)</f>
        <v>12811.47501367629</v>
      </c>
      <c r="EK70" s="406">
        <f>IF(EK174=1,EJ81*(Results!$C$14/9.8)*Results!$C$24,Results!$D$37)</f>
        <v>12755.81872551061</v>
      </c>
      <c r="EL70" s="406">
        <f>IF(EL174=1,EK81*(Results!$C$14/9.8)*Results!$C$24,Results!$D$37)</f>
        <v>12700.404235626755</v>
      </c>
      <c r="EM70" s="406">
        <f>IF(EM174=1,EL81*(Results!$C$14/9.8)*Results!$C$24,Results!$D$37)</f>
        <v>12645.230480304243</v>
      </c>
      <c r="EN70" s="406">
        <f>IF(EN174=1,EM81*(Results!$C$14/9.8)*Results!$C$24,Results!$D$37)</f>
        <v>12590.296413673763</v>
      </c>
      <c r="EO70" s="406">
        <f>IF(EO174=1,EN81*(Results!$C$14/9.8)*Results!$C$24,Results!$D$37)</f>
        <v>12535.600994467013</v>
      </c>
      <c r="EP70" s="406">
        <f>IF(EP174=1,EO81*(Results!$C$14/9.8)*Results!$C$24,Results!$D$37)</f>
        <v>12481.143185939465</v>
      </c>
      <c r="EQ70" s="406">
        <f>IF(EQ174=1,EP81*(Results!$C$14/9.8)*Results!$C$24,Results!$D$37)</f>
        <v>12426.921955850472</v>
      </c>
      <c r="ER70" s="406">
        <f>IF(ER174=1,EQ81*(Results!$C$14/9.8)*Results!$C$24,Results!$D$37)</f>
        <v>12372.936276443703</v>
      </c>
      <c r="ES70" s="406">
        <f>IF(ES174=1,ER81*(Results!$C$14/9.8)*Results!$C$24,Results!$D$37)</f>
        <v>12319.185124427655</v>
      </c>
      <c r="ET70" s="406">
        <f>IF(ET174=1,ES81*(Results!$C$14/9.8)*Results!$C$24,Results!$D$37)</f>
        <v>12265.667480956261</v>
      </c>
      <c r="EU70" s="406">
        <f>IF(EU174=1,ET81*(Results!$C$14/9.8)*Results!$C$24,Results!$D$37)</f>
        <v>12212.382331609588</v>
      </c>
      <c r="EV70" s="406">
        <f>IF(EV174=1,EU81*(Results!$C$14/9.8)*Results!$C$24,Results!$D$37)</f>
        <v>12159.328666374586</v>
      </c>
      <c r="EW70" s="406">
        <f>IF(EW174=1,EV81*(Results!$C$14/9.8)*Results!$C$24,Results!$D$37)</f>
        <v>12106.505479625965</v>
      </c>
      <c r="EX70" s="406">
        <f>IF(EX174=1,EW81*(Results!$C$14/9.8)*Results!$C$24,Results!$D$37)</f>
        <v>12053.911770107115</v>
      </c>
      <c r="EY70" s="406">
        <f>IF(EY174=1,EX81*(Results!$C$14/9.8)*Results!$C$24,Results!$D$37)</f>
        <v>12001.546540911148</v>
      </c>
      <c r="EZ70" s="406">
        <f>IF(EZ174=1,EY81*(Results!$C$14/9.8)*Results!$C$24,Results!$D$37)</f>
        <v>11949.408799461986</v>
      </c>
      <c r="FA70" s="406">
        <f>IF(FA174=1,EZ81*(Results!$C$14/9.8)*Results!$C$24,Results!$D$37)</f>
        <v>11897.497557495548</v>
      </c>
      <c r="FB70" s="406">
        <f>IF(FB174=1,FA81*(Results!$C$14/9.8)*Results!$C$24,Results!$D$37)</f>
        <v>11845.811831041025</v>
      </c>
      <c r="FC70" s="406">
        <f>IF(FC174=1,FB81*(Results!$C$14/9.8)*Results!$C$24,Results!$D$37)</f>
        <v>11794.350640402225</v>
      </c>
      <c r="FD70" s="406">
        <f>IF(FD174=1,FC81*(Results!$C$14/9.8)*Results!$C$24,Results!$D$37)</f>
        <v>11743.113010139001</v>
      </c>
      <c r="FE70" s="406">
        <f>IF(FE174=1,FD81*(Results!$C$14/9.8)*Results!$C$24,Results!$D$37)</f>
        <v>11692.097969048767</v>
      </c>
      <c r="FF70" s="406">
        <f>IF(FF174=1,FE81*(Results!$C$14/9.8)*Results!$C$24,Results!$D$37)</f>
        <v>11641.304550148083</v>
      </c>
      <c r="FG70" s="406">
        <f>IF(FG174=1,FF81*(Results!$C$14/9.8)*Results!$C$24,Results!$D$37)</f>
        <v>11590.731790654332</v>
      </c>
      <c r="FH70" s="406">
        <f>IF(FH174=1,FG81*(Results!$C$14/9.8)*Results!$C$24,Results!$D$37)</f>
        <v>11540.378731967457</v>
      </c>
      <c r="FI70" s="406">
        <f>IF(FI174=1,FH81*(Results!$C$14/9.8)*Results!$C$24,Results!$D$37)</f>
        <v>11490.244419651815</v>
      </c>
      <c r="FJ70" s="406">
        <f>IF(FJ174=1,FI81*(Results!$C$14/9.8)*Results!$C$24,Results!$D$37)</f>
        <v>11440.327903418067</v>
      </c>
      <c r="FK70" s="406">
        <f>IF(FK174=1,FJ81*(Results!$C$14/9.8)*Results!$C$24,Results!$D$37)</f>
        <v>11390.628237105162</v>
      </c>
      <c r="FL70" s="406">
        <f>IF(FL174=1,FK81*(Results!$C$14/9.8)*Results!$C$24,Results!$D$37)</f>
        <v>11341.144478662425</v>
      </c>
      <c r="FM70" s="406">
        <f>IF(FM174=1,FL81*(Results!$C$14/9.8)*Results!$C$24,Results!$D$37)</f>
        <v>11291.875690131674</v>
      </c>
      <c r="FN70" s="406">
        <f>IF(FN174=1,FM81*(Results!$C$14/9.8)*Results!$C$24,Results!$D$37)</f>
        <v>11242.820937629462</v>
      </c>
      <c r="FO70" s="406">
        <f>IF(FO174=1,FN81*(Results!$C$14/9.8)*Results!$C$24,Results!$D$37)</f>
        <v>11193.979291329364</v>
      </c>
      <c r="FP70" s="406">
        <f>IF(FP174=1,FO81*(Results!$C$14/9.8)*Results!$C$24,Results!$D$37)</f>
        <v>11145.349825444349</v>
      </c>
      <c r="FQ70" s="406">
        <f>IF(FQ174=1,FP81*(Results!$C$14/9.8)*Results!$C$24,Results!$D$37)</f>
        <v>11096.931618209253</v>
      </c>
      <c r="FR70" s="406">
        <f>IF(FR174=1,FQ81*(Results!$C$14/9.8)*Results!$C$24,Results!$D$37)</f>
        <v>11096.931618209253</v>
      </c>
      <c r="FS70" s="406">
        <f>IF(FS174=1,FR81*(Results!$C$14/9.8)*Results!$C$24,Results!$D$37)</f>
        <v>11096.931618209253</v>
      </c>
      <c r="FT70" s="406">
        <f>IF(FT174=1,FS81*(Results!$C$14/9.8)*Results!$C$24,Results!$D$37)</f>
        <v>11096.931618209253</v>
      </c>
      <c r="FU70" s="406">
        <f>IF(FU174=1,FT81*(Results!$C$14/9.8)*Results!$C$24,Results!$D$37)</f>
        <v>11096.931618209253</v>
      </c>
      <c r="FV70" s="406">
        <f>IF(FV174=1,FU81*(Results!$C$14/9.8)*Results!$C$24,Results!$D$37)</f>
        <v>11096.931618209253</v>
      </c>
      <c r="FW70" s="406">
        <f>IF(FW174=1,FV81*(Results!$C$14/9.8)*Results!$C$24,Results!$D$37)</f>
        <v>11096.931618209253</v>
      </c>
      <c r="FX70" s="406">
        <f>IF(FX174=1,FW81*(Results!$C$14/9.8)*Results!$C$24,Results!$D$37)</f>
        <v>11096.931618209253</v>
      </c>
      <c r="FY70" s="406">
        <f>IF(FY174=1,FX81*(Results!$C$14/9.8)*Results!$C$24,Results!$D$37)</f>
        <v>11096.931618209253</v>
      </c>
      <c r="FZ70" s="406">
        <f>IF(FZ174=1,FY81*(Results!$C$14/9.8)*Results!$C$24,Results!$D$37)</f>
        <v>11096.931618209253</v>
      </c>
      <c r="GA70" s="406">
        <f>IF(GA174=1,FZ81*(Results!$C$14/9.8)*Results!$C$24,Results!$D$37)</f>
        <v>11096.931618209253</v>
      </c>
      <c r="GB70" s="406">
        <f>IF(GB174=1,GA81*(Results!$C$14/9.8)*Results!$C$24,Results!$D$37)</f>
        <v>11096.931618209253</v>
      </c>
      <c r="GC70" s="406">
        <f>IF(GC174=1,GB81*(Results!$C$14/9.8)*Results!$C$24,Results!$D$37)</f>
        <v>11096.931618209253</v>
      </c>
      <c r="GD70" s="406">
        <f>IF(GD174=1,GC81*(Results!$C$14/9.8)*Results!$C$24,Results!$D$37)</f>
        <v>11096.931618209253</v>
      </c>
      <c r="GE70" s="406">
        <f>IF(GE174=1,GD81*(Results!$C$14/9.8)*Results!$C$24,Results!$D$37)</f>
        <v>11096.931618209253</v>
      </c>
      <c r="GF70" s="406">
        <f>IF(GF174=1,GE81*(Results!$C$14/9.8)*Results!$C$24,Results!$D$37)</f>
        <v>11096.931618209253</v>
      </c>
      <c r="GG70" s="406">
        <f>IF(GG174=1,GF81*(Results!$C$14/9.8)*Results!$C$24,Results!$D$37)</f>
        <v>11096.931618209253</v>
      </c>
      <c r="GH70" s="406">
        <f>IF(GH174=1,GG81*(Results!$C$14/9.8)*Results!$C$24,Results!$D$37)</f>
        <v>11096.931618209253</v>
      </c>
      <c r="GI70" s="406">
        <f>IF(GI174=1,GH81*(Results!$C$14/9.8)*Results!$C$24,Results!$D$37)</f>
        <v>11096.931618209253</v>
      </c>
      <c r="GJ70" s="406">
        <f>IF(GJ174=1,GI81*(Results!$C$14/9.8)*Results!$C$24,Results!$D$37)</f>
        <v>11096.931618209253</v>
      </c>
      <c r="GK70" s="406">
        <f>IF(GK174=1,GJ81*(Results!$C$14/9.8)*Results!$C$24,Results!$D$37)</f>
        <v>11096.931618209253</v>
      </c>
      <c r="GL70" s="406">
        <f>IF(GL174=1,GK81*(Results!$C$14/9.8)*Results!$C$24,Results!$D$37)</f>
        <v>11096.931618209253</v>
      </c>
      <c r="GM70" s="406">
        <f>IF(GM174=1,GL81*(Results!$C$14/9.8)*Results!$C$24,Results!$D$37)</f>
        <v>11096.931618209253</v>
      </c>
      <c r="GN70" s="406">
        <f>IF(GN174=1,GM81*(Results!$C$14/9.8)*Results!$C$24,Results!$D$37)</f>
        <v>11096.931618209253</v>
      </c>
      <c r="GO70" s="406">
        <f>IF(GO174=1,GN81*(Results!$C$14/9.8)*Results!$C$24,Results!$D$37)</f>
        <v>11096.931618209253</v>
      </c>
      <c r="GP70" s="406">
        <f>IF(GP174=1,GO81*(Results!$C$14/9.8)*Results!$C$24,Results!$D$37)</f>
        <v>11096.931618209253</v>
      </c>
      <c r="GQ70" s="406">
        <f>IF(GQ174=1,GP81*(Results!$C$14/9.8)*Results!$C$24,Results!$D$37)</f>
        <v>11096.931618209253</v>
      </c>
      <c r="GR70" s="406">
        <f>IF(GR174=1,GQ81*(Results!$C$14/9.8)*Results!$C$24,Results!$D$37)</f>
        <v>11096.931618209253</v>
      </c>
      <c r="GS70" s="406">
        <f>IF(GS174=1,GR81*(Results!$C$14/9.8)*Results!$C$24,Results!$D$37)</f>
        <v>11096.931618209253</v>
      </c>
      <c r="GT70" s="406">
        <f>IF(GT174=1,GS81*(Results!$C$14/9.8)*Results!$C$24,Results!$D$37)</f>
        <v>11096.931618209253</v>
      </c>
      <c r="GU70" s="406">
        <f>IF(GU174=1,GT81*(Results!$C$14/9.8)*Results!$C$24,Results!$D$37)</f>
        <v>11096.931618209253</v>
      </c>
      <c r="GV70" s="406">
        <f>IF(GV174=1,GU81*(Results!$C$14/9.8)*Results!$C$24,Results!$D$37)</f>
        <v>11096.931618209253</v>
      </c>
      <c r="GW70" s="406">
        <f>IF(GW174=1,GV81*(Results!$C$14/9.8)*Results!$C$24,Results!$D$37)</f>
        <v>11096.931618209253</v>
      </c>
      <c r="GX70" s="406">
        <f>IF(GX174=1,GW81*(Results!$C$14/9.8)*Results!$C$24,Results!$D$37)</f>
        <v>11096.931618209253</v>
      </c>
      <c r="GY70" s="406">
        <f>IF(GY174=1,GX81*(Results!$C$14/9.8)*Results!$C$24,Results!$D$37)</f>
        <v>11096.931618209253</v>
      </c>
      <c r="GZ70" s="406">
        <f>IF(GZ174=1,GY81*(Results!$C$14/9.8)*Results!$C$24,Results!$D$37)</f>
        <v>11096.931618209253</v>
      </c>
      <c r="HA70" s="406">
        <f>IF(HA174=1,GZ81*(Results!$C$14/9.8)*Results!$C$24,Results!$D$37)</f>
        <v>11096.931618209253</v>
      </c>
      <c r="HB70" s="406">
        <f>IF(HB174=1,HA81*(Results!$C$14/9.8)*Results!$C$24,Results!$D$37)</f>
        <v>11096.931618209253</v>
      </c>
      <c r="HC70" s="406">
        <f>IF(HC174=1,HB81*(Results!$C$14/9.8)*Results!$C$24,Results!$D$37)</f>
        <v>11096.931618209253</v>
      </c>
      <c r="HD70" s="406">
        <f>IF(HD174=1,HC81*(Results!$C$14/9.8)*Results!$C$24,Results!$D$37)</f>
        <v>11096.931618209253</v>
      </c>
      <c r="HE70" s="406">
        <f>IF(HE174=1,HD81*(Results!$C$14/9.8)*Results!$C$24,Results!$D$37)</f>
        <v>11096.931618209253</v>
      </c>
      <c r="HF70" s="406">
        <f>IF(HF174=1,HE81*(Results!$C$14/9.8)*Results!$C$24,Results!$D$37)</f>
        <v>11096.931618209253</v>
      </c>
      <c r="HG70" s="406">
        <f>IF(HG174=1,HF81*(Results!$C$14/9.8)*Results!$C$24,Results!$D$37)</f>
        <v>11096.931618209253</v>
      </c>
      <c r="HH70" s="406">
        <f>IF(HH174=1,HG81*(Results!$C$14/9.8)*Results!$C$24,Results!$D$37)</f>
        <v>11096.931618209253</v>
      </c>
      <c r="HI70" s="406">
        <f>IF(HI174=1,HH81*(Results!$C$14/9.8)*Results!$C$24,Results!$D$37)</f>
        <v>11096.931618209253</v>
      </c>
      <c r="HJ70" s="406">
        <f>IF(HJ174=1,HI81*(Results!$C$14/9.8)*Results!$C$24,Results!$D$37)</f>
        <v>11096.931618209253</v>
      </c>
      <c r="HK70" s="406">
        <f>IF(HK174=1,HJ81*(Results!$C$14/9.8)*Results!$C$24,Results!$D$37)</f>
        <v>11096.931618209253</v>
      </c>
      <c r="HL70" s="406">
        <f>IF(HL174=1,HK81*(Results!$C$14/9.8)*Results!$C$24,Results!$D$37)</f>
        <v>11096.931618209253</v>
      </c>
      <c r="HM70" s="406">
        <f>IF(HM174=1,HL81*(Results!$C$14/9.8)*Results!$C$24,Results!$D$37)</f>
        <v>11096.931618209253</v>
      </c>
      <c r="HN70" s="406">
        <f>IF(HN174=1,HM81*(Results!$C$14/9.8)*Results!$C$24,Results!$D$37)</f>
        <v>11096.931618209253</v>
      </c>
      <c r="HO70" s="406">
        <f>IF(HO174=1,HN81*(Results!$C$14/9.8)*Results!$C$24,Results!$D$37)</f>
        <v>11096.931618209253</v>
      </c>
      <c r="HP70" s="406">
        <f>IF(HP174=1,HO81*(Results!$C$14/9.8)*Results!$C$24,Results!$D$37)</f>
        <v>11096.931618209253</v>
      </c>
      <c r="HQ70" s="406">
        <f>IF(HQ174=1,HP81*(Results!$C$14/9.8)*Results!$C$24,Results!$D$37)</f>
        <v>11096.931618209253</v>
      </c>
      <c r="HR70" s="406">
        <f>IF(HR174=1,HQ81*(Results!$C$14/9.8)*Results!$C$24,Results!$D$37)</f>
        <v>11096.931618209253</v>
      </c>
      <c r="HS70" s="406">
        <f>IF(HS174=1,HR81*(Results!$C$14/9.8)*Results!$C$24,Results!$D$37)</f>
        <v>11096.931618209253</v>
      </c>
      <c r="HT70" s="406">
        <f>IF(HT174=1,HS81*(Results!$C$14/9.8)*Results!$C$24,Results!$D$37)</f>
        <v>11096.931618209253</v>
      </c>
      <c r="HU70" s="406">
        <f>IF(HU174=1,HT81*(Results!$C$14/9.8)*Results!$C$24,Results!$D$37)</f>
        <v>11096.931618209253</v>
      </c>
      <c r="HV70" s="406">
        <f>IF(HV174=1,HU81*(Results!$C$14/9.8)*Results!$C$24,Results!$D$37)</f>
        <v>11096.931618209253</v>
      </c>
      <c r="HW70" s="406">
        <f>IF(HW174=1,HV81*(Results!$C$14/9.8)*Results!$C$24,Results!$D$37)</f>
        <v>11096.931618209253</v>
      </c>
      <c r="HX70" s="406">
        <f>IF(HX174=1,HW81*(Results!$C$14/9.8)*Results!$C$24,Results!$D$37)</f>
        <v>11096.931618209253</v>
      </c>
      <c r="HY70" s="406">
        <f>IF(HY174=1,HX81*(Results!$C$14/9.8)*Results!$C$24,Results!$D$37)</f>
        <v>11096.931618209253</v>
      </c>
      <c r="HZ70" s="406">
        <f>IF(HZ174=1,HY81*(Results!$C$14/9.8)*Results!$C$24,Results!$D$37)</f>
        <v>11096.931618209253</v>
      </c>
      <c r="IA70" s="406">
        <f>IF(IA174=1,HZ81*(Results!$C$14/9.8)*Results!$C$24,Results!$D$37)</f>
        <v>11096.931618209253</v>
      </c>
      <c r="IB70" s="406">
        <f>IF(IB174=1,IA81*(Results!$C$14/9.8)*Results!$C$24,Results!$D$37)</f>
        <v>11096.931618209253</v>
      </c>
      <c r="IC70" s="406">
        <f>IF(IC174=1,IB81*(Results!$C$14/9.8)*Results!$C$24,Results!$D$37)</f>
        <v>11096.931618209253</v>
      </c>
      <c r="ID70" s="406">
        <f>IF(ID174=1,IC81*(Results!$C$14/9.8)*Results!$C$24,Results!$D$37)</f>
        <v>11096.931618209253</v>
      </c>
      <c r="IE70" s="406">
        <f>IF(IE174=1,ID81*(Results!$C$14/9.8)*Results!$C$24,Results!$D$37)</f>
        <v>11096.931618209253</v>
      </c>
      <c r="IF70" s="406">
        <f>IF(IF174=1,IE81*(Results!$C$14/9.8)*Results!$C$24,Results!$D$37)</f>
        <v>11096.931618209253</v>
      </c>
      <c r="IG70" s="406">
        <f>IF(IG174=1,IF81*(Results!$C$14/9.8)*Results!$C$24,Results!$D$37)</f>
        <v>11096.931618209253</v>
      </c>
      <c r="IH70" s="406">
        <f>IF(IH174=1,IG81*(Results!$C$14/9.8)*Results!$C$24,Results!$D$37)</f>
        <v>11096.931618209253</v>
      </c>
      <c r="II70" s="406">
        <f>IF(II174=1,IH81*(Results!$C$14/9.8)*Results!$C$24,Results!$D$37)</f>
        <v>11096.931618209253</v>
      </c>
      <c r="IJ70" s="406">
        <f>IF(IJ174=1,II81*(Results!$C$14/9.8)*Results!$C$24,Results!$D$37)</f>
        <v>11096.931618209253</v>
      </c>
      <c r="IK70" s="406">
        <f>IF(IK174=1,IJ81*(Results!$C$14/9.8)*Results!$C$24,Results!$D$37)</f>
        <v>11096.931618209253</v>
      </c>
      <c r="IL70" s="406">
        <f>IF(IL174=1,IK81*(Results!$C$14/9.8)*Results!$C$24,Results!$D$37)</f>
        <v>11096.931618209253</v>
      </c>
      <c r="IM70" s="406">
        <f>IF(IM174=1,IL81*(Results!$C$14/9.8)*Results!$C$24,Results!$D$37)</f>
        <v>11096.931618209253</v>
      </c>
      <c r="IN70" s="406">
        <f>IF(IN174=1,IM81*(Results!$C$14/9.8)*Results!$C$24,Results!$D$37)</f>
        <v>11096.931618209253</v>
      </c>
      <c r="IO70" s="406">
        <f>IF(IO174=1,IN81*(Results!$C$14/9.8)*Results!$C$24,Results!$D$37)</f>
        <v>11096.931618209253</v>
      </c>
      <c r="IP70" s="406">
        <f>IF(IP174=1,IO81*(Results!$C$14/9.8)*Results!$C$24,Results!$D$37)</f>
        <v>11096.931618209253</v>
      </c>
      <c r="IQ70" s="406">
        <f>IF(IQ174=1,IP81*(Results!$C$14/9.8)*Results!$C$24,Results!$D$37)</f>
        <v>11096.931618209253</v>
      </c>
      <c r="IR70" s="406">
        <f>IF(IR174=1,IQ81*(Results!$C$14/9.8)*Results!$C$24,Results!$D$37)</f>
        <v>11096.931618209253</v>
      </c>
    </row>
    <row r="71" spans="1:252" s="8" customFormat="1" hidden="1" x14ac:dyDescent="0.25">
      <c r="A71" s="191"/>
      <c r="B71" s="25"/>
      <c r="C71" s="25">
        <f>IF(B174=1,C70/Results!$D$43,Results!$D$65)</f>
        <v>130.76923076923077</v>
      </c>
      <c r="D71" s="25">
        <f>IF(D174=1,D70/Results!$D$43,Results!$D$65)</f>
        <v>130.76923076923077</v>
      </c>
      <c r="E71" s="25">
        <f>IF(E174=1,E70/Results!$D$43,Results!$D$65)</f>
        <v>130.76923076923077</v>
      </c>
      <c r="F71" s="25">
        <f>IF(F174=1,F70/Results!$D$43,Results!$D$65)</f>
        <v>130.76923076923077</v>
      </c>
      <c r="G71" s="25">
        <f>IF(G174=1,G70/Results!$D$43,Results!$D$65)</f>
        <v>130.76923076923077</v>
      </c>
      <c r="H71" s="25">
        <f>IF(H174=1,H70/Results!$D$43,Results!$D$65)</f>
        <v>130.76923076923077</v>
      </c>
      <c r="I71" s="25">
        <f>IF(I174=1,I70/Results!$D$43,Results!$D$65)</f>
        <v>130.76923076923077</v>
      </c>
      <c r="J71" s="25">
        <f>IF(J174=1,J70/Results!$D$43,Results!$D$65)</f>
        <v>130.76923076923077</v>
      </c>
      <c r="K71" s="25">
        <f>IF(K174=1,K70/Results!$D$43,Results!$D$65)</f>
        <v>130.76923076923077</v>
      </c>
      <c r="L71" s="25">
        <f>IF(L174=1,L70/Results!$D$43,Results!$D$65)</f>
        <v>130.76923076923077</v>
      </c>
      <c r="M71" s="25">
        <f>IF(M174=1,M70/Results!$D$43,Results!$D$65)</f>
        <v>130.76923076923077</v>
      </c>
      <c r="N71" s="25">
        <f>IF(N174=1,N70/Results!$D$43,Results!$D$65)</f>
        <v>130.76923076923077</v>
      </c>
      <c r="O71" s="25">
        <f>IF(O174=1,O70/Results!$D$43,Results!$D$65)</f>
        <v>130.76923076923077</v>
      </c>
      <c r="P71" s="25">
        <f>IF(P174=1,P70/Results!$D$43,Results!$D$65)</f>
        <v>130.76923076923077</v>
      </c>
      <c r="Q71" s="25">
        <f>IF(Q174=1,Q70/Results!$D$43,Results!$D$65)</f>
        <v>130.76923076923077</v>
      </c>
      <c r="R71" s="25">
        <f>IF(R174=1,R70/Results!$D$43,Results!$D$65)</f>
        <v>130.76923076923077</v>
      </c>
      <c r="S71" s="25">
        <f>IF(S174=1,S70/Results!$D$43,Results!$D$65)</f>
        <v>130.76923076923077</v>
      </c>
      <c r="T71" s="25">
        <f>IF(T174=1,T70/Results!$D$43,Results!$D$65)</f>
        <v>130.76923076923077</v>
      </c>
      <c r="U71" s="25">
        <f>IF(U174=1,U70/Results!$D$43,Results!$D$65)</f>
        <v>130.76923076923077</v>
      </c>
      <c r="V71" s="25">
        <f>IF(V174=1,V70/Results!$D$43,Results!$D$65)</f>
        <v>130.76923076923077</v>
      </c>
      <c r="W71" s="25">
        <f>IF(W174=1,W70/Results!$D$43,Results!$D$65)</f>
        <v>130.76923076923077</v>
      </c>
      <c r="X71" s="25">
        <f>IF(X174=1,X70/Results!$D$43,Results!$D$65)</f>
        <v>130.76923076923077</v>
      </c>
      <c r="Y71" s="25">
        <f>IF(Y174=1,Y70/Results!$D$43,Results!$D$65)</f>
        <v>130.76923076923077</v>
      </c>
      <c r="Z71" s="25">
        <f>IF(Z174=1,Z70/Results!$D$43,Results!$D$65)</f>
        <v>130.76923076923077</v>
      </c>
      <c r="AA71" s="25">
        <f>IF(AA174=1,AA70/Results!$D$43,Results!$D$65)</f>
        <v>130.76923076923077</v>
      </c>
      <c r="AB71" s="25">
        <f>IF(AB174=1,AB70/Results!$D$43,Results!$D$65)</f>
        <v>130.76923076923077</v>
      </c>
      <c r="AC71" s="25">
        <f>IF(AC174=1,AC70/Results!$D$43,Results!$D$65)</f>
        <v>130.76923076923077</v>
      </c>
      <c r="AD71" s="25">
        <f>IF(AD174=1,AD70/Results!$D$43,Results!$D$65)</f>
        <v>130.76923076923077</v>
      </c>
      <c r="AE71" s="25">
        <f>IF(AE174=1,AE70/Results!$D$43,Results!$D$65)</f>
        <v>130.76923076923077</v>
      </c>
      <c r="AF71" s="25">
        <f>IF(AF174=1,AF70/Results!$D$43,Results!$D$65)</f>
        <v>130.76923076923077</v>
      </c>
      <c r="AG71" s="25">
        <f>IF(AG174=1,AG70/Results!$D$43,Results!$D$65)</f>
        <v>130.76923076923077</v>
      </c>
      <c r="AH71" s="25">
        <f>IF(AH174=1,AH70/Results!$D$43,Results!$D$65)</f>
        <v>130.76923076923077</v>
      </c>
      <c r="AI71" s="25">
        <f>IF(AI174=1,AI70/Results!$D$43,Results!$D$65)</f>
        <v>130.76923076923077</v>
      </c>
      <c r="AJ71" s="25">
        <f>IF(AJ174=1,AJ70/Results!$D$43,Results!$D$65)</f>
        <v>130.76923076923077</v>
      </c>
      <c r="AK71" s="25">
        <f>IF(AK174=1,AK70/Results!$D$43,Results!$D$65)</f>
        <v>130.76923076923077</v>
      </c>
      <c r="AL71" s="25">
        <f>IF(AL174=1,AL70/Results!$D$43,Results!$D$65)</f>
        <v>130.76923076923077</v>
      </c>
      <c r="AM71" s="25">
        <f>IF(AM174=1,AM70/Results!$D$43,Results!$D$65)</f>
        <v>130.76923076923077</v>
      </c>
      <c r="AN71" s="25">
        <f>IF(AN174=1,AN70/Results!$D$43,Results!$D$65)</f>
        <v>130.76923076923077</v>
      </c>
      <c r="AO71" s="25">
        <f>IF(AO174=1,AO70/Results!$D$43,Results!$D$65)</f>
        <v>130.76923076923077</v>
      </c>
      <c r="AP71" s="25">
        <f>IF(AP174=1,AP70/Results!$D$43,Results!$D$65)</f>
        <v>130.76923076923077</v>
      </c>
      <c r="AQ71" s="25">
        <f>IF(AQ174=1,AQ70/Results!$D$43,Results!$D$65)</f>
        <v>130.76923076923077</v>
      </c>
      <c r="AR71" s="25">
        <f>IF(AR174=1,AR70/Results!$D$43,Results!$D$65)</f>
        <v>130.76923076923077</v>
      </c>
      <c r="AS71" s="25">
        <f>IF(AS174=1,AS70/Results!$D$43,Results!$D$65)</f>
        <v>130.76923076923077</v>
      </c>
      <c r="AT71" s="25">
        <f>IF(AT174=1,AT70/Results!$D$43,Results!$D$65)</f>
        <v>130.76923076923077</v>
      </c>
      <c r="AU71" s="25">
        <f>IF(AU174=1,AU70/Results!$D$43,Results!$D$65)</f>
        <v>130.76923076923077</v>
      </c>
      <c r="AV71" s="25">
        <f>IF(AV174=1,AV70/Results!$D$43,Results!$D$65)</f>
        <v>130.76923076923077</v>
      </c>
      <c r="AW71" s="25">
        <f>IF(AW174=1,AW70/Results!$D$43,Results!$D$65)</f>
        <v>130.76923076923077</v>
      </c>
      <c r="AX71" s="25">
        <f>IF(AX174=1,AX70/Results!$D$43,Results!$D$65)</f>
        <v>130.76923076923077</v>
      </c>
      <c r="AY71" s="25">
        <f>IF(AY174=1,AY70/Results!$D$43,Results!$D$65)</f>
        <v>130.76923076923077</v>
      </c>
      <c r="AZ71" s="25">
        <f>IF(AZ174=1,AZ70/Results!$D$43,Results!$D$65)</f>
        <v>130.76923076923077</v>
      </c>
      <c r="BA71" s="25">
        <f>IF(BA174=1,BA70/Results!$D$43,Results!$D$65)</f>
        <v>130.76923076923077</v>
      </c>
      <c r="BB71" s="25">
        <f>IF(BB174=1,BB70/Results!$D$43,Results!$D$65)</f>
        <v>130.76923076923077</v>
      </c>
      <c r="BC71" s="25">
        <f>IF(BC174=1,BC70/Results!$D$43,Results!$D$65)</f>
        <v>130.76923076923077</v>
      </c>
      <c r="BD71" s="25">
        <f>IF(BD174=1,BD70/Results!$D$43,Results!$D$65)</f>
        <v>130.76923076923077</v>
      </c>
      <c r="BE71" s="25">
        <f>IF(BE174=1,BE70/Results!$D$43,Results!$D$65)</f>
        <v>130.76923076923077</v>
      </c>
      <c r="BF71" s="25">
        <f>IF(BF174=1,BF70/Results!$D$43,Results!$D$65)</f>
        <v>130.76923076923077</v>
      </c>
      <c r="BG71" s="25">
        <f>IF(BG174=1,BG70/Results!$D$43,Results!$D$65)</f>
        <v>130.76923076923077</v>
      </c>
      <c r="BH71" s="25">
        <f>IF(BH174=1,BH70/Results!$D$43,Results!$D$65)</f>
        <v>130.76923076923077</v>
      </c>
      <c r="BI71" s="25">
        <f>IF(BI174=1,BI70/Results!$D$43,Results!$D$65)</f>
        <v>130.76923076923077</v>
      </c>
      <c r="BJ71" s="25">
        <f>IF(BJ174=1,BJ70/Results!$D$43,Results!$D$65)</f>
        <v>130.76923076923077</v>
      </c>
      <c r="BK71" s="25">
        <f>IF(BK174=1,BK70/Results!$D$43,Results!$D$65)</f>
        <v>130.76923076923077</v>
      </c>
      <c r="BL71" s="25">
        <f>IF(BL174=1,BL70/Results!$D$43,Results!$D$65)</f>
        <v>130.76923076923077</v>
      </c>
      <c r="BM71" s="25">
        <f>IF(BM174=1,BM70/Results!$D$43,Results!$D$65)</f>
        <v>130.76923076923077</v>
      </c>
      <c r="BN71" s="25">
        <f>IF(BN174=1,BN70/Results!$D$43,Results!$D$65)</f>
        <v>130.76923076923077</v>
      </c>
      <c r="BO71" s="25">
        <f>IF(BO174=1,BO70/Results!$D$43,Results!$D$65)</f>
        <v>130.76923076923077</v>
      </c>
      <c r="BP71" s="25">
        <f>IF(BP174=1,BP70/Results!$D$43,Results!$D$65)</f>
        <v>130.76923076923077</v>
      </c>
      <c r="BQ71" s="25">
        <f>IF(BQ174=1,BQ70/Results!$D$43,Results!$D$65)</f>
        <v>130.76923076923077</v>
      </c>
      <c r="BR71" s="25">
        <f>IF(BR174=1,BR70/Results!$D$43,Results!$D$65)</f>
        <v>130.76923076923077</v>
      </c>
      <c r="BS71" s="25">
        <f>IF(BS174=1,BS70/Results!$D$43,Results!$D$65)</f>
        <v>130.76923076923077</v>
      </c>
      <c r="BT71" s="25">
        <f>IF(BT174=1,BT70/Results!$D$43,Results!$D$65)</f>
        <v>130.76923076923077</v>
      </c>
      <c r="BU71" s="25">
        <f>IF(BU174=1,BU70/Results!$D$43,Results!$D$65)</f>
        <v>130.76923076923077</v>
      </c>
      <c r="BV71" s="25">
        <f>IF(BV174=1,BV70/Results!$D$43,Results!$D$65)</f>
        <v>130.76923076923077</v>
      </c>
      <c r="BW71" s="25">
        <f>IF(BW174=1,BW70/Results!$D$43,Results!$D$65)</f>
        <v>130.76923076923077</v>
      </c>
      <c r="BX71" s="25">
        <f>IF(BX174=1,BX70/Results!$D$43,Results!$D$65)</f>
        <v>130.76923076923077</v>
      </c>
      <c r="BY71" s="25">
        <f>IF(BY174=1,BY70/Results!$D$43,Results!$D$65)</f>
        <v>130.76923076923077</v>
      </c>
      <c r="BZ71" s="25">
        <f>IF(BZ174=1,BZ70/Results!$D$43,Results!$D$65)</f>
        <v>130.76923076923077</v>
      </c>
      <c r="CA71" s="25">
        <f>IF(CA174=1,CA70/Results!$D$43,Results!$D$65)</f>
        <v>130.76923076923077</v>
      </c>
      <c r="CB71" s="25">
        <f>IF(CB174=1,CB70/Results!$D$43,Results!$D$65)</f>
        <v>130.76923076923077</v>
      </c>
      <c r="CC71" s="25">
        <f>IF(CC174=1,CC70/Results!$D$43,Results!$D$65)</f>
        <v>130.76923076923077</v>
      </c>
      <c r="CD71" s="25">
        <f>IF(CD174=1,CD70/Results!$D$43,Results!$D$65)</f>
        <v>130.76923076923077</v>
      </c>
      <c r="CE71" s="25">
        <f>IF(CE174=1,CE70/Results!$D$43,Results!$D$65)</f>
        <v>130.76923076923077</v>
      </c>
      <c r="CF71" s="25">
        <f>IF(CF174=1,CF70/Results!$D$43,Results!$D$65)</f>
        <v>130.76923076923077</v>
      </c>
      <c r="CG71" s="25">
        <f>IF(CG174=1,CG70/Results!$D$43,Results!$D$65)</f>
        <v>130.76923076923077</v>
      </c>
      <c r="CH71" s="25">
        <f>IF(CH174=1,CH70/Results!$D$43,Results!$D$65)</f>
        <v>130.76923076923077</v>
      </c>
      <c r="CI71" s="25">
        <f>IF(CI174=1,CI70/Results!$D$43,Results!$D$65)</f>
        <v>130.76923076923077</v>
      </c>
      <c r="CJ71" s="25">
        <f>IF(CJ174=1,CJ70/Results!$D$43,Results!$D$65)</f>
        <v>130.76923076923077</v>
      </c>
      <c r="CK71" s="25">
        <f>IF(CK174=1,CK70/Results!$D$43,Results!$D$65)</f>
        <v>130.76923076923077</v>
      </c>
      <c r="CL71" s="25">
        <f>IF(CL174=1,CL70/Results!$D$43,Results!$D$65)</f>
        <v>130.76923076923077</v>
      </c>
      <c r="CM71" s="25">
        <f>IF(CM174=1,CM70/Results!$D$43,Results!$D$65)</f>
        <v>130.76923076923077</v>
      </c>
      <c r="CN71" s="25">
        <f>IF(CN174=1,CN70/Results!$D$43,Results!$D$65)</f>
        <v>130.76923076923077</v>
      </c>
      <c r="CO71" s="25">
        <f>IF(CO174=1,CO70/Results!$D$43,Results!$D$65)</f>
        <v>130.76923076923077</v>
      </c>
      <c r="CP71" s="25">
        <f>IF(CP174=1,CP70/Results!$D$43,Results!$D$65)</f>
        <v>130.76923076923077</v>
      </c>
      <c r="CQ71" s="25">
        <f>IF(CQ174=1,CQ70/Results!$D$43,Results!$D$65)</f>
        <v>130.76923076923077</v>
      </c>
      <c r="CR71" s="25">
        <f>IF(CR174=1,CR70/Results!$D$43,Results!$D$65)</f>
        <v>130.76923076923077</v>
      </c>
      <c r="CS71" s="25">
        <f>IF(CS174=1,CS70/Results!$D$43,Results!$D$65)</f>
        <v>130.76923076923077</v>
      </c>
      <c r="CT71" s="25">
        <f>IF(CT174=1,CT70/Results!$D$43,Results!$D$65)</f>
        <v>130.76923076923077</v>
      </c>
      <c r="CU71" s="25">
        <f>IF(CU174=1,CU70/Results!$D$43,Results!$D$65)</f>
        <v>130.76923076923077</v>
      </c>
      <c r="CV71" s="25">
        <f>IF(CV174=1,CV70/Results!$D$43,Results!$D$65)</f>
        <v>130.76923076923077</v>
      </c>
      <c r="CW71" s="25">
        <f>IF(CW174=1,CW70/Results!$D$43,Results!$D$65)</f>
        <v>130.76923076923077</v>
      </c>
      <c r="CX71" s="25">
        <f>IF(CX174=1,CX70/Results!$D$43,Results!$D$65)</f>
        <v>130.76923076923077</v>
      </c>
      <c r="CY71" s="25">
        <f>IF(CY174=1,CY70/Results!$D$43,Results!$D$65)</f>
        <v>130.76923076923077</v>
      </c>
      <c r="CZ71" s="25">
        <f>IF(CZ174=1,CZ70/Results!$D$43,Results!$D$65)</f>
        <v>130.76923076923077</v>
      </c>
      <c r="DA71" s="25">
        <f>IF(DA174=1,DA70/Results!$D$43,Results!$D$65)</f>
        <v>130.76923076923077</v>
      </c>
      <c r="DB71" s="25">
        <f>IF(DB174=1,DB70/Results!$D$43,Results!$D$65)</f>
        <v>130.76923076923077</v>
      </c>
      <c r="DC71" s="25">
        <f>IF(DC174=1,DC70/Results!$D$43,Results!$D$65)</f>
        <v>130.76923076923077</v>
      </c>
      <c r="DD71" s="25">
        <f>IF(DD174=1,DD70/Results!$D$43,Results!$D$65)</f>
        <v>130.76923076923077</v>
      </c>
      <c r="DE71" s="25">
        <f>IF(DE174=1,DE70/Results!$D$43,Results!$D$65)</f>
        <v>130.76923076923077</v>
      </c>
      <c r="DF71" s="25">
        <f>IF(DF174=1,DF70/Results!$D$43,Results!$D$65)</f>
        <v>130.76923076923077</v>
      </c>
      <c r="DG71" s="25">
        <f>IF(DG174=1,DG70/Results!$D$43,Results!$D$65)</f>
        <v>130.76923076923077</v>
      </c>
      <c r="DH71" s="25">
        <f>IF(DH174=1,DH70/Results!$D$43,Results!$D$65)</f>
        <v>130.76923076923077</v>
      </c>
      <c r="DI71" s="25">
        <f>IF(DI174=1,DI70/Results!$D$43,Results!$D$65)</f>
        <v>130.76923076923077</v>
      </c>
      <c r="DJ71" s="25">
        <f>IF(DJ174=1,DJ70/Results!$D$43,Results!$D$65)</f>
        <v>130.76923076923077</v>
      </c>
      <c r="DK71" s="25">
        <f>IF(DK174=1,DK70/Results!$D$43,Results!$D$65)</f>
        <v>130.76923076923077</v>
      </c>
      <c r="DL71" s="25">
        <f>IF(DL174=1,DL70/Results!$D$43,Results!$D$65)</f>
        <v>130.76923076923077</v>
      </c>
      <c r="DM71" s="25">
        <f>IF(DM174=1,DM70/Results!$D$43,Results!$D$65)</f>
        <v>130.76923076923077</v>
      </c>
      <c r="DN71" s="25">
        <f>IF(DN174=1,DN70/Results!$D$43,Results!$D$65)</f>
        <v>130.76923076923077</v>
      </c>
      <c r="DO71" s="25">
        <f>IF(DO174=1,DO70/Results!$D$43,Results!$D$65)</f>
        <v>130.76923076923077</v>
      </c>
      <c r="DP71" s="25">
        <f>IF(DP174=1,DP70/Results!$D$43,Results!$D$65)</f>
        <v>130.76923076923077</v>
      </c>
      <c r="DQ71" s="25">
        <f>IF(DQ174=1,DQ70/Results!$D$43,Results!$D$65)</f>
        <v>130.76923076923077</v>
      </c>
      <c r="DR71" s="25">
        <f>IF(DR174=1,DR70/Results!$D$43,Results!$D$65)</f>
        <v>130.76923076923077</v>
      </c>
      <c r="DS71" s="25">
        <f>IF(DS174=1,DS70/Results!$D$43,Results!$D$65)</f>
        <v>130.76923076923077</v>
      </c>
      <c r="DT71" s="25">
        <f>IF(DT174=1,DT70/Results!$D$43,Results!$D$65)</f>
        <v>130.76923076923077</v>
      </c>
      <c r="DU71" s="25">
        <f>IF(DU174=1,DU70/Results!$D$43,Results!$D$65)</f>
        <v>130.76923076923077</v>
      </c>
      <c r="DV71" s="25">
        <f>IF(DV174=1,DV70/Results!$D$43,Results!$D$65)</f>
        <v>130.76923076923077</v>
      </c>
      <c r="DW71" s="25">
        <f>IF(DW174=1,DW70/Results!$D$43,Results!$D$65)</f>
        <v>130.76923076923077</v>
      </c>
      <c r="DX71" s="25">
        <f>IF(DX174=1,DX70/Results!$D$43,Results!$D$65)</f>
        <v>130.76923076923077</v>
      </c>
      <c r="DY71" s="25">
        <f>IF(DY174=1,DY70/Results!$D$43,Results!$D$65)</f>
        <v>130.76923076923077</v>
      </c>
      <c r="DZ71" s="25">
        <f>IF(DZ174=1,DZ70/Results!$D$43,Results!$D$65)</f>
        <v>130.76923076923077</v>
      </c>
      <c r="EA71" s="25">
        <f>IF(EA174=1,EA70/Results!$D$43,Results!$D$65)</f>
        <v>130.76923076923077</v>
      </c>
      <c r="EB71" s="25">
        <f>IF(EB174=1,EB70/Results!$D$43,Results!$D$65)</f>
        <v>130.76923076923077</v>
      </c>
      <c r="EC71" s="25">
        <f>IF(EC174=1,EC70/Results!$D$43,Results!$D$65)</f>
        <v>130.76923076923077</v>
      </c>
      <c r="ED71" s="25">
        <f>IF(ED174=1,ED70/Results!$D$43,Results!$D$65)</f>
        <v>130.76923076923077</v>
      </c>
      <c r="EE71" s="25">
        <f>IF(EE174=1,EE70/Results!$D$43,Results!$D$65)</f>
        <v>130.76923076923077</v>
      </c>
      <c r="EF71" s="25">
        <f>IF(EF174=1,EF70/Results!$D$43,Results!$D$65)</f>
        <v>130.76923076923077</v>
      </c>
      <c r="EG71" s="25">
        <f>IF(EG174=1,EG70/Results!$D$43,Results!$D$65)</f>
        <v>33.704687034577155</v>
      </c>
      <c r="EH71" s="25">
        <f>IF(EH174=1,EH70/Results!$D$43,Results!$D$65)</f>
        <v>33.139060499939625</v>
      </c>
      <c r="EI71" s="25">
        <f>IF(EI174=1,EI70/Results!$D$43,Results!$D$65)</f>
        <v>32.993274941545906</v>
      </c>
      <c r="EJ71" s="25">
        <f>IF(EJ174=1,EJ70/Results!$D$43,Results!$D$65)</f>
        <v>32.849935932503307</v>
      </c>
      <c r="EK71" s="25">
        <f>IF(EK174=1,EK70/Results!$D$43,Results!$D$65)</f>
        <v>32.707227501309255</v>
      </c>
      <c r="EL71" s="25">
        <f>IF(EL174=1,EL70/Results!$D$43,Results!$D$65)</f>
        <v>32.56513906570963</v>
      </c>
      <c r="EM71" s="25">
        <f>IF(EM174=1,EM70/Results!$D$43,Results!$D$65)</f>
        <v>32.423667898216003</v>
      </c>
      <c r="EN71" s="25">
        <f>IF(EN174=1,EN70/Results!$D$43,Results!$D$65)</f>
        <v>32.282811317112213</v>
      </c>
      <c r="EO71" s="25">
        <f>IF(EO174=1,EO70/Results!$D$43,Results!$D$65)</f>
        <v>32.142566652479523</v>
      </c>
      <c r="EP71" s="25">
        <f>IF(EP174=1,EP70/Results!$D$43,Results!$D$65)</f>
        <v>32.002931245998631</v>
      </c>
      <c r="EQ71" s="25">
        <f>IF(EQ174=1,EQ70/Results!$D$43,Results!$D$65)</f>
        <v>31.863902450898646</v>
      </c>
      <c r="ER71" s="25">
        <f>IF(ER174=1,ER70/Results!$D$43,Results!$D$65)</f>
        <v>31.72547763190693</v>
      </c>
      <c r="ES71" s="25">
        <f>IF(ES174=1,ES70/Results!$D$43,Results!$D$65)</f>
        <v>31.587654165199115</v>
      </c>
      <c r="ET71" s="25">
        <f>IF(ET174=1,ET70/Results!$D$43,Results!$D$65)</f>
        <v>31.450429438349389</v>
      </c>
      <c r="EU71" s="25">
        <f>IF(EU174=1,EU70/Results!$D$43,Results!$D$65)</f>
        <v>31.313800850280995</v>
      </c>
      <c r="EV71" s="25">
        <f>IF(EV174=1,EV70/Results!$D$43,Results!$D$65)</f>
        <v>31.177765811216887</v>
      </c>
      <c r="EW71" s="25">
        <f>IF(EW174=1,EW70/Results!$D$43,Results!$D$65)</f>
        <v>31.04232174263068</v>
      </c>
      <c r="EX71" s="25">
        <f>IF(EX174=1,EX70/Results!$D$43,Results!$D$65)</f>
        <v>30.907466077197732</v>
      </c>
      <c r="EY71" s="25">
        <f>IF(EY174=1,EY70/Results!$D$43,Results!$D$65)</f>
        <v>30.77319625874653</v>
      </c>
      <c r="EZ71" s="25">
        <f>IF(EZ174=1,EZ70/Results!$D$43,Results!$D$65)</f>
        <v>30.639509742210219</v>
      </c>
      <c r="FA71" s="25">
        <f>IF(FA174=1,FA70/Results!$D$43,Results!$D$65)</f>
        <v>30.506403993578328</v>
      </c>
      <c r="FB71" s="25">
        <f>IF(FB174=1,FB70/Results!$D$43,Results!$D$65)</f>
        <v>30.373876489848779</v>
      </c>
      <c r="FC71" s="25">
        <f>IF(FC174=1,FC70/Results!$D$43,Results!$D$65)</f>
        <v>30.241924718980062</v>
      </c>
      <c r="FD71" s="25">
        <f>IF(FD174=1,FD70/Results!$D$43,Results!$D$65)</f>
        <v>30.110546179843592</v>
      </c>
      <c r="FE71" s="25">
        <f>IF(FE174=1,FE70/Results!$D$43,Results!$D$65)</f>
        <v>29.979738382176325</v>
      </c>
      <c r="FF71" s="25">
        <f>IF(FF174=1,FF70/Results!$D$43,Results!$D$65)</f>
        <v>29.849498846533546</v>
      </c>
      <c r="FG71" s="25">
        <f>IF(FG174=1,FG70/Results!$D$43,Results!$D$65)</f>
        <v>29.719825104241878</v>
      </c>
      <c r="FH71" s="25">
        <f>IF(FH174=1,FH70/Results!$D$43,Results!$D$65)</f>
        <v>29.590714697352457</v>
      </c>
      <c r="FI71" s="25">
        <f>IF(FI174=1,FI70/Results!$D$43,Results!$D$65)</f>
        <v>29.462165178594397</v>
      </c>
      <c r="FJ71" s="25">
        <f>IF(FJ174=1,FJ70/Results!$D$43,Results!$D$65)</f>
        <v>29.334174111328377</v>
      </c>
      <c r="FK71" s="25">
        <f>IF(FK174=1,FK70/Results!$D$43,Results!$D$65)</f>
        <v>29.206739069500415</v>
      </c>
      <c r="FL71" s="25">
        <f>IF(FL174=1,FL70/Results!$D$43,Results!$D$65)</f>
        <v>29.079857637595961</v>
      </c>
      <c r="FM71" s="25">
        <f>IF(FM174=1,FM70/Results!$D$43,Results!$D$65)</f>
        <v>28.953527410594035</v>
      </c>
      <c r="FN71" s="25">
        <f>IF(FN174=1,FN70/Results!$D$43,Results!$D$65)</f>
        <v>28.827745993921695</v>
      </c>
      <c r="FO71" s="25">
        <f>IF(FO174=1,FO70/Results!$D$43,Results!$D$65)</f>
        <v>28.702511003408627</v>
      </c>
      <c r="FP71" s="25">
        <f>IF(FP174=1,FP70/Results!$D$43,Results!$D$65)</f>
        <v>28.577820065241923</v>
      </c>
      <c r="FQ71" s="25">
        <f>IF(FQ174=1,FQ70/Results!$D$43,Results!$D$65)</f>
        <v>28.453670815921164</v>
      </c>
      <c r="FR71" s="25">
        <f>IF(FR174=1,FR70/Results!$D$43,Results!$D$65)</f>
        <v>28.453670815921164</v>
      </c>
      <c r="FS71" s="25">
        <f>IF(FS174=1,FS70/Results!$D$43,Results!$D$65)</f>
        <v>28.453670815921164</v>
      </c>
      <c r="FT71" s="25">
        <f>IF(FT174=1,FT70/Results!$D$43,Results!$D$65)</f>
        <v>28.453670815921164</v>
      </c>
      <c r="FU71" s="25">
        <f>IF(FU174=1,FU70/Results!$D$43,Results!$D$65)</f>
        <v>28.453670815921164</v>
      </c>
      <c r="FV71" s="25">
        <f>IF(FV174=1,FV70/Results!$D$43,Results!$D$65)</f>
        <v>28.453670815921164</v>
      </c>
      <c r="FW71" s="25">
        <f>IF(FW174=1,FW70/Results!$D$43,Results!$D$65)</f>
        <v>28.453670815921164</v>
      </c>
      <c r="FX71" s="25">
        <f>IF(FX174=1,FX70/Results!$D$43,Results!$D$65)</f>
        <v>28.453670815921164</v>
      </c>
      <c r="FY71" s="25">
        <f>IF(FY174=1,FY70/Results!$D$43,Results!$D$65)</f>
        <v>28.453670815921164</v>
      </c>
      <c r="FZ71" s="25">
        <f>IF(FZ174=1,FZ70/Results!$D$43,Results!$D$65)</f>
        <v>28.453670815921164</v>
      </c>
      <c r="GA71" s="25">
        <f>IF(GA174=1,GA70/Results!$D$43,Results!$D$65)</f>
        <v>28.453670815921164</v>
      </c>
      <c r="GB71" s="25">
        <f>IF(GB174=1,GB70/Results!$D$43,Results!$D$65)</f>
        <v>28.453670815921164</v>
      </c>
      <c r="GC71" s="25">
        <f>IF(GC174=1,GC70/Results!$D$43,Results!$D$65)</f>
        <v>28.453670815921164</v>
      </c>
      <c r="GD71" s="25">
        <f>IF(GD174=1,GD70/Results!$D$43,Results!$D$65)</f>
        <v>28.453670815921164</v>
      </c>
      <c r="GE71" s="25">
        <f>IF(GE174=1,GE70/Results!$D$43,Results!$D$65)</f>
        <v>28.453670815921164</v>
      </c>
      <c r="GF71" s="25">
        <f>IF(GF174=1,GF70/Results!$D$43,Results!$D$65)</f>
        <v>28.453670815921164</v>
      </c>
      <c r="GG71" s="25">
        <f>IF(GG174=1,GG70/Results!$D$43,Results!$D$65)</f>
        <v>28.453670815921164</v>
      </c>
      <c r="GH71" s="25">
        <f>IF(GH174=1,GH70/Results!$D$43,Results!$D$65)</f>
        <v>28.453670815921164</v>
      </c>
      <c r="GI71" s="25">
        <f>IF(GI174=1,GI70/Results!$D$43,Results!$D$65)</f>
        <v>28.453670815921164</v>
      </c>
      <c r="GJ71" s="25">
        <f>IF(GJ174=1,GJ70/Results!$D$43,Results!$D$65)</f>
        <v>28.453670815921164</v>
      </c>
      <c r="GK71" s="25">
        <f>IF(GK174=1,GK70/Results!$D$43,Results!$D$65)</f>
        <v>28.453670815921164</v>
      </c>
      <c r="GL71" s="25">
        <f>IF(GL174=1,GL70/Results!$D$43,Results!$D$65)</f>
        <v>28.453670815921164</v>
      </c>
      <c r="GM71" s="25">
        <f>IF(GM174=1,GM70/Results!$D$43,Results!$D$65)</f>
        <v>28.453670815921164</v>
      </c>
      <c r="GN71" s="25">
        <f>IF(GN174=1,GN70/Results!$D$43,Results!$D$65)</f>
        <v>28.453670815921164</v>
      </c>
      <c r="GO71" s="25">
        <f>IF(GO174=1,GO70/Results!$D$43,Results!$D$65)</f>
        <v>28.453670815921164</v>
      </c>
      <c r="GP71" s="25">
        <f>IF(GP174=1,GP70/Results!$D$43,Results!$D$65)</f>
        <v>28.453670815921164</v>
      </c>
      <c r="GQ71" s="25">
        <f>IF(GQ174=1,GQ70/Results!$D$43,Results!$D$65)</f>
        <v>28.453670815921164</v>
      </c>
      <c r="GR71" s="25">
        <f>IF(GR174=1,GR70/Results!$D$43,Results!$D$65)</f>
        <v>28.453670815921164</v>
      </c>
      <c r="GS71" s="25">
        <f>IF(GS174=1,GS70/Results!$D$43,Results!$D$65)</f>
        <v>28.453670815921164</v>
      </c>
      <c r="GT71" s="25">
        <f>IF(GT174=1,GT70/Results!$D$43,Results!$D$65)</f>
        <v>28.453670815921164</v>
      </c>
      <c r="GU71" s="25">
        <f>IF(GU174=1,GU70/Results!$D$43,Results!$D$65)</f>
        <v>28.453670815921164</v>
      </c>
      <c r="GV71" s="25">
        <f>IF(GV174=1,GV70/Results!$D$43,Results!$D$65)</f>
        <v>28.453670815921164</v>
      </c>
      <c r="GW71" s="25">
        <f>IF(GW174=1,GW70/Results!$D$43,Results!$D$65)</f>
        <v>28.453670815921164</v>
      </c>
      <c r="GX71" s="25">
        <f>IF(GX174=1,GX70/Results!$D$43,Results!$D$65)</f>
        <v>28.453670815921164</v>
      </c>
      <c r="GY71" s="25">
        <f>IF(GY174=1,GY70/Results!$D$43,Results!$D$65)</f>
        <v>28.453670815921164</v>
      </c>
      <c r="GZ71" s="25">
        <f>IF(GZ174=1,GZ70/Results!$D$43,Results!$D$65)</f>
        <v>28.453670815921164</v>
      </c>
      <c r="HA71" s="25">
        <f>IF(HA174=1,HA70/Results!$D$43,Results!$D$65)</f>
        <v>28.453670815921164</v>
      </c>
      <c r="HB71" s="25">
        <f>IF(HB174=1,HB70/Results!$D$43,Results!$D$65)</f>
        <v>28.453670815921164</v>
      </c>
      <c r="HC71" s="25">
        <f>IF(HC174=1,HC70/Results!$D$43,Results!$D$65)</f>
        <v>28.453670815921164</v>
      </c>
      <c r="HD71" s="25">
        <f>IF(HD174=1,HD70/Results!$D$43,Results!$D$65)</f>
        <v>28.453670815921164</v>
      </c>
      <c r="HE71" s="25">
        <f>IF(HE174=1,HE70/Results!$D$43,Results!$D$65)</f>
        <v>28.453670815921164</v>
      </c>
      <c r="HF71" s="25">
        <f>IF(HF174=1,HF70/Results!$D$43,Results!$D$65)</f>
        <v>28.453670815921164</v>
      </c>
      <c r="HG71" s="25">
        <f>IF(HG174=1,HG70/Results!$D$43,Results!$D$65)</f>
        <v>28.453670815921164</v>
      </c>
      <c r="HH71" s="25">
        <f>IF(HH174=1,HH70/Results!$D$43,Results!$D$65)</f>
        <v>28.453670815921164</v>
      </c>
      <c r="HI71" s="25">
        <f>IF(HI174=1,HI70/Results!$D$43,Results!$D$65)</f>
        <v>28.453670815921164</v>
      </c>
      <c r="HJ71" s="25">
        <f>IF(HJ174=1,HJ70/Results!$D$43,Results!$D$65)</f>
        <v>28.453670815921164</v>
      </c>
      <c r="HK71" s="25">
        <f>IF(HK174=1,HK70/Results!$D$43,Results!$D$65)</f>
        <v>28.453670815921164</v>
      </c>
      <c r="HL71" s="25">
        <f>IF(HL174=1,HL70/Results!$D$43,Results!$D$65)</f>
        <v>28.453670815921164</v>
      </c>
      <c r="HM71" s="25">
        <f>IF(HM174=1,HM70/Results!$D$43,Results!$D$65)</f>
        <v>28.453670815921164</v>
      </c>
      <c r="HN71" s="25">
        <f>IF(HN174=1,HN70/Results!$D$43,Results!$D$65)</f>
        <v>28.453670815921164</v>
      </c>
      <c r="HO71" s="25">
        <f>IF(HO174=1,HO70/Results!$D$43,Results!$D$65)</f>
        <v>28.453670815921164</v>
      </c>
      <c r="HP71" s="25">
        <f>IF(HP174=1,HP70/Results!$D$43,Results!$D$65)</f>
        <v>28.453670815921164</v>
      </c>
      <c r="HQ71" s="25">
        <f>IF(HQ174=1,HQ70/Results!$D$43,Results!$D$65)</f>
        <v>28.453670815921164</v>
      </c>
      <c r="HR71" s="25">
        <f>IF(HR174=1,HR70/Results!$D$43,Results!$D$65)</f>
        <v>28.453670815921164</v>
      </c>
      <c r="HS71" s="25">
        <f>IF(HS174=1,HS70/Results!$D$43,Results!$D$65)</f>
        <v>28.453670815921164</v>
      </c>
      <c r="HT71" s="25">
        <f>IF(HT174=1,HT70/Results!$D$43,Results!$D$65)</f>
        <v>28.453670815921164</v>
      </c>
      <c r="HU71" s="25">
        <f>IF(HU174=1,HU70/Results!$D$43,Results!$D$65)</f>
        <v>28.453670815921164</v>
      </c>
      <c r="HV71" s="25">
        <f>IF(HV174=1,HV70/Results!$D$43,Results!$D$65)</f>
        <v>28.453670815921164</v>
      </c>
      <c r="HW71" s="25">
        <f>IF(HW174=1,HW70/Results!$D$43,Results!$D$65)</f>
        <v>28.453670815921164</v>
      </c>
      <c r="HX71" s="25">
        <f>IF(HX174=1,HX70/Results!$D$43,Results!$D$65)</f>
        <v>28.453670815921164</v>
      </c>
      <c r="HY71" s="25">
        <f>IF(HY174=1,HY70/Results!$D$43,Results!$D$65)</f>
        <v>28.453670815921164</v>
      </c>
      <c r="HZ71" s="25">
        <f>IF(HZ174=1,HZ70/Results!$D$43,Results!$D$65)</f>
        <v>28.453670815921164</v>
      </c>
      <c r="IA71" s="25">
        <f>IF(IA174=1,IA70/Results!$D$43,Results!$D$65)</f>
        <v>28.453670815921164</v>
      </c>
      <c r="IB71" s="25">
        <f>IF(IB174=1,IB70/Results!$D$43,Results!$D$65)</f>
        <v>28.453670815921164</v>
      </c>
      <c r="IC71" s="25">
        <f>IF(IC174=1,IC70/Results!$D$43,Results!$D$65)</f>
        <v>28.453670815921164</v>
      </c>
      <c r="ID71" s="25">
        <f>IF(ID174=1,ID70/Results!$D$43,Results!$D$65)</f>
        <v>28.453670815921164</v>
      </c>
      <c r="IE71" s="25">
        <f>IF(IE174=1,IE70/Results!$D$43,Results!$D$65)</f>
        <v>28.453670815921164</v>
      </c>
      <c r="IF71" s="25">
        <f>IF(IF174=1,IF70/Results!$D$43,Results!$D$65)</f>
        <v>28.453670815921164</v>
      </c>
      <c r="IG71" s="25">
        <f>IF(IG174=1,IG70/Results!$D$43,Results!$D$65)</f>
        <v>28.453670815921164</v>
      </c>
      <c r="IH71" s="25">
        <f>IF(IH174=1,IH70/Results!$D$43,Results!$D$65)</f>
        <v>28.453670815921164</v>
      </c>
      <c r="II71" s="25">
        <f>IF(II174=1,II70/Results!$D$43,Results!$D$65)</f>
        <v>28.453670815921164</v>
      </c>
      <c r="IJ71" s="25">
        <f>IF(IJ174=1,IJ70/Results!$D$43,Results!$D$65)</f>
        <v>28.453670815921164</v>
      </c>
      <c r="IK71" s="25">
        <f>IF(IK174=1,IK70/Results!$D$43,Results!$D$65)</f>
        <v>28.453670815921164</v>
      </c>
      <c r="IL71" s="25">
        <f>IF(IL174=1,IL70/Results!$D$43,Results!$D$65)</f>
        <v>28.453670815921164</v>
      </c>
      <c r="IM71" s="25">
        <f>IF(IM174=1,IM70/Results!$D$43,Results!$D$65)</f>
        <v>28.453670815921164</v>
      </c>
      <c r="IN71" s="25">
        <f>IF(IN174=1,IN70/Results!$D$43,Results!$D$65)</f>
        <v>28.453670815921164</v>
      </c>
      <c r="IO71" s="25">
        <f>IF(IO174=1,IO70/Results!$D$43,Results!$D$65)</f>
        <v>28.453670815921164</v>
      </c>
      <c r="IP71" s="25">
        <f>IF(IP174=1,IP70/Results!$D$43,Results!$D$65)</f>
        <v>28.453670815921164</v>
      </c>
      <c r="IQ71" s="25">
        <f>IF(IQ174=1,IQ70/Results!$D$43,Results!$D$65)</f>
        <v>28.453670815921164</v>
      </c>
      <c r="IR71" s="197">
        <f>IF(IR174=1,IR70/Results!$D$43,Results!$D$65)</f>
        <v>28.453670815921164</v>
      </c>
    </row>
    <row r="72" spans="1:252" s="8" customFormat="1" hidden="1" x14ac:dyDescent="0.25">
      <c r="A72" s="191"/>
      <c r="B72" s="25"/>
      <c r="C72" s="25">
        <f>IF(C62+C44+C54=0,C65,C62)</f>
        <v>1384.6153846153845</v>
      </c>
      <c r="D72" s="25">
        <f t="shared" ref="D72:BO72" si="195">IF(D62+D44+D54=0,D65,D62)</f>
        <v>1384.6153846153845</v>
      </c>
      <c r="E72" s="25">
        <f t="shared" si="195"/>
        <v>1384.6153846153845</v>
      </c>
      <c r="F72" s="25">
        <f t="shared" si="195"/>
        <v>1384.6153846153845</v>
      </c>
      <c r="G72" s="25">
        <f t="shared" si="195"/>
        <v>1384.6153846153845</v>
      </c>
      <c r="H72" s="25">
        <f t="shared" si="195"/>
        <v>1384.6153846153845</v>
      </c>
      <c r="I72" s="25">
        <f t="shared" si="195"/>
        <v>1384.6153846153845</v>
      </c>
      <c r="J72" s="25">
        <f t="shared" si="195"/>
        <v>1384.6153846153845</v>
      </c>
      <c r="K72" s="25">
        <f t="shared" si="195"/>
        <v>1384.6153846153845</v>
      </c>
      <c r="L72" s="25">
        <f t="shared" si="195"/>
        <v>1384.6153846153845</v>
      </c>
      <c r="M72" s="25">
        <f t="shared" si="195"/>
        <v>1384.6153846153845</v>
      </c>
      <c r="N72" s="25">
        <f t="shared" si="195"/>
        <v>1384.6153846153845</v>
      </c>
      <c r="O72" s="25">
        <f t="shared" si="195"/>
        <v>1384.6153846153845</v>
      </c>
      <c r="P72" s="25">
        <f t="shared" si="195"/>
        <v>1384.6153846153845</v>
      </c>
      <c r="Q72" s="25">
        <f t="shared" si="195"/>
        <v>1384.6153846153845</v>
      </c>
      <c r="R72" s="25">
        <f t="shared" si="195"/>
        <v>1384.6153846153845</v>
      </c>
      <c r="S72" s="25">
        <f t="shared" si="195"/>
        <v>1384.6153846153845</v>
      </c>
      <c r="T72" s="25">
        <f t="shared" si="195"/>
        <v>1384.6153846153845</v>
      </c>
      <c r="U72" s="25">
        <f t="shared" si="195"/>
        <v>1384.6153846153845</v>
      </c>
      <c r="V72" s="25">
        <f t="shared" si="195"/>
        <v>1384.6153846153845</v>
      </c>
      <c r="W72" s="25">
        <f t="shared" si="195"/>
        <v>1384.6153846153845</v>
      </c>
      <c r="X72" s="25">
        <f t="shared" si="195"/>
        <v>1384.6153846153845</v>
      </c>
      <c r="Y72" s="25">
        <f t="shared" si="195"/>
        <v>1384.6153846153845</v>
      </c>
      <c r="Z72" s="25">
        <f t="shared" si="195"/>
        <v>1384.6153846153845</v>
      </c>
      <c r="AA72" s="25">
        <f t="shared" si="195"/>
        <v>1384.6153846153845</v>
      </c>
      <c r="AB72" s="25">
        <f t="shared" si="195"/>
        <v>1384.6153846153845</v>
      </c>
      <c r="AC72" s="25">
        <f t="shared" si="195"/>
        <v>1384.6153846153845</v>
      </c>
      <c r="AD72" s="25">
        <f t="shared" si="195"/>
        <v>1384.6153846153845</v>
      </c>
      <c r="AE72" s="25">
        <f t="shared" si="195"/>
        <v>1384.6153846153845</v>
      </c>
      <c r="AF72" s="25">
        <f t="shared" si="195"/>
        <v>1384.6153846153845</v>
      </c>
      <c r="AG72" s="25">
        <f t="shared" si="195"/>
        <v>1384.6153846153845</v>
      </c>
      <c r="AH72" s="25">
        <f t="shared" si="195"/>
        <v>1384.6153846153845</v>
      </c>
      <c r="AI72" s="25">
        <f t="shared" si="195"/>
        <v>1384.6153846153845</v>
      </c>
      <c r="AJ72" s="25">
        <f t="shared" si="195"/>
        <v>1384.6153846153845</v>
      </c>
      <c r="AK72" s="25">
        <f t="shared" si="195"/>
        <v>1384.6153846153845</v>
      </c>
      <c r="AL72" s="25">
        <f t="shared" si="195"/>
        <v>1384.6153846153845</v>
      </c>
      <c r="AM72" s="25">
        <f t="shared" si="195"/>
        <v>1384.6153846153845</v>
      </c>
      <c r="AN72" s="25">
        <f t="shared" si="195"/>
        <v>1384.6153846153845</v>
      </c>
      <c r="AO72" s="25">
        <f t="shared" si="195"/>
        <v>1384.6153846153845</v>
      </c>
      <c r="AP72" s="25">
        <f t="shared" si="195"/>
        <v>1384.6153846153845</v>
      </c>
      <c r="AQ72" s="25">
        <f t="shared" si="195"/>
        <v>1384.6153846153845</v>
      </c>
      <c r="AR72" s="25">
        <f t="shared" si="195"/>
        <v>1384.6153846153845</v>
      </c>
      <c r="AS72" s="25">
        <f t="shared" si="195"/>
        <v>1384.6153846153845</v>
      </c>
      <c r="AT72" s="25">
        <f t="shared" si="195"/>
        <v>1384.6153846153845</v>
      </c>
      <c r="AU72" s="25">
        <f t="shared" si="195"/>
        <v>1384.6153846153845</v>
      </c>
      <c r="AV72" s="25">
        <f t="shared" si="195"/>
        <v>1384.6153846153845</v>
      </c>
      <c r="AW72" s="25">
        <f t="shared" si="195"/>
        <v>1384.6153846153845</v>
      </c>
      <c r="AX72" s="25">
        <f t="shared" si="195"/>
        <v>1384.6153846153845</v>
      </c>
      <c r="AY72" s="25">
        <f t="shared" si="195"/>
        <v>1384.6153846153845</v>
      </c>
      <c r="AZ72" s="25">
        <f t="shared" si="195"/>
        <v>1384.6153846153845</v>
      </c>
      <c r="BA72" s="25">
        <f t="shared" si="195"/>
        <v>1384.6153846153845</v>
      </c>
      <c r="BB72" s="25">
        <f t="shared" si="195"/>
        <v>1384.6153846153845</v>
      </c>
      <c r="BC72" s="25">
        <f t="shared" si="195"/>
        <v>1384.6153846153845</v>
      </c>
      <c r="BD72" s="25">
        <f t="shared" si="195"/>
        <v>1384.6153846153845</v>
      </c>
      <c r="BE72" s="25">
        <f t="shared" si="195"/>
        <v>1384.6153846153845</v>
      </c>
      <c r="BF72" s="25">
        <f t="shared" si="195"/>
        <v>1384.6153846153845</v>
      </c>
      <c r="BG72" s="25">
        <f t="shared" si="195"/>
        <v>1384.6153846153845</v>
      </c>
      <c r="BH72" s="25">
        <f t="shared" si="195"/>
        <v>1384.6153846153845</v>
      </c>
      <c r="BI72" s="25">
        <f t="shared" si="195"/>
        <v>1384.6153846153845</v>
      </c>
      <c r="BJ72" s="25">
        <f t="shared" si="195"/>
        <v>1384.6153846153845</v>
      </c>
      <c r="BK72" s="25">
        <f t="shared" si="195"/>
        <v>1384.6153846153845</v>
      </c>
      <c r="BL72" s="25">
        <f t="shared" si="195"/>
        <v>1384.6153846153845</v>
      </c>
      <c r="BM72" s="25">
        <f t="shared" si="195"/>
        <v>1384.6153846153845</v>
      </c>
      <c r="BN72" s="25">
        <f t="shared" si="195"/>
        <v>1384.6153846153845</v>
      </c>
      <c r="BO72" s="25">
        <f t="shared" si="195"/>
        <v>1384.6153846153845</v>
      </c>
      <c r="BP72" s="25">
        <f t="shared" ref="BP72:EA72" si="196">IF(BP62+BP44+BP54=0,BP65,BP62)</f>
        <v>1384.6153846153845</v>
      </c>
      <c r="BQ72" s="25">
        <f t="shared" si="196"/>
        <v>1384.6153846153845</v>
      </c>
      <c r="BR72" s="25">
        <f t="shared" si="196"/>
        <v>1384.6153846153845</v>
      </c>
      <c r="BS72" s="25">
        <f t="shared" si="196"/>
        <v>1384.6153846153845</v>
      </c>
      <c r="BT72" s="25">
        <f t="shared" si="196"/>
        <v>1384.6153846153845</v>
      </c>
      <c r="BU72" s="25">
        <f t="shared" si="196"/>
        <v>1384.6153846153845</v>
      </c>
      <c r="BV72" s="25">
        <f t="shared" si="196"/>
        <v>1384.6153846153845</v>
      </c>
      <c r="BW72" s="25">
        <f t="shared" si="196"/>
        <v>1384.6153846153845</v>
      </c>
      <c r="BX72" s="25">
        <f t="shared" si="196"/>
        <v>1384.6153846153845</v>
      </c>
      <c r="BY72" s="25">
        <f t="shared" si="196"/>
        <v>1384.6153846153845</v>
      </c>
      <c r="BZ72" s="25">
        <f t="shared" si="196"/>
        <v>1384.6153846153845</v>
      </c>
      <c r="CA72" s="25">
        <f t="shared" si="196"/>
        <v>1384.6153846153845</v>
      </c>
      <c r="CB72" s="25">
        <f t="shared" si="196"/>
        <v>1384.6153846153845</v>
      </c>
      <c r="CC72" s="25">
        <f t="shared" si="196"/>
        <v>1384.6153846153845</v>
      </c>
      <c r="CD72" s="25">
        <f t="shared" si="196"/>
        <v>1384.6153846153845</v>
      </c>
      <c r="CE72" s="25">
        <f t="shared" si="196"/>
        <v>1384.6153846153845</v>
      </c>
      <c r="CF72" s="25">
        <f t="shared" si="196"/>
        <v>1384.6153846153845</v>
      </c>
      <c r="CG72" s="25">
        <f t="shared" si="196"/>
        <v>1384.6153846153845</v>
      </c>
      <c r="CH72" s="25">
        <f t="shared" si="196"/>
        <v>1384.6153846153845</v>
      </c>
      <c r="CI72" s="25">
        <f t="shared" si="196"/>
        <v>1384.6153846153845</v>
      </c>
      <c r="CJ72" s="25">
        <f t="shared" si="196"/>
        <v>1384.6153846153845</v>
      </c>
      <c r="CK72" s="25">
        <f t="shared" si="196"/>
        <v>1384.6153846153845</v>
      </c>
      <c r="CL72" s="25">
        <f t="shared" si="196"/>
        <v>1384.6153846153845</v>
      </c>
      <c r="CM72" s="25">
        <f t="shared" si="196"/>
        <v>1384.6153846153845</v>
      </c>
      <c r="CN72" s="25">
        <f t="shared" si="196"/>
        <v>1384.6153846153845</v>
      </c>
      <c r="CO72" s="25">
        <f t="shared" si="196"/>
        <v>1384.6153846153845</v>
      </c>
      <c r="CP72" s="25">
        <f t="shared" si="196"/>
        <v>1384.6153846153845</v>
      </c>
      <c r="CQ72" s="25">
        <f t="shared" si="196"/>
        <v>1384.6153846153845</v>
      </c>
      <c r="CR72" s="25">
        <f t="shared" si="196"/>
        <v>1384.6153846153845</v>
      </c>
      <c r="CS72" s="25">
        <f t="shared" si="196"/>
        <v>1096.1538461536404</v>
      </c>
      <c r="CT72" s="25">
        <f t="shared" si="196"/>
        <v>0</v>
      </c>
      <c r="CU72" s="25">
        <f t="shared" si="196"/>
        <v>0</v>
      </c>
      <c r="CV72" s="25">
        <f t="shared" si="196"/>
        <v>0</v>
      </c>
      <c r="CW72" s="25">
        <f t="shared" si="196"/>
        <v>523.07692307692309</v>
      </c>
      <c r="CX72" s="25">
        <f t="shared" si="196"/>
        <v>523.07692307692309</v>
      </c>
      <c r="CY72" s="25">
        <f t="shared" si="196"/>
        <v>523.07692307692309</v>
      </c>
      <c r="CZ72" s="25">
        <f t="shared" si="196"/>
        <v>523.07692307692309</v>
      </c>
      <c r="DA72" s="25">
        <f t="shared" si="196"/>
        <v>523.07692307692309</v>
      </c>
      <c r="DB72" s="25">
        <f t="shared" si="196"/>
        <v>523.07692307692309</v>
      </c>
      <c r="DC72" s="25">
        <f t="shared" si="196"/>
        <v>523.07692307692309</v>
      </c>
      <c r="DD72" s="25">
        <f t="shared" si="196"/>
        <v>523.07692307692309</v>
      </c>
      <c r="DE72" s="25">
        <f t="shared" si="196"/>
        <v>523.07692307692309</v>
      </c>
      <c r="DF72" s="25">
        <f t="shared" si="196"/>
        <v>523.07692307692309</v>
      </c>
      <c r="DG72" s="25">
        <f t="shared" si="196"/>
        <v>523.07692307692309</v>
      </c>
      <c r="DH72" s="25">
        <f t="shared" si="196"/>
        <v>523.07692307692309</v>
      </c>
      <c r="DI72" s="25">
        <f t="shared" si="196"/>
        <v>523.07692307692309</v>
      </c>
      <c r="DJ72" s="25">
        <f t="shared" si="196"/>
        <v>523.07692307692309</v>
      </c>
      <c r="DK72" s="25">
        <f t="shared" si="196"/>
        <v>523.07692307692309</v>
      </c>
      <c r="DL72" s="25">
        <f t="shared" si="196"/>
        <v>523.07692307692309</v>
      </c>
      <c r="DM72" s="25">
        <f t="shared" si="196"/>
        <v>523.07692307692309</v>
      </c>
      <c r="DN72" s="25">
        <f t="shared" si="196"/>
        <v>523.07692307692309</v>
      </c>
      <c r="DO72" s="25">
        <f t="shared" si="196"/>
        <v>523.07692307692309</v>
      </c>
      <c r="DP72" s="25">
        <f t="shared" si="196"/>
        <v>523.07692307692309</v>
      </c>
      <c r="DQ72" s="25">
        <f t="shared" si="196"/>
        <v>523.07692307692309</v>
      </c>
      <c r="DR72" s="25">
        <f t="shared" si="196"/>
        <v>523.07692307692309</v>
      </c>
      <c r="DS72" s="25">
        <f t="shared" si="196"/>
        <v>523.07692307692309</v>
      </c>
      <c r="DT72" s="25">
        <f t="shared" si="196"/>
        <v>523.07692307692309</v>
      </c>
      <c r="DU72" s="25">
        <f t="shared" si="196"/>
        <v>523.07692307692309</v>
      </c>
      <c r="DV72" s="25">
        <f t="shared" si="196"/>
        <v>523.07692307692309</v>
      </c>
      <c r="DW72" s="25">
        <f t="shared" si="196"/>
        <v>523.07692307692309</v>
      </c>
      <c r="DX72" s="25">
        <f t="shared" si="196"/>
        <v>523.07692307692309</v>
      </c>
      <c r="DY72" s="25">
        <f t="shared" si="196"/>
        <v>523.07692307692309</v>
      </c>
      <c r="DZ72" s="25">
        <f t="shared" si="196"/>
        <v>523.07692307692309</v>
      </c>
      <c r="EA72" s="25">
        <f t="shared" si="196"/>
        <v>523.07692307692309</v>
      </c>
      <c r="EB72" s="25">
        <f t="shared" ref="EB72:GM72" si="197">IF(EB62+EB44+EB54=0,EB65,EB62)</f>
        <v>523.07692307692309</v>
      </c>
      <c r="EC72" s="25">
        <f t="shared" si="197"/>
        <v>523.07692307692309</v>
      </c>
      <c r="ED72" s="25">
        <f t="shared" si="197"/>
        <v>523.07692307692309</v>
      </c>
      <c r="EE72" s="25">
        <f t="shared" si="197"/>
        <v>523.07692307692309</v>
      </c>
      <c r="EF72" s="25">
        <f t="shared" si="197"/>
        <v>523.07692307692309</v>
      </c>
      <c r="EG72" s="25">
        <f t="shared" si="197"/>
        <v>523.07692307692309</v>
      </c>
      <c r="EH72" s="25">
        <f t="shared" si="197"/>
        <v>134.81874813830862</v>
      </c>
      <c r="EI72" s="25">
        <f t="shared" si="197"/>
        <v>132.5562419997585</v>
      </c>
      <c r="EJ72" s="25">
        <f t="shared" si="197"/>
        <v>131.97309976618362</v>
      </c>
      <c r="EK72" s="25">
        <f t="shared" si="197"/>
        <v>131.39974373001323</v>
      </c>
      <c r="EL72" s="25">
        <f t="shared" si="197"/>
        <v>130.82891000523702</v>
      </c>
      <c r="EM72" s="25">
        <f t="shared" si="197"/>
        <v>130.26055626283852</v>
      </c>
      <c r="EN72" s="25">
        <f t="shared" si="197"/>
        <v>129.69467159286401</v>
      </c>
      <c r="EO72" s="25">
        <f t="shared" si="197"/>
        <v>129.13124526844885</v>
      </c>
      <c r="EP72" s="25">
        <f t="shared" si="197"/>
        <v>128.57026660991809</v>
      </c>
      <c r="EQ72" s="25">
        <f t="shared" si="197"/>
        <v>128.01172498399453</v>
      </c>
      <c r="ER72" s="25">
        <f t="shared" si="197"/>
        <v>127.45560980359458</v>
      </c>
      <c r="ES72" s="25">
        <f t="shared" si="197"/>
        <v>126.90191052762772</v>
      </c>
      <c r="ET72" s="25">
        <f t="shared" si="197"/>
        <v>126.35061666079646</v>
      </c>
      <c r="EU72" s="25">
        <f t="shared" si="197"/>
        <v>125.80171775339755</v>
      </c>
      <c r="EV72" s="25">
        <f t="shared" si="197"/>
        <v>125.25520340112398</v>
      </c>
      <c r="EW72" s="25">
        <f t="shared" si="197"/>
        <v>124.71106324486755</v>
      </c>
      <c r="EX72" s="25">
        <f t="shared" si="197"/>
        <v>124.16928697052272</v>
      </c>
      <c r="EY72" s="25">
        <f t="shared" si="197"/>
        <v>123.62986430879093</v>
      </c>
      <c r="EZ72" s="25">
        <f t="shared" si="197"/>
        <v>123.09278503498612</v>
      </c>
      <c r="FA72" s="25">
        <f t="shared" si="197"/>
        <v>122.55803896884088</v>
      </c>
      <c r="FB72" s="25">
        <f t="shared" si="197"/>
        <v>122.02561597431331</v>
      </c>
      <c r="FC72" s="25">
        <f t="shared" si="197"/>
        <v>121.49550595939512</v>
      </c>
      <c r="FD72" s="25">
        <f t="shared" si="197"/>
        <v>120.96769887592025</v>
      </c>
      <c r="FE72" s="25">
        <f t="shared" si="197"/>
        <v>120.44218471937437</v>
      </c>
      <c r="FF72" s="25">
        <f t="shared" si="197"/>
        <v>119.9189535287053</v>
      </c>
      <c r="FG72" s="25">
        <f t="shared" si="197"/>
        <v>119.39799538613418</v>
      </c>
      <c r="FH72" s="25">
        <f t="shared" si="197"/>
        <v>118.87930041696751</v>
      </c>
      <c r="FI72" s="25">
        <f t="shared" si="197"/>
        <v>118.36285878940983</v>
      </c>
      <c r="FJ72" s="25">
        <f t="shared" si="197"/>
        <v>117.84866071437759</v>
      </c>
      <c r="FK72" s="25">
        <f t="shared" si="197"/>
        <v>117.33669644531351</v>
      </c>
      <c r="FL72" s="25">
        <f t="shared" si="197"/>
        <v>116.82695627800166</v>
      </c>
      <c r="FM72" s="25">
        <f t="shared" si="197"/>
        <v>116.31943055038384</v>
      </c>
      <c r="FN72" s="25">
        <f t="shared" si="197"/>
        <v>115.81410964237614</v>
      </c>
      <c r="FO72" s="25">
        <f t="shared" si="197"/>
        <v>115.31098397568678</v>
      </c>
      <c r="FP72" s="25">
        <f t="shared" si="197"/>
        <v>114.81004401363451</v>
      </c>
      <c r="FQ72" s="25">
        <f t="shared" si="197"/>
        <v>114.31128026096769</v>
      </c>
      <c r="FR72" s="25">
        <f t="shared" si="197"/>
        <v>113.81468326368466</v>
      </c>
      <c r="FS72" s="25">
        <f t="shared" si="197"/>
        <v>113.81468326368466</v>
      </c>
      <c r="FT72" s="25">
        <f t="shared" si="197"/>
        <v>113.81468326368466</v>
      </c>
      <c r="FU72" s="25">
        <f t="shared" si="197"/>
        <v>113.81468326368466</v>
      </c>
      <c r="FV72" s="25">
        <f t="shared" si="197"/>
        <v>113.81468326368466</v>
      </c>
      <c r="FW72" s="25">
        <f t="shared" si="197"/>
        <v>113.81468326368466</v>
      </c>
      <c r="FX72" s="25">
        <f t="shared" si="197"/>
        <v>113.81468326368466</v>
      </c>
      <c r="FY72" s="25">
        <f t="shared" si="197"/>
        <v>113.81468326368466</v>
      </c>
      <c r="FZ72" s="25">
        <f t="shared" si="197"/>
        <v>113.81468326368466</v>
      </c>
      <c r="GA72" s="25">
        <f t="shared" si="197"/>
        <v>113.81468326368466</v>
      </c>
      <c r="GB72" s="25">
        <f t="shared" si="197"/>
        <v>113.81468326368466</v>
      </c>
      <c r="GC72" s="25">
        <f t="shared" si="197"/>
        <v>113.81468326368466</v>
      </c>
      <c r="GD72" s="25">
        <f t="shared" si="197"/>
        <v>113.81468326368466</v>
      </c>
      <c r="GE72" s="25">
        <f t="shared" si="197"/>
        <v>113.81468326368466</v>
      </c>
      <c r="GF72" s="25">
        <f t="shared" si="197"/>
        <v>113.81468326368466</v>
      </c>
      <c r="GG72" s="25">
        <f t="shared" si="197"/>
        <v>113.81468326368466</v>
      </c>
      <c r="GH72" s="25">
        <f t="shared" si="197"/>
        <v>113.81468326368466</v>
      </c>
      <c r="GI72" s="25">
        <f t="shared" si="197"/>
        <v>113.81468326368466</v>
      </c>
      <c r="GJ72" s="25">
        <f t="shared" si="197"/>
        <v>113.81468326368466</v>
      </c>
      <c r="GK72" s="25">
        <f t="shared" si="197"/>
        <v>113.81468326368466</v>
      </c>
      <c r="GL72" s="25">
        <f t="shared" si="197"/>
        <v>113.81468326368466</v>
      </c>
      <c r="GM72" s="25">
        <f t="shared" si="197"/>
        <v>58.805917053402879</v>
      </c>
      <c r="GN72" s="25">
        <f t="shared" ref="GN72:IR72" si="198">IF(GN62+GN44+GN54=0,GN65,GN62)</f>
        <v>0</v>
      </c>
      <c r="GO72" s="25">
        <f t="shared" si="198"/>
        <v>0</v>
      </c>
      <c r="GP72" s="25">
        <f t="shared" si="198"/>
        <v>0</v>
      </c>
      <c r="GQ72" s="25">
        <f t="shared" si="198"/>
        <v>0</v>
      </c>
      <c r="GR72" s="25">
        <f t="shared" si="198"/>
        <v>0</v>
      </c>
      <c r="GS72" s="25">
        <f t="shared" si="198"/>
        <v>0</v>
      </c>
      <c r="GT72" s="25">
        <f t="shared" si="198"/>
        <v>0</v>
      </c>
      <c r="GU72" s="25">
        <f t="shared" si="198"/>
        <v>0</v>
      </c>
      <c r="GV72" s="25">
        <f t="shared" si="198"/>
        <v>0</v>
      </c>
      <c r="GW72" s="25">
        <f t="shared" si="198"/>
        <v>0</v>
      </c>
      <c r="GX72" s="25">
        <f t="shared" si="198"/>
        <v>0</v>
      </c>
      <c r="GY72" s="25">
        <f t="shared" si="198"/>
        <v>0</v>
      </c>
      <c r="GZ72" s="25">
        <f t="shared" si="198"/>
        <v>0</v>
      </c>
      <c r="HA72" s="25">
        <f t="shared" si="198"/>
        <v>0</v>
      </c>
      <c r="HB72" s="25">
        <f t="shared" si="198"/>
        <v>0</v>
      </c>
      <c r="HC72" s="25">
        <f t="shared" si="198"/>
        <v>0</v>
      </c>
      <c r="HD72" s="25">
        <f t="shared" si="198"/>
        <v>0</v>
      </c>
      <c r="HE72" s="25">
        <f t="shared" si="198"/>
        <v>0</v>
      </c>
      <c r="HF72" s="25">
        <f t="shared" si="198"/>
        <v>0</v>
      </c>
      <c r="HG72" s="25">
        <f t="shared" si="198"/>
        <v>0</v>
      </c>
      <c r="HH72" s="25">
        <f t="shared" si="198"/>
        <v>0</v>
      </c>
      <c r="HI72" s="25">
        <f t="shared" si="198"/>
        <v>0</v>
      </c>
      <c r="HJ72" s="25">
        <f t="shared" si="198"/>
        <v>0</v>
      </c>
      <c r="HK72" s="25">
        <f t="shared" si="198"/>
        <v>0</v>
      </c>
      <c r="HL72" s="25">
        <f t="shared" si="198"/>
        <v>0</v>
      </c>
      <c r="HM72" s="25">
        <f t="shared" si="198"/>
        <v>0</v>
      </c>
      <c r="HN72" s="25">
        <f t="shared" si="198"/>
        <v>0</v>
      </c>
      <c r="HO72" s="25">
        <f t="shared" si="198"/>
        <v>0</v>
      </c>
      <c r="HP72" s="25">
        <f t="shared" si="198"/>
        <v>0</v>
      </c>
      <c r="HQ72" s="25">
        <f t="shared" si="198"/>
        <v>0</v>
      </c>
      <c r="HR72" s="25">
        <f t="shared" si="198"/>
        <v>0</v>
      </c>
      <c r="HS72" s="25">
        <f t="shared" si="198"/>
        <v>0</v>
      </c>
      <c r="HT72" s="25">
        <f t="shared" si="198"/>
        <v>0</v>
      </c>
      <c r="HU72" s="25">
        <f t="shared" si="198"/>
        <v>0</v>
      </c>
      <c r="HV72" s="25">
        <f t="shared" si="198"/>
        <v>0</v>
      </c>
      <c r="HW72" s="25">
        <f t="shared" si="198"/>
        <v>0</v>
      </c>
      <c r="HX72" s="25">
        <f t="shared" si="198"/>
        <v>0</v>
      </c>
      <c r="HY72" s="25">
        <f t="shared" si="198"/>
        <v>0</v>
      </c>
      <c r="HZ72" s="25">
        <f t="shared" si="198"/>
        <v>0</v>
      </c>
      <c r="IA72" s="25">
        <f t="shared" si="198"/>
        <v>0</v>
      </c>
      <c r="IB72" s="25">
        <f t="shared" si="198"/>
        <v>0</v>
      </c>
      <c r="IC72" s="25">
        <f t="shared" si="198"/>
        <v>0</v>
      </c>
      <c r="ID72" s="25">
        <f t="shared" si="198"/>
        <v>0</v>
      </c>
      <c r="IE72" s="25">
        <f t="shared" si="198"/>
        <v>0</v>
      </c>
      <c r="IF72" s="25">
        <f t="shared" si="198"/>
        <v>0</v>
      </c>
      <c r="IG72" s="25">
        <f t="shared" si="198"/>
        <v>0</v>
      </c>
      <c r="IH72" s="25">
        <f t="shared" si="198"/>
        <v>0</v>
      </c>
      <c r="II72" s="25">
        <f t="shared" si="198"/>
        <v>0</v>
      </c>
      <c r="IJ72" s="25">
        <f t="shared" si="198"/>
        <v>0</v>
      </c>
      <c r="IK72" s="25">
        <f t="shared" si="198"/>
        <v>0</v>
      </c>
      <c r="IL72" s="25">
        <f t="shared" si="198"/>
        <v>0</v>
      </c>
      <c r="IM72" s="25">
        <f t="shared" si="198"/>
        <v>0</v>
      </c>
      <c r="IN72" s="25">
        <f t="shared" si="198"/>
        <v>0</v>
      </c>
      <c r="IO72" s="25">
        <f t="shared" si="198"/>
        <v>0</v>
      </c>
      <c r="IP72" s="25">
        <f t="shared" si="198"/>
        <v>0</v>
      </c>
      <c r="IQ72" s="25">
        <f t="shared" si="198"/>
        <v>0</v>
      </c>
      <c r="IR72" s="197">
        <f t="shared" si="198"/>
        <v>0</v>
      </c>
    </row>
    <row r="73" spans="1:252" s="3" customFormat="1" hidden="1" x14ac:dyDescent="0.25">
      <c r="A73" s="198"/>
      <c r="B73" s="24"/>
      <c r="C73" s="24">
        <f t="shared" ref="C73:BN73" si="199">IF(OR(B180=1,B147=1),0,C72)</f>
        <v>1384.6153846153845</v>
      </c>
      <c r="D73" s="24">
        <f t="shared" si="199"/>
        <v>1384.6153846153845</v>
      </c>
      <c r="E73" s="24">
        <f t="shared" si="199"/>
        <v>1384.6153846153845</v>
      </c>
      <c r="F73" s="24">
        <f t="shared" si="199"/>
        <v>1384.6153846153845</v>
      </c>
      <c r="G73" s="24">
        <f t="shared" si="199"/>
        <v>1384.6153846153845</v>
      </c>
      <c r="H73" s="24">
        <f t="shared" si="199"/>
        <v>1384.6153846153845</v>
      </c>
      <c r="I73" s="24">
        <f t="shared" si="199"/>
        <v>1384.6153846153845</v>
      </c>
      <c r="J73" s="24">
        <f t="shared" si="199"/>
        <v>1384.6153846153845</v>
      </c>
      <c r="K73" s="24">
        <f t="shared" si="199"/>
        <v>1384.6153846153845</v>
      </c>
      <c r="L73" s="24">
        <f t="shared" si="199"/>
        <v>1384.6153846153845</v>
      </c>
      <c r="M73" s="24">
        <f t="shared" si="199"/>
        <v>1384.6153846153845</v>
      </c>
      <c r="N73" s="24">
        <f t="shared" si="199"/>
        <v>1384.6153846153845</v>
      </c>
      <c r="O73" s="24">
        <f t="shared" si="199"/>
        <v>1384.6153846153845</v>
      </c>
      <c r="P73" s="24">
        <f t="shared" si="199"/>
        <v>1384.6153846153845</v>
      </c>
      <c r="Q73" s="24">
        <f t="shared" si="199"/>
        <v>1384.6153846153845</v>
      </c>
      <c r="R73" s="24">
        <f t="shared" si="199"/>
        <v>1384.6153846153845</v>
      </c>
      <c r="S73" s="24">
        <f t="shared" si="199"/>
        <v>1384.6153846153845</v>
      </c>
      <c r="T73" s="24">
        <f t="shared" si="199"/>
        <v>1384.6153846153845</v>
      </c>
      <c r="U73" s="24">
        <f t="shared" si="199"/>
        <v>1384.6153846153845</v>
      </c>
      <c r="V73" s="24">
        <f t="shared" si="199"/>
        <v>1384.6153846153845</v>
      </c>
      <c r="W73" s="24">
        <f t="shared" si="199"/>
        <v>1384.6153846153845</v>
      </c>
      <c r="X73" s="24">
        <f t="shared" si="199"/>
        <v>1384.6153846153845</v>
      </c>
      <c r="Y73" s="24">
        <f t="shared" si="199"/>
        <v>1384.6153846153845</v>
      </c>
      <c r="Z73" s="24">
        <f t="shared" si="199"/>
        <v>1384.6153846153845</v>
      </c>
      <c r="AA73" s="24">
        <f t="shared" si="199"/>
        <v>1384.6153846153845</v>
      </c>
      <c r="AB73" s="24">
        <f t="shared" si="199"/>
        <v>1384.6153846153845</v>
      </c>
      <c r="AC73" s="24">
        <f t="shared" si="199"/>
        <v>1384.6153846153845</v>
      </c>
      <c r="AD73" s="24">
        <f t="shared" si="199"/>
        <v>1384.6153846153845</v>
      </c>
      <c r="AE73" s="24">
        <f t="shared" si="199"/>
        <v>1384.6153846153845</v>
      </c>
      <c r="AF73" s="24">
        <f t="shared" si="199"/>
        <v>1384.6153846153845</v>
      </c>
      <c r="AG73" s="24">
        <f t="shared" si="199"/>
        <v>1384.6153846153845</v>
      </c>
      <c r="AH73" s="24">
        <f t="shared" si="199"/>
        <v>1384.6153846153845</v>
      </c>
      <c r="AI73" s="24">
        <f t="shared" si="199"/>
        <v>1384.6153846153845</v>
      </c>
      <c r="AJ73" s="24">
        <f t="shared" si="199"/>
        <v>1384.6153846153845</v>
      </c>
      <c r="AK73" s="24">
        <f t="shared" si="199"/>
        <v>1384.6153846153845</v>
      </c>
      <c r="AL73" s="24">
        <f t="shared" si="199"/>
        <v>1384.6153846153845</v>
      </c>
      <c r="AM73" s="24">
        <f t="shared" si="199"/>
        <v>1384.6153846153845</v>
      </c>
      <c r="AN73" s="24">
        <f t="shared" si="199"/>
        <v>1384.6153846153845</v>
      </c>
      <c r="AO73" s="24">
        <f t="shared" si="199"/>
        <v>1384.6153846153845</v>
      </c>
      <c r="AP73" s="24">
        <f t="shared" si="199"/>
        <v>1384.6153846153845</v>
      </c>
      <c r="AQ73" s="24">
        <f t="shared" si="199"/>
        <v>1384.6153846153845</v>
      </c>
      <c r="AR73" s="24">
        <f t="shared" si="199"/>
        <v>1384.6153846153845</v>
      </c>
      <c r="AS73" s="24">
        <f t="shared" si="199"/>
        <v>1384.6153846153845</v>
      </c>
      <c r="AT73" s="24">
        <f t="shared" si="199"/>
        <v>1384.6153846153845</v>
      </c>
      <c r="AU73" s="24">
        <f t="shared" si="199"/>
        <v>1384.6153846153845</v>
      </c>
      <c r="AV73" s="24">
        <f t="shared" si="199"/>
        <v>1384.6153846153845</v>
      </c>
      <c r="AW73" s="24">
        <f t="shared" si="199"/>
        <v>1384.6153846153845</v>
      </c>
      <c r="AX73" s="24">
        <f t="shared" si="199"/>
        <v>1384.6153846153845</v>
      </c>
      <c r="AY73" s="24">
        <f t="shared" si="199"/>
        <v>1384.6153846153845</v>
      </c>
      <c r="AZ73" s="24">
        <f t="shared" si="199"/>
        <v>1384.6153846153845</v>
      </c>
      <c r="BA73" s="24">
        <f t="shared" si="199"/>
        <v>1384.6153846153845</v>
      </c>
      <c r="BB73" s="24">
        <f t="shared" si="199"/>
        <v>1384.6153846153845</v>
      </c>
      <c r="BC73" s="24">
        <f t="shared" si="199"/>
        <v>1384.6153846153845</v>
      </c>
      <c r="BD73" s="24">
        <f t="shared" si="199"/>
        <v>1384.6153846153845</v>
      </c>
      <c r="BE73" s="24">
        <f t="shared" si="199"/>
        <v>1384.6153846153845</v>
      </c>
      <c r="BF73" s="24">
        <f t="shared" si="199"/>
        <v>1384.6153846153845</v>
      </c>
      <c r="BG73" s="24">
        <f t="shared" si="199"/>
        <v>1384.6153846153845</v>
      </c>
      <c r="BH73" s="24">
        <f t="shared" si="199"/>
        <v>1384.6153846153845</v>
      </c>
      <c r="BI73" s="24">
        <f t="shared" si="199"/>
        <v>1384.6153846153845</v>
      </c>
      <c r="BJ73" s="24">
        <f t="shared" si="199"/>
        <v>1384.6153846153845</v>
      </c>
      <c r="BK73" s="24">
        <f t="shared" si="199"/>
        <v>1384.6153846153845</v>
      </c>
      <c r="BL73" s="24">
        <f t="shared" si="199"/>
        <v>1384.6153846153845</v>
      </c>
      <c r="BM73" s="24">
        <f t="shared" si="199"/>
        <v>1384.6153846153845</v>
      </c>
      <c r="BN73" s="24">
        <f t="shared" si="199"/>
        <v>1384.6153846153845</v>
      </c>
      <c r="BO73" s="24">
        <f t="shared" ref="BO73:DZ73" si="200">IF(OR(BN180=1,BN147=1),0,BO72)</f>
        <v>1384.6153846153845</v>
      </c>
      <c r="BP73" s="24">
        <f t="shared" si="200"/>
        <v>1384.6153846153845</v>
      </c>
      <c r="BQ73" s="24">
        <f t="shared" si="200"/>
        <v>1384.6153846153845</v>
      </c>
      <c r="BR73" s="24">
        <f t="shared" si="200"/>
        <v>1384.6153846153845</v>
      </c>
      <c r="BS73" s="24">
        <f t="shared" si="200"/>
        <v>1384.6153846153845</v>
      </c>
      <c r="BT73" s="24">
        <f t="shared" si="200"/>
        <v>1384.6153846153845</v>
      </c>
      <c r="BU73" s="24">
        <f t="shared" si="200"/>
        <v>1384.6153846153845</v>
      </c>
      <c r="BV73" s="24">
        <f t="shared" si="200"/>
        <v>1384.6153846153845</v>
      </c>
      <c r="BW73" s="24">
        <f t="shared" si="200"/>
        <v>1384.6153846153845</v>
      </c>
      <c r="BX73" s="24">
        <f t="shared" si="200"/>
        <v>1384.6153846153845</v>
      </c>
      <c r="BY73" s="24">
        <f t="shared" si="200"/>
        <v>1384.6153846153845</v>
      </c>
      <c r="BZ73" s="24">
        <f t="shared" si="200"/>
        <v>1384.6153846153845</v>
      </c>
      <c r="CA73" s="24">
        <f t="shared" si="200"/>
        <v>1384.6153846153845</v>
      </c>
      <c r="CB73" s="24">
        <f t="shared" si="200"/>
        <v>1384.6153846153845</v>
      </c>
      <c r="CC73" s="24">
        <f t="shared" si="200"/>
        <v>1384.6153846153845</v>
      </c>
      <c r="CD73" s="24">
        <f t="shared" si="200"/>
        <v>1384.6153846153845</v>
      </c>
      <c r="CE73" s="24">
        <f t="shared" si="200"/>
        <v>1384.6153846153845</v>
      </c>
      <c r="CF73" s="24">
        <f t="shared" si="200"/>
        <v>1384.6153846153845</v>
      </c>
      <c r="CG73" s="24">
        <f t="shared" si="200"/>
        <v>1384.6153846153845</v>
      </c>
      <c r="CH73" s="24">
        <f t="shared" si="200"/>
        <v>1384.6153846153845</v>
      </c>
      <c r="CI73" s="24">
        <f t="shared" si="200"/>
        <v>1384.6153846153845</v>
      </c>
      <c r="CJ73" s="24">
        <f t="shared" si="200"/>
        <v>1384.6153846153845</v>
      </c>
      <c r="CK73" s="24">
        <f t="shared" si="200"/>
        <v>1384.6153846153845</v>
      </c>
      <c r="CL73" s="24">
        <f t="shared" si="200"/>
        <v>1384.6153846153845</v>
      </c>
      <c r="CM73" s="24">
        <f t="shared" si="200"/>
        <v>1384.6153846153845</v>
      </c>
      <c r="CN73" s="24">
        <f t="shared" si="200"/>
        <v>1384.6153846153845</v>
      </c>
      <c r="CO73" s="24">
        <f t="shared" si="200"/>
        <v>1384.6153846153845</v>
      </c>
      <c r="CP73" s="24">
        <f t="shared" si="200"/>
        <v>1384.6153846153845</v>
      </c>
      <c r="CQ73" s="24">
        <f t="shared" si="200"/>
        <v>1384.6153846153845</v>
      </c>
      <c r="CR73" s="24">
        <f t="shared" si="200"/>
        <v>1384.6153846153845</v>
      </c>
      <c r="CS73" s="24">
        <f t="shared" si="200"/>
        <v>1096.1538461536404</v>
      </c>
      <c r="CT73" s="24">
        <f t="shared" si="200"/>
        <v>0</v>
      </c>
      <c r="CU73" s="24">
        <f t="shared" si="200"/>
        <v>0</v>
      </c>
      <c r="CV73" s="24">
        <f t="shared" si="200"/>
        <v>0</v>
      </c>
      <c r="CW73" s="24">
        <f t="shared" si="200"/>
        <v>523.07692307692309</v>
      </c>
      <c r="CX73" s="24">
        <f t="shared" si="200"/>
        <v>523.07692307692309</v>
      </c>
      <c r="CY73" s="24">
        <f t="shared" si="200"/>
        <v>523.07692307692309</v>
      </c>
      <c r="CZ73" s="24">
        <f t="shared" si="200"/>
        <v>523.07692307692309</v>
      </c>
      <c r="DA73" s="24">
        <f t="shared" si="200"/>
        <v>523.07692307692309</v>
      </c>
      <c r="DB73" s="24">
        <f t="shared" si="200"/>
        <v>523.07692307692309</v>
      </c>
      <c r="DC73" s="24">
        <f t="shared" si="200"/>
        <v>523.07692307692309</v>
      </c>
      <c r="DD73" s="24">
        <f t="shared" si="200"/>
        <v>523.07692307692309</v>
      </c>
      <c r="DE73" s="24">
        <f t="shared" si="200"/>
        <v>523.07692307692309</v>
      </c>
      <c r="DF73" s="24">
        <f t="shared" si="200"/>
        <v>523.07692307692309</v>
      </c>
      <c r="DG73" s="24">
        <f t="shared" si="200"/>
        <v>523.07692307692309</v>
      </c>
      <c r="DH73" s="24">
        <f t="shared" si="200"/>
        <v>523.07692307692309</v>
      </c>
      <c r="DI73" s="24">
        <f t="shared" si="200"/>
        <v>523.07692307692309</v>
      </c>
      <c r="DJ73" s="24">
        <f t="shared" si="200"/>
        <v>523.07692307692309</v>
      </c>
      <c r="DK73" s="24">
        <f t="shared" si="200"/>
        <v>523.07692307692309</v>
      </c>
      <c r="DL73" s="24">
        <f t="shared" si="200"/>
        <v>523.07692307692309</v>
      </c>
      <c r="DM73" s="24">
        <f t="shared" si="200"/>
        <v>523.07692307692309</v>
      </c>
      <c r="DN73" s="24">
        <f t="shared" si="200"/>
        <v>523.07692307692309</v>
      </c>
      <c r="DO73" s="24">
        <f t="shared" si="200"/>
        <v>523.07692307692309</v>
      </c>
      <c r="DP73" s="24">
        <f t="shared" si="200"/>
        <v>523.07692307692309</v>
      </c>
      <c r="DQ73" s="24">
        <f t="shared" si="200"/>
        <v>523.07692307692309</v>
      </c>
      <c r="DR73" s="24">
        <f t="shared" si="200"/>
        <v>523.07692307692309</v>
      </c>
      <c r="DS73" s="24">
        <f t="shared" si="200"/>
        <v>523.07692307692309</v>
      </c>
      <c r="DT73" s="24">
        <f t="shared" si="200"/>
        <v>523.07692307692309</v>
      </c>
      <c r="DU73" s="24">
        <f t="shared" si="200"/>
        <v>523.07692307692309</v>
      </c>
      <c r="DV73" s="24">
        <f t="shared" si="200"/>
        <v>523.07692307692309</v>
      </c>
      <c r="DW73" s="24">
        <f t="shared" si="200"/>
        <v>523.07692307692309</v>
      </c>
      <c r="DX73" s="24">
        <f t="shared" si="200"/>
        <v>523.07692307692309</v>
      </c>
      <c r="DY73" s="24">
        <f t="shared" si="200"/>
        <v>523.07692307692309</v>
      </c>
      <c r="DZ73" s="24">
        <f t="shared" si="200"/>
        <v>523.07692307692309</v>
      </c>
      <c r="EA73" s="24">
        <f t="shared" ref="EA73:GL73" si="201">IF(OR(DZ180=1,DZ147=1),0,EA72)</f>
        <v>523.07692307692309</v>
      </c>
      <c r="EB73" s="24">
        <f t="shared" si="201"/>
        <v>523.07692307692309</v>
      </c>
      <c r="EC73" s="24">
        <f t="shared" si="201"/>
        <v>523.07692307692309</v>
      </c>
      <c r="ED73" s="24">
        <f t="shared" si="201"/>
        <v>523.07692307692309</v>
      </c>
      <c r="EE73" s="24">
        <f t="shared" si="201"/>
        <v>523.07692307692309</v>
      </c>
      <c r="EF73" s="24">
        <f t="shared" si="201"/>
        <v>523.07692307692309</v>
      </c>
      <c r="EG73" s="24">
        <f t="shared" si="201"/>
        <v>523.07692307692309</v>
      </c>
      <c r="EH73" s="24">
        <f t="shared" si="201"/>
        <v>134.81874813830862</v>
      </c>
      <c r="EI73" s="24">
        <f t="shared" si="201"/>
        <v>132.5562419997585</v>
      </c>
      <c r="EJ73" s="24">
        <f t="shared" si="201"/>
        <v>131.97309976618362</v>
      </c>
      <c r="EK73" s="24">
        <f t="shared" si="201"/>
        <v>131.39974373001323</v>
      </c>
      <c r="EL73" s="24">
        <f t="shared" si="201"/>
        <v>130.82891000523702</v>
      </c>
      <c r="EM73" s="24">
        <f t="shared" si="201"/>
        <v>130.26055626283852</v>
      </c>
      <c r="EN73" s="24">
        <f t="shared" si="201"/>
        <v>129.69467159286401</v>
      </c>
      <c r="EO73" s="24">
        <f t="shared" si="201"/>
        <v>129.13124526844885</v>
      </c>
      <c r="EP73" s="24">
        <f t="shared" si="201"/>
        <v>128.57026660991809</v>
      </c>
      <c r="EQ73" s="24">
        <f t="shared" si="201"/>
        <v>128.01172498399453</v>
      </c>
      <c r="ER73" s="24">
        <f t="shared" si="201"/>
        <v>127.45560980359458</v>
      </c>
      <c r="ES73" s="24">
        <f t="shared" si="201"/>
        <v>126.90191052762772</v>
      </c>
      <c r="ET73" s="24">
        <f t="shared" si="201"/>
        <v>126.35061666079646</v>
      </c>
      <c r="EU73" s="24">
        <f t="shared" si="201"/>
        <v>125.80171775339755</v>
      </c>
      <c r="EV73" s="24">
        <f t="shared" si="201"/>
        <v>125.25520340112398</v>
      </c>
      <c r="EW73" s="24">
        <f t="shared" si="201"/>
        <v>124.71106324486755</v>
      </c>
      <c r="EX73" s="24">
        <f t="shared" si="201"/>
        <v>124.16928697052272</v>
      </c>
      <c r="EY73" s="24">
        <f t="shared" si="201"/>
        <v>123.62986430879093</v>
      </c>
      <c r="EZ73" s="24">
        <f t="shared" si="201"/>
        <v>123.09278503498612</v>
      </c>
      <c r="FA73" s="24">
        <f t="shared" si="201"/>
        <v>122.55803896884088</v>
      </c>
      <c r="FB73" s="24">
        <f t="shared" si="201"/>
        <v>122.02561597431331</v>
      </c>
      <c r="FC73" s="24">
        <f t="shared" si="201"/>
        <v>121.49550595939512</v>
      </c>
      <c r="FD73" s="24">
        <f t="shared" si="201"/>
        <v>120.96769887592025</v>
      </c>
      <c r="FE73" s="24">
        <f t="shared" si="201"/>
        <v>120.44218471937437</v>
      </c>
      <c r="FF73" s="24">
        <f t="shared" si="201"/>
        <v>119.9189535287053</v>
      </c>
      <c r="FG73" s="24">
        <f t="shared" si="201"/>
        <v>119.39799538613418</v>
      </c>
      <c r="FH73" s="24">
        <f t="shared" si="201"/>
        <v>118.87930041696751</v>
      </c>
      <c r="FI73" s="24">
        <f t="shared" si="201"/>
        <v>118.36285878940983</v>
      </c>
      <c r="FJ73" s="24">
        <f t="shared" si="201"/>
        <v>117.84866071437759</v>
      </c>
      <c r="FK73" s="24">
        <f t="shared" si="201"/>
        <v>117.33669644531351</v>
      </c>
      <c r="FL73" s="24">
        <f t="shared" si="201"/>
        <v>116.82695627800166</v>
      </c>
      <c r="FM73" s="24">
        <f t="shared" si="201"/>
        <v>116.31943055038384</v>
      </c>
      <c r="FN73" s="24">
        <f t="shared" si="201"/>
        <v>115.81410964237614</v>
      </c>
      <c r="FO73" s="24">
        <f t="shared" si="201"/>
        <v>115.31098397568678</v>
      </c>
      <c r="FP73" s="24">
        <f t="shared" si="201"/>
        <v>114.81004401363451</v>
      </c>
      <c r="FQ73" s="24">
        <f t="shared" si="201"/>
        <v>0</v>
      </c>
      <c r="FR73" s="24">
        <f t="shared" si="201"/>
        <v>0</v>
      </c>
      <c r="FS73" s="24">
        <f t="shared" si="201"/>
        <v>0</v>
      </c>
      <c r="FT73" s="24">
        <f t="shared" si="201"/>
        <v>0</v>
      </c>
      <c r="FU73" s="24">
        <f t="shared" si="201"/>
        <v>0</v>
      </c>
      <c r="FV73" s="24">
        <f t="shared" si="201"/>
        <v>0</v>
      </c>
      <c r="FW73" s="24">
        <f t="shared" si="201"/>
        <v>0</v>
      </c>
      <c r="FX73" s="24">
        <f t="shared" si="201"/>
        <v>0</v>
      </c>
      <c r="FY73" s="24">
        <f t="shared" si="201"/>
        <v>0</v>
      </c>
      <c r="FZ73" s="24">
        <f t="shared" si="201"/>
        <v>0</v>
      </c>
      <c r="GA73" s="24">
        <f t="shared" si="201"/>
        <v>0</v>
      </c>
      <c r="GB73" s="24">
        <f t="shared" si="201"/>
        <v>0</v>
      </c>
      <c r="GC73" s="24">
        <f t="shared" si="201"/>
        <v>0</v>
      </c>
      <c r="GD73" s="24">
        <f t="shared" si="201"/>
        <v>0</v>
      </c>
      <c r="GE73" s="24">
        <f t="shared" si="201"/>
        <v>0</v>
      </c>
      <c r="GF73" s="24">
        <f t="shared" si="201"/>
        <v>0</v>
      </c>
      <c r="GG73" s="24">
        <f t="shared" si="201"/>
        <v>0</v>
      </c>
      <c r="GH73" s="24">
        <f t="shared" si="201"/>
        <v>0</v>
      </c>
      <c r="GI73" s="24">
        <f t="shared" si="201"/>
        <v>0</v>
      </c>
      <c r="GJ73" s="24">
        <f t="shared" si="201"/>
        <v>0</v>
      </c>
      <c r="GK73" s="24">
        <f t="shared" si="201"/>
        <v>0</v>
      </c>
      <c r="GL73" s="24">
        <f t="shared" si="201"/>
        <v>0</v>
      </c>
      <c r="GM73" s="24">
        <f t="shared" ref="GM73:IR73" si="202">IF(OR(GL180=1,GL147=1),0,GM72)</f>
        <v>0</v>
      </c>
      <c r="GN73" s="24">
        <f t="shared" si="202"/>
        <v>0</v>
      </c>
      <c r="GO73" s="24">
        <f t="shared" si="202"/>
        <v>0</v>
      </c>
      <c r="GP73" s="24">
        <f t="shared" si="202"/>
        <v>0</v>
      </c>
      <c r="GQ73" s="24">
        <f t="shared" si="202"/>
        <v>0</v>
      </c>
      <c r="GR73" s="24">
        <f t="shared" si="202"/>
        <v>0</v>
      </c>
      <c r="GS73" s="24">
        <f t="shared" si="202"/>
        <v>0</v>
      </c>
      <c r="GT73" s="24">
        <f t="shared" si="202"/>
        <v>0</v>
      </c>
      <c r="GU73" s="24">
        <f t="shared" si="202"/>
        <v>0</v>
      </c>
      <c r="GV73" s="24">
        <f t="shared" si="202"/>
        <v>0</v>
      </c>
      <c r="GW73" s="24">
        <f t="shared" si="202"/>
        <v>0</v>
      </c>
      <c r="GX73" s="24">
        <f t="shared" si="202"/>
        <v>0</v>
      </c>
      <c r="GY73" s="24">
        <f t="shared" si="202"/>
        <v>0</v>
      </c>
      <c r="GZ73" s="24">
        <f t="shared" si="202"/>
        <v>0</v>
      </c>
      <c r="HA73" s="24">
        <f t="shared" si="202"/>
        <v>0</v>
      </c>
      <c r="HB73" s="24">
        <f t="shared" si="202"/>
        <v>0</v>
      </c>
      <c r="HC73" s="24">
        <f t="shared" si="202"/>
        <v>0</v>
      </c>
      <c r="HD73" s="24">
        <f t="shared" si="202"/>
        <v>0</v>
      </c>
      <c r="HE73" s="24">
        <f t="shared" si="202"/>
        <v>0</v>
      </c>
      <c r="HF73" s="24">
        <f t="shared" si="202"/>
        <v>0</v>
      </c>
      <c r="HG73" s="24">
        <f t="shared" si="202"/>
        <v>0</v>
      </c>
      <c r="HH73" s="24">
        <f t="shared" si="202"/>
        <v>0</v>
      </c>
      <c r="HI73" s="24">
        <f t="shared" si="202"/>
        <v>0</v>
      </c>
      <c r="HJ73" s="24">
        <f t="shared" si="202"/>
        <v>0</v>
      </c>
      <c r="HK73" s="24">
        <f t="shared" si="202"/>
        <v>0</v>
      </c>
      <c r="HL73" s="24">
        <f t="shared" si="202"/>
        <v>0</v>
      </c>
      <c r="HM73" s="24">
        <f t="shared" si="202"/>
        <v>0</v>
      </c>
      <c r="HN73" s="24">
        <f t="shared" si="202"/>
        <v>0</v>
      </c>
      <c r="HO73" s="24">
        <f t="shared" si="202"/>
        <v>0</v>
      </c>
      <c r="HP73" s="24">
        <f t="shared" si="202"/>
        <v>0</v>
      </c>
      <c r="HQ73" s="24">
        <f t="shared" si="202"/>
        <v>0</v>
      </c>
      <c r="HR73" s="24">
        <f t="shared" si="202"/>
        <v>0</v>
      </c>
      <c r="HS73" s="24">
        <f t="shared" si="202"/>
        <v>0</v>
      </c>
      <c r="HT73" s="24">
        <f t="shared" si="202"/>
        <v>0</v>
      </c>
      <c r="HU73" s="24">
        <f t="shared" si="202"/>
        <v>0</v>
      </c>
      <c r="HV73" s="24">
        <f t="shared" si="202"/>
        <v>0</v>
      </c>
      <c r="HW73" s="24">
        <f t="shared" si="202"/>
        <v>0</v>
      </c>
      <c r="HX73" s="24">
        <f t="shared" si="202"/>
        <v>0</v>
      </c>
      <c r="HY73" s="24">
        <f t="shared" si="202"/>
        <v>0</v>
      </c>
      <c r="HZ73" s="24">
        <f t="shared" si="202"/>
        <v>0</v>
      </c>
      <c r="IA73" s="24">
        <f t="shared" si="202"/>
        <v>0</v>
      </c>
      <c r="IB73" s="24">
        <f t="shared" si="202"/>
        <v>0</v>
      </c>
      <c r="IC73" s="24">
        <f t="shared" si="202"/>
        <v>0</v>
      </c>
      <c r="ID73" s="24">
        <f t="shared" si="202"/>
        <v>0</v>
      </c>
      <c r="IE73" s="24">
        <f t="shared" si="202"/>
        <v>0</v>
      </c>
      <c r="IF73" s="24">
        <f t="shared" si="202"/>
        <v>0</v>
      </c>
      <c r="IG73" s="24">
        <f t="shared" si="202"/>
        <v>0</v>
      </c>
      <c r="IH73" s="24">
        <f t="shared" si="202"/>
        <v>0</v>
      </c>
      <c r="II73" s="24">
        <f t="shared" si="202"/>
        <v>0</v>
      </c>
      <c r="IJ73" s="24">
        <f t="shared" si="202"/>
        <v>0</v>
      </c>
      <c r="IK73" s="24">
        <f t="shared" si="202"/>
        <v>0</v>
      </c>
      <c r="IL73" s="24">
        <f t="shared" si="202"/>
        <v>0</v>
      </c>
      <c r="IM73" s="24">
        <f t="shared" si="202"/>
        <v>0</v>
      </c>
      <c r="IN73" s="24">
        <f t="shared" si="202"/>
        <v>0</v>
      </c>
      <c r="IO73" s="24">
        <f t="shared" si="202"/>
        <v>0</v>
      </c>
      <c r="IP73" s="24">
        <f t="shared" si="202"/>
        <v>0</v>
      </c>
      <c r="IQ73" s="24">
        <f t="shared" si="202"/>
        <v>0</v>
      </c>
      <c r="IR73" s="199">
        <f t="shared" si="202"/>
        <v>0</v>
      </c>
    </row>
    <row r="74" spans="1:252" s="8" customFormat="1" hidden="1" x14ac:dyDescent="0.25">
      <c r="A74" s="191"/>
      <c r="B74" s="25"/>
      <c r="C74" s="25">
        <f>IF(C62+C44+C54&gt;0,Results!$C$37*(C62/(Results!$C$65*Results!$C$46)),B70*(C65/(B71*Results!$C$46)))</f>
        <v>112500</v>
      </c>
      <c r="D74" s="25">
        <f>IF(D62+D44+D54&gt;0,Results!$C$37*(D62/(Results!$C$65*Results!$C$46)),C70*(D65/(C71*Results!$C$46)))</f>
        <v>112500</v>
      </c>
      <c r="E74" s="25">
        <f>IF(E62+E44+E54&gt;0,Results!$C$37*(E62/(Results!$C$65*Results!$C$46)),D70*(E65/(D71*Results!$C$46)))</f>
        <v>112500</v>
      </c>
      <c r="F74" s="25">
        <f>IF(F62+F44+F54&gt;0,Results!$C$37*(F62/(Results!$C$65*Results!$C$46)),E70*(F65/(E71*Results!$C$46)))</f>
        <v>112500</v>
      </c>
      <c r="G74" s="25">
        <f>IF(G62+G44+G54&gt;0,Results!$C$37*(G62/(Results!$C$65*Results!$C$46)),F70*(G65/(F71*Results!$C$46)))</f>
        <v>112500</v>
      </c>
      <c r="H74" s="25">
        <f>IF(H62+H44+H54&gt;0,Results!$C$37*(H62/(Results!$C$65*Results!$C$46)),G70*(H65/(G71*Results!$C$46)))</f>
        <v>112500</v>
      </c>
      <c r="I74" s="25">
        <f>IF(I62+I44+I54&gt;0,Results!$C$37*(I62/(Results!$C$65*Results!$C$46)),H70*(I65/(H71*Results!$C$46)))</f>
        <v>112500</v>
      </c>
      <c r="J74" s="25">
        <f>IF(J62+J44+J54&gt;0,Results!$C$37*(J62/(Results!$C$65*Results!$C$46)),I70*(J65/(I71*Results!$C$46)))</f>
        <v>112500</v>
      </c>
      <c r="K74" s="25">
        <f>IF(K62+K44+K54&gt;0,Results!$C$37*(K62/(Results!$C$65*Results!$C$46)),J70*(K65/(J71*Results!$C$46)))</f>
        <v>112500</v>
      </c>
      <c r="L74" s="25">
        <f>IF(L62+L44+L54&gt;0,Results!$C$37*(L62/(Results!$C$65*Results!$C$46)),K70*(L65/(K71*Results!$C$46)))</f>
        <v>112500</v>
      </c>
      <c r="M74" s="25">
        <f>IF(M62+M44+M54&gt;0,Results!$C$37*(M62/(Results!$C$65*Results!$C$46)),L70*(M65/(L71*Results!$C$46)))</f>
        <v>112500</v>
      </c>
      <c r="N74" s="25">
        <f>IF(N62+N44+N54&gt;0,Results!$C$37*(N62/(Results!$C$65*Results!$C$46)),M70*(N65/(M71*Results!$C$46)))</f>
        <v>112500</v>
      </c>
      <c r="O74" s="25">
        <f>IF(O62+O44+O54&gt;0,Results!$C$37*(O62/(Results!$C$65*Results!$C$46)),N70*(O65/(N71*Results!$C$46)))</f>
        <v>112500</v>
      </c>
      <c r="P74" s="25">
        <f>IF(P62+P44+P54&gt;0,Results!$C$37*(P62/(Results!$C$65*Results!$C$46)),O70*(P65/(O71*Results!$C$46)))</f>
        <v>112500</v>
      </c>
      <c r="Q74" s="25">
        <f>IF(Q62+Q44+Q54&gt;0,Results!$C$37*(Q62/(Results!$C$65*Results!$C$46)),P70*(Q65/(P71*Results!$C$46)))</f>
        <v>112500</v>
      </c>
      <c r="R74" s="25">
        <f>IF(R62+R44+R54&gt;0,Results!$C$37*(R62/(Results!$C$65*Results!$C$46)),Q70*(R65/(Q71*Results!$C$46)))</f>
        <v>112500</v>
      </c>
      <c r="S74" s="25">
        <f>IF(S62+S44+S54&gt;0,Results!$C$37*(S62/(Results!$C$65*Results!$C$46)),R70*(S65/(R71*Results!$C$46)))</f>
        <v>112500</v>
      </c>
      <c r="T74" s="25">
        <f>IF(T62+T44+T54&gt;0,Results!$C$37*(T62/(Results!$C$65*Results!$C$46)),S70*(T65/(S71*Results!$C$46)))</f>
        <v>112500</v>
      </c>
      <c r="U74" s="25">
        <f>IF(U62+U44+U54&gt;0,Results!$C$37*(U62/(Results!$C$65*Results!$C$46)),T70*(U65/(T71*Results!$C$46)))</f>
        <v>112500</v>
      </c>
      <c r="V74" s="25">
        <f>IF(V62+V44+V54&gt;0,Results!$C$37*(V62/(Results!$C$65*Results!$C$46)),U70*(V65/(U71*Results!$C$46)))</f>
        <v>112500</v>
      </c>
      <c r="W74" s="25">
        <f>IF(W62+W44+W54&gt;0,Results!$C$37*(W62/(Results!$C$65*Results!$C$46)),V70*(W65/(V71*Results!$C$46)))</f>
        <v>112500</v>
      </c>
      <c r="X74" s="25">
        <f>IF(X62+X44+X54&gt;0,Results!$C$37*(X62/(Results!$C$65*Results!$C$46)),W70*(X65/(W71*Results!$C$46)))</f>
        <v>112500</v>
      </c>
      <c r="Y74" s="25">
        <f>IF(Y62+Y44+Y54&gt;0,Results!$C$37*(Y62/(Results!$C$65*Results!$C$46)),X70*(Y65/(X71*Results!$C$46)))</f>
        <v>112500</v>
      </c>
      <c r="Z74" s="25">
        <f>IF(Z62+Z44+Z54&gt;0,Results!$C$37*(Z62/(Results!$C$65*Results!$C$46)),Y70*(Z65/(Y71*Results!$C$46)))</f>
        <v>112500</v>
      </c>
      <c r="AA74" s="25">
        <f>IF(AA62+AA44+AA54&gt;0,Results!$C$37*(AA62/(Results!$C$65*Results!$C$46)),Z70*(AA65/(Z71*Results!$C$46)))</f>
        <v>112500</v>
      </c>
      <c r="AB74" s="25">
        <f>IF(AB62+AB44+AB54&gt;0,Results!$C$37*(AB62/(Results!$C$65*Results!$C$46)),AA70*(AB65/(AA71*Results!$C$46)))</f>
        <v>112500</v>
      </c>
      <c r="AC74" s="25">
        <f>IF(AC62+AC44+AC54&gt;0,Results!$C$37*(AC62/(Results!$C$65*Results!$C$46)),AB70*(AC65/(AB71*Results!$C$46)))</f>
        <v>112500</v>
      </c>
      <c r="AD74" s="25">
        <f>IF(AD62+AD44+AD54&gt;0,Results!$C$37*(AD62/(Results!$C$65*Results!$C$46)),AC70*(AD65/(AC71*Results!$C$46)))</f>
        <v>112500</v>
      </c>
      <c r="AE74" s="25">
        <f>IF(AE62+AE44+AE54&gt;0,Results!$C$37*(AE62/(Results!$C$65*Results!$C$46)),AD70*(AE65/(AD71*Results!$C$46)))</f>
        <v>112500</v>
      </c>
      <c r="AF74" s="25">
        <f>IF(AF62+AF44+AF54&gt;0,Results!$C$37*(AF62/(Results!$C$65*Results!$C$46)),AE70*(AF65/(AE71*Results!$C$46)))</f>
        <v>112500</v>
      </c>
      <c r="AG74" s="25">
        <f>IF(AG62+AG44+AG54&gt;0,Results!$C$37*(AG62/(Results!$C$65*Results!$C$46)),AF70*(AG65/(AF71*Results!$C$46)))</f>
        <v>112500</v>
      </c>
      <c r="AH74" s="25">
        <f>IF(AH62+AH44+AH54&gt;0,Results!$C$37*(AH62/(Results!$C$65*Results!$C$46)),AG70*(AH65/(AG71*Results!$C$46)))</f>
        <v>112500</v>
      </c>
      <c r="AI74" s="25">
        <f>IF(AI62+AI44+AI54&gt;0,Results!$C$37*(AI62/(Results!$C$65*Results!$C$46)),AH70*(AI65/(AH71*Results!$C$46)))</f>
        <v>112500</v>
      </c>
      <c r="AJ74" s="25">
        <f>IF(AJ62+AJ44+AJ54&gt;0,Results!$C$37*(AJ62/(Results!$C$65*Results!$C$46)),AI70*(AJ65/(AI71*Results!$C$46)))</f>
        <v>112500</v>
      </c>
      <c r="AK74" s="25">
        <f>IF(AK62+AK44+AK54&gt;0,Results!$C$37*(AK62/(Results!$C$65*Results!$C$46)),AJ70*(AK65/(AJ71*Results!$C$46)))</f>
        <v>112500</v>
      </c>
      <c r="AL74" s="25">
        <f>IF(AL62+AL44+AL54&gt;0,Results!$C$37*(AL62/(Results!$C$65*Results!$C$46)),AK70*(AL65/(AK71*Results!$C$46)))</f>
        <v>112500</v>
      </c>
      <c r="AM74" s="25">
        <f>IF(AM62+AM44+AM54&gt;0,Results!$C$37*(AM62/(Results!$C$65*Results!$C$46)),AL70*(AM65/(AL71*Results!$C$46)))</f>
        <v>112500</v>
      </c>
      <c r="AN74" s="25">
        <f>IF(AN62+AN44+AN54&gt;0,Results!$C$37*(AN62/(Results!$C$65*Results!$C$46)),AM70*(AN65/(AM71*Results!$C$46)))</f>
        <v>112500</v>
      </c>
      <c r="AO74" s="25">
        <f>IF(AO62+AO44+AO54&gt;0,Results!$C$37*(AO62/(Results!$C$65*Results!$C$46)),AN70*(AO65/(AN71*Results!$C$46)))</f>
        <v>112500</v>
      </c>
      <c r="AP74" s="25">
        <f>IF(AP62+AP44+AP54&gt;0,Results!$C$37*(AP62/(Results!$C$65*Results!$C$46)),AO70*(AP65/(AO71*Results!$C$46)))</f>
        <v>112500</v>
      </c>
      <c r="AQ74" s="25">
        <f>IF(AQ62+AQ44+AQ54&gt;0,Results!$C$37*(AQ62/(Results!$C$65*Results!$C$46)),AP70*(AQ65/(AP71*Results!$C$46)))</f>
        <v>112500</v>
      </c>
      <c r="AR74" s="25">
        <f>IF(AR62+AR44+AR54&gt;0,Results!$C$37*(AR62/(Results!$C$65*Results!$C$46)),AQ70*(AR65/(AQ71*Results!$C$46)))</f>
        <v>112500</v>
      </c>
      <c r="AS74" s="25">
        <f>IF(AS62+AS44+AS54&gt;0,Results!$C$37*(AS62/(Results!$C$65*Results!$C$46)),AR70*(AS65/(AR71*Results!$C$46)))</f>
        <v>112500</v>
      </c>
      <c r="AT74" s="25">
        <f>IF(AT62+AT44+AT54&gt;0,Results!$C$37*(AT62/(Results!$C$65*Results!$C$46)),AS70*(AT65/(AS71*Results!$C$46)))</f>
        <v>112500</v>
      </c>
      <c r="AU74" s="25">
        <f>IF(AU62+AU44+AU54&gt;0,Results!$C$37*(AU62/(Results!$C$65*Results!$C$46)),AT70*(AU65/(AT71*Results!$C$46)))</f>
        <v>112500</v>
      </c>
      <c r="AV74" s="25">
        <f>IF(AV62+AV44+AV54&gt;0,Results!$C$37*(AV62/(Results!$C$65*Results!$C$46)),AU70*(AV65/(AU71*Results!$C$46)))</f>
        <v>112500</v>
      </c>
      <c r="AW74" s="25">
        <f>IF(AW62+AW44+AW54&gt;0,Results!$C$37*(AW62/(Results!$C$65*Results!$C$46)),AV70*(AW65/(AV71*Results!$C$46)))</f>
        <v>112500</v>
      </c>
      <c r="AX74" s="25">
        <f>IF(AX62+AX44+AX54&gt;0,Results!$C$37*(AX62/(Results!$C$65*Results!$C$46)),AW70*(AX65/(AW71*Results!$C$46)))</f>
        <v>112500</v>
      </c>
      <c r="AY74" s="25">
        <f>IF(AY62+AY44+AY54&gt;0,Results!$C$37*(AY62/(Results!$C$65*Results!$C$46)),AX70*(AY65/(AX71*Results!$C$46)))</f>
        <v>112500</v>
      </c>
      <c r="AZ74" s="25">
        <f>IF(AZ62+AZ44+AZ54&gt;0,Results!$C$37*(AZ62/(Results!$C$65*Results!$C$46)),AY70*(AZ65/(AY71*Results!$C$46)))</f>
        <v>112500</v>
      </c>
      <c r="BA74" s="25">
        <f>IF(BA62+BA44+BA54&gt;0,Results!$C$37*(BA62/(Results!$C$65*Results!$C$46)),AZ70*(BA65/(AZ71*Results!$C$46)))</f>
        <v>112500</v>
      </c>
      <c r="BB74" s="25">
        <f>IF(BB62+BB44+BB54&gt;0,Results!$C$37*(BB62/(Results!$C$65*Results!$C$46)),BA70*(BB65/(BA71*Results!$C$46)))</f>
        <v>112500</v>
      </c>
      <c r="BC74" s="25">
        <f>IF(BC62+BC44+BC54&gt;0,Results!$C$37*(BC62/(Results!$C$65*Results!$C$46)),BB70*(BC65/(BB71*Results!$C$46)))</f>
        <v>112500</v>
      </c>
      <c r="BD74" s="25">
        <f>IF(BD62+BD44+BD54&gt;0,Results!$C$37*(BD62/(Results!$C$65*Results!$C$46)),BC70*(BD65/(BC71*Results!$C$46)))</f>
        <v>112500</v>
      </c>
      <c r="BE74" s="25">
        <f>IF(BE62+BE44+BE54&gt;0,Results!$C$37*(BE62/(Results!$C$65*Results!$C$46)),BD70*(BE65/(BD71*Results!$C$46)))</f>
        <v>112500</v>
      </c>
      <c r="BF74" s="25">
        <f>IF(BF62+BF44+BF54&gt;0,Results!$C$37*(BF62/(Results!$C$65*Results!$C$46)),BE70*(BF65/(BE71*Results!$C$46)))</f>
        <v>112500</v>
      </c>
      <c r="BG74" s="25">
        <f>IF(BG62+BG44+BG54&gt;0,Results!$C$37*(BG62/(Results!$C$65*Results!$C$46)),BF70*(BG65/(BF71*Results!$C$46)))</f>
        <v>112500</v>
      </c>
      <c r="BH74" s="25">
        <f>IF(BH62+BH44+BH54&gt;0,Results!$C$37*(BH62/(Results!$C$65*Results!$C$46)),BG70*(BH65/(BG71*Results!$C$46)))</f>
        <v>112500</v>
      </c>
      <c r="BI74" s="25">
        <f>IF(BI62+BI44+BI54&gt;0,Results!$C$37*(BI62/(Results!$C$65*Results!$C$46)),BH70*(BI65/(BH71*Results!$C$46)))</f>
        <v>112500</v>
      </c>
      <c r="BJ74" s="25">
        <f>IF(BJ62+BJ44+BJ54&gt;0,Results!$C$37*(BJ62/(Results!$C$65*Results!$C$46)),BI70*(BJ65/(BI71*Results!$C$46)))</f>
        <v>112500</v>
      </c>
      <c r="BK74" s="25">
        <f>IF(BK62+BK44+BK54&gt;0,Results!$C$37*(BK62/(Results!$C$65*Results!$C$46)),BJ70*(BK65/(BJ71*Results!$C$46)))</f>
        <v>112500</v>
      </c>
      <c r="BL74" s="25">
        <f>IF(BL62+BL44+BL54&gt;0,Results!$C$37*(BL62/(Results!$C$65*Results!$C$46)),BK70*(BL65/(BK71*Results!$C$46)))</f>
        <v>112500</v>
      </c>
      <c r="BM74" s="25">
        <f>IF(BM62+BM44+BM54&gt;0,Results!$C$37*(BM62/(Results!$C$65*Results!$C$46)),BL70*(BM65/(BL71*Results!$C$46)))</f>
        <v>112500</v>
      </c>
      <c r="BN74" s="25">
        <f>IF(BN62+BN44+BN54&gt;0,Results!$C$37*(BN62/(Results!$C$65*Results!$C$46)),BM70*(BN65/(BM71*Results!$C$46)))</f>
        <v>112500</v>
      </c>
      <c r="BO74" s="25">
        <f>IF(BO62+BO44+BO54&gt;0,Results!$C$37*(BO62/(Results!$C$65*Results!$C$46)),BN70*(BO65/(BN71*Results!$C$46)))</f>
        <v>112500</v>
      </c>
      <c r="BP74" s="25">
        <f>IF(BP62+BP44+BP54&gt;0,Results!$C$37*(BP62/(Results!$C$65*Results!$C$46)),BO70*(BP65/(BO71*Results!$C$46)))</f>
        <v>112500</v>
      </c>
      <c r="BQ74" s="25">
        <f>IF(BQ62+BQ44+BQ54&gt;0,Results!$C$37*(BQ62/(Results!$C$65*Results!$C$46)),BP70*(BQ65/(BP71*Results!$C$46)))</f>
        <v>112500</v>
      </c>
      <c r="BR74" s="25">
        <f>IF(BR62+BR44+BR54&gt;0,Results!$C$37*(BR62/(Results!$C$65*Results!$C$46)),BQ70*(BR65/(BQ71*Results!$C$46)))</f>
        <v>112500</v>
      </c>
      <c r="BS74" s="25">
        <f>IF(BS62+BS44+BS54&gt;0,Results!$C$37*(BS62/(Results!$C$65*Results!$C$46)),BR70*(BS65/(BR71*Results!$C$46)))</f>
        <v>112500</v>
      </c>
      <c r="BT74" s="25">
        <f>IF(BT62+BT44+BT54&gt;0,Results!$C$37*(BT62/(Results!$C$65*Results!$C$46)),BS70*(BT65/(BS71*Results!$C$46)))</f>
        <v>112500</v>
      </c>
      <c r="BU74" s="25">
        <f>IF(BU62+BU44+BU54&gt;0,Results!$C$37*(BU62/(Results!$C$65*Results!$C$46)),BT70*(BU65/(BT71*Results!$C$46)))</f>
        <v>112500</v>
      </c>
      <c r="BV74" s="25">
        <f>IF(BV62+BV44+BV54&gt;0,Results!$C$37*(BV62/(Results!$C$65*Results!$C$46)),BU70*(BV65/(BU71*Results!$C$46)))</f>
        <v>112500</v>
      </c>
      <c r="BW74" s="25">
        <f>IF(BW62+BW44+BW54&gt;0,Results!$C$37*(BW62/(Results!$C$65*Results!$C$46)),BV70*(BW65/(BV71*Results!$C$46)))</f>
        <v>112500</v>
      </c>
      <c r="BX74" s="25">
        <f>IF(BX62+BX44+BX54&gt;0,Results!$C$37*(BX62/(Results!$C$65*Results!$C$46)),BW70*(BX65/(BW71*Results!$C$46)))</f>
        <v>112500</v>
      </c>
      <c r="BY74" s="25">
        <f>IF(BY62+BY44+BY54&gt;0,Results!$C$37*(BY62/(Results!$C$65*Results!$C$46)),BX70*(BY65/(BX71*Results!$C$46)))</f>
        <v>112500</v>
      </c>
      <c r="BZ74" s="25">
        <f>IF(BZ62+BZ44+BZ54&gt;0,Results!$C$37*(BZ62/(Results!$C$65*Results!$C$46)),BY70*(BZ65/(BY71*Results!$C$46)))</f>
        <v>112500</v>
      </c>
      <c r="CA74" s="25">
        <f>IF(CA62+CA44+CA54&gt;0,Results!$C$37*(CA62/(Results!$C$65*Results!$C$46)),BZ70*(CA65/(BZ71*Results!$C$46)))</f>
        <v>112500</v>
      </c>
      <c r="CB74" s="25">
        <f>IF(CB62+CB44+CB54&gt;0,Results!$C$37*(CB62/(Results!$C$65*Results!$C$46)),CA70*(CB65/(CA71*Results!$C$46)))</f>
        <v>112500</v>
      </c>
      <c r="CC74" s="25">
        <f>IF(CC62+CC44+CC54&gt;0,Results!$C$37*(CC62/(Results!$C$65*Results!$C$46)),CB70*(CC65/(CB71*Results!$C$46)))</f>
        <v>112500</v>
      </c>
      <c r="CD74" s="25">
        <f>IF(CD62+CD44+CD54&gt;0,Results!$C$37*(CD62/(Results!$C$65*Results!$C$46)),CC70*(CD65/(CC71*Results!$C$46)))</f>
        <v>112500</v>
      </c>
      <c r="CE74" s="25">
        <f>IF(CE62+CE44+CE54&gt;0,Results!$C$37*(CE62/(Results!$C$65*Results!$C$46)),CD70*(CE65/(CD71*Results!$C$46)))</f>
        <v>112500</v>
      </c>
      <c r="CF74" s="25">
        <f>IF(CF62+CF44+CF54&gt;0,Results!$C$37*(CF62/(Results!$C$65*Results!$C$46)),CE70*(CF65/(CE71*Results!$C$46)))</f>
        <v>112500</v>
      </c>
      <c r="CG74" s="25">
        <f>IF(CG62+CG44+CG54&gt;0,Results!$C$37*(CG62/(Results!$C$65*Results!$C$46)),CF70*(CG65/(CF71*Results!$C$46)))</f>
        <v>112500</v>
      </c>
      <c r="CH74" s="25">
        <f>IF(CH62+CH44+CH54&gt;0,Results!$C$37*(CH62/(Results!$C$65*Results!$C$46)),CG70*(CH65/(CG71*Results!$C$46)))</f>
        <v>112500</v>
      </c>
      <c r="CI74" s="25">
        <f>IF(CI62+CI44+CI54&gt;0,Results!$C$37*(CI62/(Results!$C$65*Results!$C$46)),CH70*(CI65/(CH71*Results!$C$46)))</f>
        <v>112500</v>
      </c>
      <c r="CJ74" s="25">
        <f>IF(CJ62+CJ44+CJ54&gt;0,Results!$C$37*(CJ62/(Results!$C$65*Results!$C$46)),CI70*(CJ65/(CI71*Results!$C$46)))</f>
        <v>112500</v>
      </c>
      <c r="CK74" s="25">
        <f>IF(CK62+CK44+CK54&gt;0,Results!$C$37*(CK62/(Results!$C$65*Results!$C$46)),CJ70*(CK65/(CJ71*Results!$C$46)))</f>
        <v>112500</v>
      </c>
      <c r="CL74" s="25">
        <f>IF(CL62+CL44+CL54&gt;0,Results!$C$37*(CL62/(Results!$C$65*Results!$C$46)),CK70*(CL65/(CK71*Results!$C$46)))</f>
        <v>112500</v>
      </c>
      <c r="CM74" s="25">
        <f>IF(CM62+CM44+CM54&gt;0,Results!$C$37*(CM62/(Results!$C$65*Results!$C$46)),CL70*(CM65/(CL71*Results!$C$46)))</f>
        <v>112500</v>
      </c>
      <c r="CN74" s="25">
        <f>IF(CN62+CN44+CN54&gt;0,Results!$C$37*(CN62/(Results!$C$65*Results!$C$46)),CM70*(CN65/(CM71*Results!$C$46)))</f>
        <v>112500</v>
      </c>
      <c r="CO74" s="25">
        <f>IF(CO62+CO44+CO54&gt;0,Results!$C$37*(CO62/(Results!$C$65*Results!$C$46)),CN70*(CO65/(CN71*Results!$C$46)))</f>
        <v>112500</v>
      </c>
      <c r="CP74" s="25">
        <f>IF(CP62+CP44+CP54&gt;0,Results!$C$37*(CP62/(Results!$C$65*Results!$C$46)),CO70*(CP65/(CO71*Results!$C$46)))</f>
        <v>112500</v>
      </c>
      <c r="CQ74" s="25">
        <f>IF(CQ62+CQ44+CQ54&gt;0,Results!$C$37*(CQ62/(Results!$C$65*Results!$C$46)),CP70*(CQ65/(CP71*Results!$C$46)))</f>
        <v>112500</v>
      </c>
      <c r="CR74" s="25">
        <f>IF(CR62+CR44+CR54&gt;0,Results!$C$37*(CR62/(Results!$C$65*Results!$C$46)),CQ70*(CR65/(CQ71*Results!$C$46)))</f>
        <v>112500</v>
      </c>
      <c r="CS74" s="25">
        <f>IF(CS62+CS44+CS54&gt;0,Results!$C$37*(CS62/(Results!$C$65*Results!$C$46)),CR70*(CS65/(CR71*Results!$C$46)))</f>
        <v>89062.49999998328</v>
      </c>
      <c r="CT74" s="25">
        <f>IF(CT62+CT44+CT54&gt;0,Results!$C$37*(CT62/(Results!$C$65*Results!$C$46)),CS70*(CT65/(CS71*Results!$C$46)))</f>
        <v>0</v>
      </c>
      <c r="CU74" s="25">
        <f>IF(CU62+CU44+CU54&gt;0,Results!$C$37*(CU62/(Results!$C$65*Results!$C$46)),CT70*(CU65/(CT71*Results!$C$46)))</f>
        <v>0</v>
      </c>
      <c r="CV74" s="25">
        <f>IF(CV62+CV44+CV54&gt;0,Results!$C$37*(CV62/(Results!$C$65*Results!$C$46)),CU70*(CV65/(CU71*Results!$C$46)))</f>
        <v>0</v>
      </c>
      <c r="CW74" s="25">
        <f>IF(CW62+CW44+CW54&gt;0,Results!$C$37*(CW62/(Results!$C$65*Results!$C$46)),CV70*(CW65/(CV71*Results!$C$46)))</f>
        <v>51000</v>
      </c>
      <c r="CX74" s="25">
        <f>IF(CX62+CX44+CX54&gt;0,Results!$C$37*(CX62/(Results!$C$65*Results!$C$46)),CW70*(CX65/(CW71*Results!$C$46)))</f>
        <v>51000</v>
      </c>
      <c r="CY74" s="25">
        <f>IF(CY62+CY44+CY54&gt;0,Results!$C$37*(CY62/(Results!$C$65*Results!$C$46)),CX70*(CY65/(CX71*Results!$C$46)))</f>
        <v>51000</v>
      </c>
      <c r="CZ74" s="25">
        <f>IF(CZ62+CZ44+CZ54&gt;0,Results!$C$37*(CZ62/(Results!$C$65*Results!$C$46)),CY70*(CZ65/(CY71*Results!$C$46)))</f>
        <v>51000</v>
      </c>
      <c r="DA74" s="25">
        <f>IF(DA62+DA44+DA54&gt;0,Results!$C$37*(DA62/(Results!$C$65*Results!$C$46)),CZ70*(DA65/(CZ71*Results!$C$46)))</f>
        <v>51000</v>
      </c>
      <c r="DB74" s="25">
        <f>IF(DB62+DB44+DB54&gt;0,Results!$C$37*(DB62/(Results!$C$65*Results!$C$46)),DA70*(DB65/(DA71*Results!$C$46)))</f>
        <v>51000</v>
      </c>
      <c r="DC74" s="25">
        <f>IF(DC62+DC44+DC54&gt;0,Results!$C$37*(DC62/(Results!$C$65*Results!$C$46)),DB70*(DC65/(DB71*Results!$C$46)))</f>
        <v>51000</v>
      </c>
      <c r="DD74" s="25">
        <f>IF(DD62+DD44+DD54&gt;0,Results!$C$37*(DD62/(Results!$C$65*Results!$C$46)),DC70*(DD65/(DC71*Results!$C$46)))</f>
        <v>51000</v>
      </c>
      <c r="DE74" s="25">
        <f>IF(DE62+DE44+DE54&gt;0,Results!$C$37*(DE62/(Results!$C$65*Results!$C$46)),DD70*(DE65/(DD71*Results!$C$46)))</f>
        <v>51000</v>
      </c>
      <c r="DF74" s="25">
        <f>IF(DF62+DF44+DF54&gt;0,Results!$C$37*(DF62/(Results!$C$65*Results!$C$46)),DE70*(DF65/(DE71*Results!$C$46)))</f>
        <v>51000</v>
      </c>
      <c r="DG74" s="25">
        <f>IF(DG62+DG44+DG54&gt;0,Results!$C$37*(DG62/(Results!$C$65*Results!$C$46)),DF70*(DG65/(DF71*Results!$C$46)))</f>
        <v>51000</v>
      </c>
      <c r="DH74" s="25">
        <f>IF(DH62+DH44+DH54&gt;0,Results!$C$37*(DH62/(Results!$C$65*Results!$C$46)),DG70*(DH65/(DG71*Results!$C$46)))</f>
        <v>51000</v>
      </c>
      <c r="DI74" s="25">
        <f>IF(DI62+DI44+DI54&gt;0,Results!$C$37*(DI62/(Results!$C$65*Results!$C$46)),DH70*(DI65/(DH71*Results!$C$46)))</f>
        <v>51000</v>
      </c>
      <c r="DJ74" s="25">
        <f>IF(DJ62+DJ44+DJ54&gt;0,Results!$C$37*(DJ62/(Results!$C$65*Results!$C$46)),DI70*(DJ65/(DI71*Results!$C$46)))</f>
        <v>51000</v>
      </c>
      <c r="DK74" s="25">
        <f>IF(DK62+DK44+DK54&gt;0,Results!$C$37*(DK62/(Results!$C$65*Results!$C$46)),DJ70*(DK65/(DJ71*Results!$C$46)))</f>
        <v>51000</v>
      </c>
      <c r="DL74" s="25">
        <f>IF(DL62+DL44+DL54&gt;0,Results!$C$37*(DL62/(Results!$C$65*Results!$C$46)),DK70*(DL65/(DK71*Results!$C$46)))</f>
        <v>51000</v>
      </c>
      <c r="DM74" s="25">
        <f>IF(DM62+DM44+DM54&gt;0,Results!$C$37*(DM62/(Results!$C$65*Results!$C$46)),DL70*(DM65/(DL71*Results!$C$46)))</f>
        <v>51000</v>
      </c>
      <c r="DN74" s="25">
        <f>IF(DN62+DN44+DN54&gt;0,Results!$C$37*(DN62/(Results!$C$65*Results!$C$46)),DM70*(DN65/(DM71*Results!$C$46)))</f>
        <v>51000</v>
      </c>
      <c r="DO74" s="25">
        <f>IF(DO62+DO44+DO54&gt;0,Results!$C$37*(DO62/(Results!$C$65*Results!$C$46)),DN70*(DO65/(DN71*Results!$C$46)))</f>
        <v>51000</v>
      </c>
      <c r="DP74" s="25">
        <f>IF(DP62+DP44+DP54&gt;0,Results!$C$37*(DP62/(Results!$C$65*Results!$C$46)),DO70*(DP65/(DO71*Results!$C$46)))</f>
        <v>51000</v>
      </c>
      <c r="DQ74" s="25">
        <f>IF(DQ62+DQ44+DQ54&gt;0,Results!$C$37*(DQ62/(Results!$C$65*Results!$C$46)),DP70*(DQ65/(DP71*Results!$C$46)))</f>
        <v>51000</v>
      </c>
      <c r="DR74" s="25">
        <f>IF(DR62+DR44+DR54&gt;0,Results!$C$37*(DR62/(Results!$C$65*Results!$C$46)),DQ70*(DR65/(DQ71*Results!$C$46)))</f>
        <v>51000</v>
      </c>
      <c r="DS74" s="25">
        <f>IF(DS62+DS44+DS54&gt;0,Results!$C$37*(DS62/(Results!$C$65*Results!$C$46)),DR70*(DS65/(DR71*Results!$C$46)))</f>
        <v>51000</v>
      </c>
      <c r="DT74" s="25">
        <f>IF(DT62+DT44+DT54&gt;0,Results!$C$37*(DT62/(Results!$C$65*Results!$C$46)),DS70*(DT65/(DS71*Results!$C$46)))</f>
        <v>51000</v>
      </c>
      <c r="DU74" s="25">
        <f>IF(DU62+DU44+DU54&gt;0,Results!$C$37*(DU62/(Results!$C$65*Results!$C$46)),DT70*(DU65/(DT71*Results!$C$46)))</f>
        <v>51000</v>
      </c>
      <c r="DV74" s="25">
        <f>IF(DV62+DV44+DV54&gt;0,Results!$C$37*(DV62/(Results!$C$65*Results!$C$46)),DU70*(DV65/(DU71*Results!$C$46)))</f>
        <v>51000</v>
      </c>
      <c r="DW74" s="25">
        <f>IF(DW62+DW44+DW54&gt;0,Results!$C$37*(DW62/(Results!$C$65*Results!$C$46)),DV70*(DW65/(DV71*Results!$C$46)))</f>
        <v>51000</v>
      </c>
      <c r="DX74" s="25">
        <f>IF(DX62+DX44+DX54&gt;0,Results!$C$37*(DX62/(Results!$C$65*Results!$C$46)),DW70*(DX65/(DW71*Results!$C$46)))</f>
        <v>51000</v>
      </c>
      <c r="DY74" s="25">
        <f>IF(DY62+DY44+DY54&gt;0,Results!$C$37*(DY62/(Results!$C$65*Results!$C$46)),DX70*(DY65/(DX71*Results!$C$46)))</f>
        <v>51000</v>
      </c>
      <c r="DZ74" s="25">
        <f>IF(DZ62+DZ44+DZ54&gt;0,Results!$C$37*(DZ62/(Results!$C$65*Results!$C$46)),DY70*(DZ65/(DY71*Results!$C$46)))</f>
        <v>51000</v>
      </c>
      <c r="EA74" s="25">
        <f>IF(EA62+EA44+EA54&gt;0,Results!$C$37*(EA62/(Results!$C$65*Results!$C$46)),DZ70*(EA65/(DZ71*Results!$C$46)))</f>
        <v>51000</v>
      </c>
      <c r="EB74" s="25">
        <f>IF(EB62+EB44+EB54&gt;0,Results!$C$37*(EB62/(Results!$C$65*Results!$C$46)),EA70*(EB65/(EA71*Results!$C$46)))</f>
        <v>51000</v>
      </c>
      <c r="EC74" s="25">
        <f>IF(EC62+EC44+EC54&gt;0,Results!$C$37*(EC62/(Results!$C$65*Results!$C$46)),EB70*(EC65/(EB71*Results!$C$46)))</f>
        <v>51000</v>
      </c>
      <c r="ED74" s="25">
        <f>IF(ED62+ED44+ED54&gt;0,Results!$C$37*(ED62/(Results!$C$65*Results!$C$46)),EC70*(ED65/(EC71*Results!$C$46)))</f>
        <v>51000</v>
      </c>
      <c r="EE74" s="25">
        <f>IF(EE62+EE44+EE54&gt;0,Results!$C$37*(EE62/(Results!$C$65*Results!$C$46)),ED70*(EE65/(ED71*Results!$C$46)))</f>
        <v>51000</v>
      </c>
      <c r="EF74" s="25">
        <f>IF(EF62+EF44+EF54&gt;0,Results!$C$37*(EF62/(Results!$C$65*Results!$C$46)),EE70*(EF65/(EE71*Results!$C$46)))</f>
        <v>51000</v>
      </c>
      <c r="EG74" s="25">
        <f>IF(EG62+EG44+EG54&gt;0,Results!$C$37*(EG62/(Results!$C$65*Results!$C$46)),EF70*(EG65/(EF71*Results!$C$46)))</f>
        <v>51000</v>
      </c>
      <c r="EH74" s="25">
        <f>IF(EH62+EH44+EH54&gt;0,Results!$C$37*(EH62/(Results!$C$65*Results!$C$46)),EG70*(EH65/(EG71*Results!$C$46)))</f>
        <v>13144.82794348509</v>
      </c>
      <c r="EI74" s="25">
        <f>IF(EI62+EI44+EI54&gt;0,Results!$C$37*(EI62/(Results!$C$65*Results!$C$46)),EH70*(EI65/(EH71*Results!$C$46)))</f>
        <v>12924.233594976455</v>
      </c>
      <c r="EJ74" s="25">
        <f>IF(EJ62+EJ44+EJ54&gt;0,Results!$C$37*(EJ62/(Results!$C$65*Results!$C$46)),EI70*(EJ65/(EI71*Results!$C$46)))</f>
        <v>12867.377227202904</v>
      </c>
      <c r="EK74" s="25">
        <f>IF(EK62+EK44+EK54&gt;0,Results!$C$37*(EK62/(Results!$C$65*Results!$C$46)),EJ70*(EK65/(EJ71*Results!$C$46)))</f>
        <v>12811.47501367629</v>
      </c>
      <c r="EL74" s="25">
        <f>IF(EL62+EL44+EL54&gt;0,Results!$C$37*(EL62/(Results!$C$65*Results!$C$46)),EK70*(EL65/(EK71*Results!$C$46)))</f>
        <v>12755.81872551061</v>
      </c>
      <c r="EM74" s="25">
        <f>IF(EM62+EM44+EM54&gt;0,Results!$C$37*(EM62/(Results!$C$65*Results!$C$46)),EL70*(EM65/(EL71*Results!$C$46)))</f>
        <v>12700.404235626755</v>
      </c>
      <c r="EN74" s="25">
        <f>IF(EN62+EN44+EN54&gt;0,Results!$C$37*(EN62/(Results!$C$65*Results!$C$46)),EM70*(EN65/(EM71*Results!$C$46)))</f>
        <v>12645.230480304243</v>
      </c>
      <c r="EO74" s="25">
        <f>IF(EO62+EO44+EO54&gt;0,Results!$C$37*(EO62/(Results!$C$65*Results!$C$46)),EN70*(EO65/(EN71*Results!$C$46)))</f>
        <v>12590.296413673763</v>
      </c>
      <c r="EP74" s="25">
        <f>IF(EP62+EP44+EP54&gt;0,Results!$C$37*(EP62/(Results!$C$65*Results!$C$46)),EO70*(EP65/(EO71*Results!$C$46)))</f>
        <v>12535.600994467013</v>
      </c>
      <c r="EQ74" s="25">
        <f>IF(EQ62+EQ44+EQ54&gt;0,Results!$C$37*(EQ62/(Results!$C$65*Results!$C$46)),EP70*(EQ65/(EP71*Results!$C$46)))</f>
        <v>12481.143185939465</v>
      </c>
      <c r="ER74" s="25">
        <f>IF(ER62+ER44+ER54&gt;0,Results!$C$37*(ER62/(Results!$C$65*Results!$C$46)),EQ70*(ER65/(EQ71*Results!$C$46)))</f>
        <v>12426.921955850472</v>
      </c>
      <c r="ES74" s="25">
        <f>IF(ES62+ES44+ES54&gt;0,Results!$C$37*(ES62/(Results!$C$65*Results!$C$46)),ER70*(ES65/(ER71*Results!$C$46)))</f>
        <v>12372.936276443703</v>
      </c>
      <c r="ET74" s="25">
        <f>IF(ET62+ET44+ET54&gt;0,Results!$C$37*(ET62/(Results!$C$65*Results!$C$46)),ES70*(ET65/(ES71*Results!$C$46)))</f>
        <v>12319.185124427655</v>
      </c>
      <c r="EU74" s="25">
        <f>IF(EU62+EU44+EU54&gt;0,Results!$C$37*(EU62/(Results!$C$65*Results!$C$46)),ET70*(EU65/(ET71*Results!$C$46)))</f>
        <v>12265.667480956261</v>
      </c>
      <c r="EV74" s="25">
        <f>IF(EV62+EV44+EV54&gt;0,Results!$C$37*(EV62/(Results!$C$65*Results!$C$46)),EU70*(EV65/(EU71*Results!$C$46)))</f>
        <v>12212.382331609588</v>
      </c>
      <c r="EW74" s="25">
        <f>IF(EW62+EW44+EW54&gt;0,Results!$C$37*(EW62/(Results!$C$65*Results!$C$46)),EV70*(EW65/(EV71*Results!$C$46)))</f>
        <v>12159.328666374586</v>
      </c>
      <c r="EX74" s="25">
        <f>IF(EX62+EX44+EX54&gt;0,Results!$C$37*(EX62/(Results!$C$65*Results!$C$46)),EW70*(EX65/(EW71*Results!$C$46)))</f>
        <v>12106.505479625965</v>
      </c>
      <c r="EY74" s="25">
        <f>IF(EY62+EY44+EY54&gt;0,Results!$C$37*(EY62/(Results!$C$65*Results!$C$46)),EX70*(EY65/(EX71*Results!$C$46)))</f>
        <v>12053.911770107115</v>
      </c>
      <c r="EZ74" s="25">
        <f>IF(EZ62+EZ44+EZ54&gt;0,Results!$C$37*(EZ62/(Results!$C$65*Results!$C$46)),EY70*(EZ65/(EY71*Results!$C$46)))</f>
        <v>12001.546540911148</v>
      </c>
      <c r="FA74" s="25">
        <f>IF(FA62+FA44+FA54&gt;0,Results!$C$37*(FA62/(Results!$C$65*Results!$C$46)),EZ70*(FA65/(EZ71*Results!$C$46)))</f>
        <v>11949.408799461986</v>
      </c>
      <c r="FB74" s="25">
        <f>IF(FB62+FB44+FB54&gt;0,Results!$C$37*(FB62/(Results!$C$65*Results!$C$46)),FA70*(FB65/(FA71*Results!$C$46)))</f>
        <v>11897.497557495548</v>
      </c>
      <c r="FC74" s="25">
        <f>IF(FC62+FC44+FC54&gt;0,Results!$C$37*(FC62/(Results!$C$65*Results!$C$46)),FB70*(FC65/(FB71*Results!$C$46)))</f>
        <v>11845.811831041025</v>
      </c>
      <c r="FD74" s="25">
        <f>IF(FD62+FD44+FD54&gt;0,Results!$C$37*(FD62/(Results!$C$65*Results!$C$46)),FC70*(FD65/(FC71*Results!$C$46)))</f>
        <v>11794.350640402225</v>
      </c>
      <c r="FE74" s="25">
        <f>IF(FE62+FE44+FE54&gt;0,Results!$C$37*(FE62/(Results!$C$65*Results!$C$46)),FD70*(FE65/(FD71*Results!$C$46)))</f>
        <v>11743.113010139001</v>
      </c>
      <c r="FF74" s="25">
        <f>IF(FF62+FF44+FF54&gt;0,Results!$C$37*(FF62/(Results!$C$65*Results!$C$46)),FE70*(FF65/(FE71*Results!$C$46)))</f>
        <v>11692.097969048767</v>
      </c>
      <c r="FG74" s="25">
        <f>IF(FG62+FG44+FG54&gt;0,Results!$C$37*(FG62/(Results!$C$65*Results!$C$46)),FF70*(FG65/(FF71*Results!$C$46)))</f>
        <v>11641.304550148083</v>
      </c>
      <c r="FH74" s="25">
        <f>IF(FH62+FH44+FH54&gt;0,Results!$C$37*(FH62/(Results!$C$65*Results!$C$46)),FG70*(FH65/(FG71*Results!$C$46)))</f>
        <v>11590.731790654332</v>
      </c>
      <c r="FI74" s="25">
        <f>IF(FI62+FI44+FI54&gt;0,Results!$C$37*(FI62/(Results!$C$65*Results!$C$46)),FH70*(FI65/(FH71*Results!$C$46)))</f>
        <v>11540.378731967457</v>
      </c>
      <c r="FJ74" s="25">
        <f>IF(FJ62+FJ44+FJ54&gt;0,Results!$C$37*(FJ62/(Results!$C$65*Results!$C$46)),FI70*(FJ65/(FI71*Results!$C$46)))</f>
        <v>11490.244419651815</v>
      </c>
      <c r="FK74" s="25">
        <f>IF(FK62+FK44+FK54&gt;0,Results!$C$37*(FK62/(Results!$C$65*Results!$C$46)),FJ70*(FK65/(FJ71*Results!$C$46)))</f>
        <v>11440.327903418067</v>
      </c>
      <c r="FL74" s="25">
        <f>IF(FL62+FL44+FL54&gt;0,Results!$C$37*(FL62/(Results!$C$65*Results!$C$46)),FK70*(FL65/(FK71*Results!$C$46)))</f>
        <v>11390.628237105162</v>
      </c>
      <c r="FM74" s="406">
        <f>IF(FM62+FM44+FM54&gt;0,Results!$C$37*(FM62/(Results!$C$65*Results!$C$46)),FL70*(FM65/(FL71*Results!$C$46)))</f>
        <v>11341.144478662425</v>
      </c>
      <c r="FN74" s="25">
        <f>IF(FN62+FN44+FN54&gt;0,Results!$C$37*(FN62/(Results!$C$65*Results!$C$46)),FM70*(FN65/(FM71*Results!$C$46)))</f>
        <v>11291.875690131674</v>
      </c>
      <c r="FO74" s="25">
        <f>IF(FO62+FO44+FO54&gt;0,Results!$C$37*(FO62/(Results!$C$65*Results!$C$46)),FN70*(FO65/(FN71*Results!$C$46)))</f>
        <v>11242.820937629462</v>
      </c>
      <c r="FP74" s="25">
        <f>IF(FP62+FP44+FP54&gt;0,Results!$C$37*(FP62/(Results!$C$65*Results!$C$46)),FO70*(FP65/(FO71*Results!$C$46)))</f>
        <v>11193.979291329364</v>
      </c>
      <c r="FQ74" s="25">
        <f>IF(FQ62+FQ44+FQ54&gt;0,Results!$C$37*(FQ62/(Results!$C$65*Results!$C$46)),FP70*(FQ65/(FP71*Results!$C$46)))</f>
        <v>11145.349825444349</v>
      </c>
      <c r="FR74" s="25">
        <f>IF(FR62+FR44+FR54&gt;0,Results!$C$37*(FR62/(Results!$C$65*Results!$C$46)),FQ70*(FR65/(FQ71*Results!$C$46)))</f>
        <v>11096.931618209253</v>
      </c>
      <c r="FS74" s="25">
        <f>IF(FS62+FS44+FS54&gt;0,Results!$C$37*(FS62/(Results!$C$65*Results!$C$46)),FR70*(FS65/(FR71*Results!$C$46)))</f>
        <v>11096.931618209253</v>
      </c>
      <c r="FT74" s="25">
        <f>IF(FT62+FT44+FT54&gt;0,Results!$C$37*(FT62/(Results!$C$65*Results!$C$46)),FS70*(FT65/(FS71*Results!$C$46)))</f>
        <v>11096.931618209253</v>
      </c>
      <c r="FU74" s="25">
        <f>IF(FU62+FU44+FU54&gt;0,Results!$C$37*(FU62/(Results!$C$65*Results!$C$46)),FT70*(FU65/(FT71*Results!$C$46)))</f>
        <v>11096.931618209253</v>
      </c>
      <c r="FV74" s="25">
        <f>IF(FV62+FV44+FV54&gt;0,Results!$C$37*(FV62/(Results!$C$65*Results!$C$46)),FU70*(FV65/(FU71*Results!$C$46)))</f>
        <v>11096.931618209253</v>
      </c>
      <c r="FW74" s="25">
        <f>IF(FW62+FW44+FW54&gt;0,Results!$C$37*(FW62/(Results!$C$65*Results!$C$46)),FV70*(FW65/(FV71*Results!$C$46)))</f>
        <v>11096.931618209253</v>
      </c>
      <c r="FX74" s="25">
        <f>IF(FX62+FX44+FX54&gt;0,Results!$C$37*(FX62/(Results!$C$65*Results!$C$46)),FW70*(FX65/(FW71*Results!$C$46)))</f>
        <v>11096.931618209253</v>
      </c>
      <c r="FY74" s="25">
        <f>IF(FY62+FY44+FY54&gt;0,Results!$C$37*(FY62/(Results!$C$65*Results!$C$46)),FX70*(FY65/(FX71*Results!$C$46)))</f>
        <v>11096.931618209253</v>
      </c>
      <c r="FZ74" s="25">
        <f>IF(FZ62+FZ44+FZ54&gt;0,Results!$C$37*(FZ62/(Results!$C$65*Results!$C$46)),FY70*(FZ65/(FY71*Results!$C$46)))</f>
        <v>11096.931618209253</v>
      </c>
      <c r="GA74" s="25">
        <f>IF(GA62+GA44+GA54&gt;0,Results!$C$37*(GA62/(Results!$C$65*Results!$C$46)),FZ70*(GA65/(FZ71*Results!$C$46)))</f>
        <v>11096.931618209253</v>
      </c>
      <c r="GB74" s="25">
        <f>IF(GB62+GB44+GB54&gt;0,Results!$C$37*(GB62/(Results!$C$65*Results!$C$46)),GA70*(GB65/(GA71*Results!$C$46)))</f>
        <v>11096.931618209253</v>
      </c>
      <c r="GC74" s="25">
        <f>IF(GC62+GC44+GC54&gt;0,Results!$C$37*(GC62/(Results!$C$65*Results!$C$46)),GB70*(GC65/(GB71*Results!$C$46)))</f>
        <v>11096.931618209253</v>
      </c>
      <c r="GD74" s="25">
        <f>IF(GD62+GD44+GD54&gt;0,Results!$C$37*(GD62/(Results!$C$65*Results!$C$46)),GC70*(GD65/(GC71*Results!$C$46)))</f>
        <v>11096.931618209253</v>
      </c>
      <c r="GE74" s="25">
        <f>IF(GE62+GE44+GE54&gt;0,Results!$C$37*(GE62/(Results!$C$65*Results!$C$46)),GD70*(GE65/(GD71*Results!$C$46)))</f>
        <v>11096.931618209253</v>
      </c>
      <c r="GF74" s="25">
        <f>IF(GF62+GF44+GF54&gt;0,Results!$C$37*(GF62/(Results!$C$65*Results!$C$46)),GE70*(GF65/(GE71*Results!$C$46)))</f>
        <v>11096.931618209253</v>
      </c>
      <c r="GG74" s="25">
        <f>IF(GG62+GG44+GG54&gt;0,Results!$C$37*(GG62/(Results!$C$65*Results!$C$46)),GF70*(GG65/(GF71*Results!$C$46)))</f>
        <v>11096.931618209253</v>
      </c>
      <c r="GH74" s="25">
        <f>IF(GH62+GH44+GH54&gt;0,Results!$C$37*(GH62/(Results!$C$65*Results!$C$46)),GG70*(GH65/(GG71*Results!$C$46)))</f>
        <v>11096.931618209253</v>
      </c>
      <c r="GI74" s="25">
        <f>IF(GI62+GI44+GI54&gt;0,Results!$C$37*(GI62/(Results!$C$65*Results!$C$46)),GH70*(GI65/(GH71*Results!$C$46)))</f>
        <v>11096.931618209253</v>
      </c>
      <c r="GJ74" s="25">
        <f>IF(GJ62+GJ44+GJ54&gt;0,Results!$C$37*(GJ62/(Results!$C$65*Results!$C$46)),GI70*(GJ65/(GI71*Results!$C$46)))</f>
        <v>11096.931618209253</v>
      </c>
      <c r="GK74" s="25">
        <f>IF(GK62+GK44+GK54&gt;0,Results!$C$37*(GK62/(Results!$C$65*Results!$C$46)),GJ70*(GK65/(GJ71*Results!$C$46)))</f>
        <v>11096.931618209253</v>
      </c>
      <c r="GL74" s="25">
        <f>IF(GL62+GL44+GL54&gt;0,Results!$C$37*(GL62/(Results!$C$65*Results!$C$46)),GK70*(GL65/(GK71*Results!$C$46)))</f>
        <v>11096.931618209253</v>
      </c>
      <c r="GM74" s="25">
        <f>IF(GM62+GM44+GM54&gt;0,Results!$C$37*(GM62/(Results!$C$65*Results!$C$46)),GL70*(GM65/(GL71*Results!$C$46)))</f>
        <v>5733.5769127067806</v>
      </c>
      <c r="GN74" s="25">
        <f>IF(GN62+GN44+GN54&gt;0,Results!$C$37*(GN62/(Results!$C$65*Results!$C$46)),GM70*(GN65/(GM71*Results!$C$46)))</f>
        <v>0</v>
      </c>
      <c r="GO74" s="25">
        <f>IF(GO62+GO44+GO54&gt;0,Results!$C$37*(GO62/(Results!$C$65*Results!$C$46)),GN70*(GO65/(GN71*Results!$C$46)))</f>
        <v>0</v>
      </c>
      <c r="GP74" s="25">
        <f>IF(GP62+GP44+GP54&gt;0,Results!$C$37*(GP62/(Results!$C$65*Results!$C$46)),GO70*(GP65/(GO71*Results!$C$46)))</f>
        <v>0</v>
      </c>
      <c r="GQ74" s="25">
        <f>IF(GQ62+GQ44+GQ54&gt;0,Results!$C$37*(GQ62/(Results!$C$65*Results!$C$46)),GP70*(GQ65/(GP71*Results!$C$46)))</f>
        <v>0</v>
      </c>
      <c r="GR74" s="25">
        <f>IF(GR62+GR44+GR54&gt;0,Results!$C$37*(GR62/(Results!$C$65*Results!$C$46)),GQ70*(GR65/(GQ71*Results!$C$46)))</f>
        <v>0</v>
      </c>
      <c r="GS74" s="25">
        <f>IF(GS62+GS44+GS54&gt;0,Results!$C$37*(GS62/(Results!$C$65*Results!$C$46)),GR70*(GS65/(GR71*Results!$C$46)))</f>
        <v>0</v>
      </c>
      <c r="GT74" s="25">
        <f>IF(GT62+GT44+GT54&gt;0,Results!$C$37*(GT62/(Results!$C$65*Results!$C$46)),GS70*(GT65/(GS71*Results!$C$46)))</f>
        <v>0</v>
      </c>
      <c r="GU74" s="25">
        <f>IF(GU62+GU44+GU54&gt;0,Results!$C$37*(GU62/(Results!$C$65*Results!$C$46)),GT70*(GU65/(GT71*Results!$C$46)))</f>
        <v>0</v>
      </c>
      <c r="GV74" s="25">
        <f>IF(GV62+GV44+GV54&gt;0,Results!$C$37*(GV62/(Results!$C$65*Results!$C$46)),GU70*(GV65/(GU71*Results!$C$46)))</f>
        <v>0</v>
      </c>
      <c r="GW74" s="25">
        <f>IF(GW62+GW44+GW54&gt;0,Results!$C$37*(GW62/(Results!$C$65*Results!$C$46)),GV70*(GW65/(GV71*Results!$C$46)))</f>
        <v>0</v>
      </c>
      <c r="GX74" s="25">
        <f>IF(GX62+GX44+GX54&gt;0,Results!$C$37*(GX62/(Results!$C$65*Results!$C$46)),GW70*(GX65/(GW71*Results!$C$46)))</f>
        <v>0</v>
      </c>
      <c r="GY74" s="25">
        <f>IF(GY62+GY44+GY54&gt;0,Results!$C$37*(GY62/(Results!$C$65*Results!$C$46)),GX70*(GY65/(GX71*Results!$C$46)))</f>
        <v>0</v>
      </c>
      <c r="GZ74" s="25">
        <f>IF(GZ62+GZ44+GZ54&gt;0,Results!$C$37*(GZ62/(Results!$C$65*Results!$C$46)),GY70*(GZ65/(GY71*Results!$C$46)))</f>
        <v>0</v>
      </c>
      <c r="HA74" s="25">
        <f>IF(HA62+HA44+HA54&gt;0,Results!$C$37*(HA62/(Results!$C$65*Results!$C$46)),GZ70*(HA65/(GZ71*Results!$C$46)))</f>
        <v>0</v>
      </c>
      <c r="HB74" s="25">
        <f>IF(HB62+HB44+HB54&gt;0,Results!$C$37*(HB62/(Results!$C$65*Results!$C$46)),HA70*(HB65/(HA71*Results!$C$46)))</f>
        <v>0</v>
      </c>
      <c r="HC74" s="25">
        <f>IF(HC62+HC44+HC54&gt;0,Results!$C$37*(HC62/(Results!$C$65*Results!$C$46)),HB70*(HC65/(HB71*Results!$C$46)))</f>
        <v>0</v>
      </c>
      <c r="HD74" s="25">
        <f>IF(HD62+HD44+HD54&gt;0,Results!$C$37*(HD62/(Results!$C$65*Results!$C$46)),HC70*(HD65/(HC71*Results!$C$46)))</f>
        <v>0</v>
      </c>
      <c r="HE74" s="25">
        <f>IF(HE62+HE44+HE54&gt;0,Results!$C$37*(HE62/(Results!$C$65*Results!$C$46)),HD70*(HE65/(HD71*Results!$C$46)))</f>
        <v>0</v>
      </c>
      <c r="HF74" s="25">
        <f>IF(HF62+HF44+HF54&gt;0,Results!$C$37*(HF62/(Results!$C$65*Results!$C$46)),HE70*(HF65/(HE71*Results!$C$46)))</f>
        <v>0</v>
      </c>
      <c r="HG74" s="25">
        <f>IF(HG62+HG44+HG54&gt;0,Results!$C$37*(HG62/(Results!$C$65*Results!$C$46)),HF70*(HG65/(HF71*Results!$C$46)))</f>
        <v>0</v>
      </c>
      <c r="HH74" s="25">
        <f>IF(HH62+HH44+HH54&gt;0,Results!$C$37*(HH62/(Results!$C$65*Results!$C$46)),HG70*(HH65/(HG71*Results!$C$46)))</f>
        <v>0</v>
      </c>
      <c r="HI74" s="25">
        <f>IF(HI62+HI44+HI54&gt;0,Results!$C$37*(HI62/(Results!$C$65*Results!$C$46)),HH70*(HI65/(HH71*Results!$C$46)))</f>
        <v>0</v>
      </c>
      <c r="HJ74" s="25">
        <f>IF(HJ62+HJ44+HJ54&gt;0,Results!$C$37*(HJ62/(Results!$C$65*Results!$C$46)),HI70*(HJ65/(HI71*Results!$C$46)))</f>
        <v>0</v>
      </c>
      <c r="HK74" s="25">
        <f>IF(HK62+HK44+HK54&gt;0,Results!$C$37*(HK62/(Results!$C$65*Results!$C$46)),HJ70*(HK65/(HJ71*Results!$C$46)))</f>
        <v>0</v>
      </c>
      <c r="HL74" s="25">
        <f>IF(HL62+HL44+HL54&gt;0,Results!$C$37*(HL62/(Results!$C$65*Results!$C$46)),HK70*(HL65/(HK71*Results!$C$46)))</f>
        <v>0</v>
      </c>
      <c r="HM74" s="25">
        <f>IF(HM62+HM44+HM54&gt;0,Results!$C$37*(HM62/(Results!$C$65*Results!$C$46)),HL70*(HM65/(HL71*Results!$C$46)))</f>
        <v>0</v>
      </c>
      <c r="HN74" s="25">
        <f>IF(HN62+HN44+HN54&gt;0,Results!$C$37*(HN62/(Results!$C$65*Results!$C$46)),HM70*(HN65/(HM71*Results!$C$46)))</f>
        <v>0</v>
      </c>
      <c r="HO74" s="25">
        <f>IF(HO62+HO44+HO54&gt;0,Results!$C$37*(HO62/(Results!$C$65*Results!$C$46)),HN70*(HO65/(HN71*Results!$C$46)))</f>
        <v>0</v>
      </c>
      <c r="HP74" s="25">
        <f>IF(HP62+HP44+HP54&gt;0,Results!$C$37*(HP62/(Results!$C$65*Results!$C$46)),HO70*(HP65/(HO71*Results!$C$46)))</f>
        <v>0</v>
      </c>
      <c r="HQ74" s="25">
        <f>IF(HQ62+HQ44+HQ54&gt;0,Results!$C$37*(HQ62/(Results!$C$65*Results!$C$46)),HP70*(HQ65/(HP71*Results!$C$46)))</f>
        <v>0</v>
      </c>
      <c r="HR74" s="25">
        <f>IF(HR62+HR44+HR54&gt;0,Results!$C$37*(HR62/(Results!$C$65*Results!$C$46)),HQ70*(HR65/(HQ71*Results!$C$46)))</f>
        <v>0</v>
      </c>
      <c r="HS74" s="25">
        <f>IF(HS62+HS44+HS54&gt;0,Results!$C$37*(HS62/(Results!$C$65*Results!$C$46)),HR70*(HS65/(HR71*Results!$C$46)))</f>
        <v>0</v>
      </c>
      <c r="HT74" s="25">
        <f>IF(HT62+HT44+HT54&gt;0,Results!$C$37*(HT62/(Results!$C$65*Results!$C$46)),HS70*(HT65/(HS71*Results!$C$46)))</f>
        <v>0</v>
      </c>
      <c r="HU74" s="25">
        <f>IF(HU62+HU44+HU54&gt;0,Results!$C$37*(HU62/(Results!$C$65*Results!$C$46)),HT70*(HU65/(HT71*Results!$C$46)))</f>
        <v>0</v>
      </c>
      <c r="HV74" s="25">
        <f>IF(HV62+HV44+HV54&gt;0,Results!$C$37*(HV62/(Results!$C$65*Results!$C$46)),HU70*(HV65/(HU71*Results!$C$46)))</f>
        <v>0</v>
      </c>
      <c r="HW74" s="25">
        <f>IF(HW62+HW44+HW54&gt;0,Results!$C$37*(HW62/(Results!$C$65*Results!$C$46)),HV70*(HW65/(HV71*Results!$C$46)))</f>
        <v>0</v>
      </c>
      <c r="HX74" s="25">
        <f>IF(HX62+HX44+HX54&gt;0,Results!$C$37*(HX62/(Results!$C$65*Results!$C$46)),HW70*(HX65/(HW71*Results!$C$46)))</f>
        <v>0</v>
      </c>
      <c r="HY74" s="25">
        <f>IF(HY62+HY44+HY54&gt;0,Results!$C$37*(HY62/(Results!$C$65*Results!$C$46)),HX70*(HY65/(HX71*Results!$C$46)))</f>
        <v>0</v>
      </c>
      <c r="HZ74" s="25">
        <f>IF(HZ62+HZ44+HZ54&gt;0,Results!$C$37*(HZ62/(Results!$C$65*Results!$C$46)),HY70*(HZ65/(HY71*Results!$C$46)))</f>
        <v>0</v>
      </c>
      <c r="IA74" s="25">
        <f>IF(IA62+IA44+IA54&gt;0,Results!$C$37*(IA62/(Results!$C$65*Results!$C$46)),HZ70*(IA65/(HZ71*Results!$C$46)))</f>
        <v>0</v>
      </c>
      <c r="IB74" s="25">
        <f>IF(IB62+IB44+IB54&gt;0,Results!$C$37*(IB62/(Results!$C$65*Results!$C$46)),IA70*(IB65/(IA71*Results!$C$46)))</f>
        <v>0</v>
      </c>
      <c r="IC74" s="25">
        <f>IF(IC62+IC44+IC54&gt;0,Results!$C$37*(IC62/(Results!$C$65*Results!$C$46)),IB70*(IC65/(IB71*Results!$C$46)))</f>
        <v>0</v>
      </c>
      <c r="ID74" s="25">
        <f>IF(ID62+ID44+ID54&gt;0,Results!$C$37*(ID62/(Results!$C$65*Results!$C$46)),IC70*(ID65/(IC71*Results!$C$46)))</f>
        <v>0</v>
      </c>
      <c r="IE74" s="25">
        <f>IF(IE62+IE44+IE54&gt;0,Results!$C$37*(IE62/(Results!$C$65*Results!$C$46)),ID70*(IE65/(ID71*Results!$C$46)))</f>
        <v>0</v>
      </c>
      <c r="IF74" s="25">
        <f>IF(IF62+IF44+IF54&gt;0,Results!$C$37*(IF62/(Results!$C$65*Results!$C$46)),IE70*(IF65/(IE71*Results!$C$46)))</f>
        <v>0</v>
      </c>
      <c r="IG74" s="25">
        <f>IF(IG62+IG44+IG54&gt;0,Results!$C$37*(IG62/(Results!$C$65*Results!$C$46)),IF70*(IG65/(IF71*Results!$C$46)))</f>
        <v>0</v>
      </c>
      <c r="IH74" s="25">
        <f>IF(IH62+IH44+IH54&gt;0,Results!$C$37*(IH62/(Results!$C$65*Results!$C$46)),IG70*(IH65/(IG71*Results!$C$46)))</f>
        <v>0</v>
      </c>
      <c r="II74" s="25">
        <f>IF(II62+II44+II54&gt;0,Results!$C$37*(II62/(Results!$C$65*Results!$C$46)),IH70*(II65/(IH71*Results!$C$46)))</f>
        <v>0</v>
      </c>
      <c r="IJ74" s="25">
        <f>IF(IJ62+IJ44+IJ54&gt;0,Results!$C$37*(IJ62/(Results!$C$65*Results!$C$46)),II70*(IJ65/(II71*Results!$C$46)))</f>
        <v>0</v>
      </c>
      <c r="IK74" s="25">
        <f>IF(IK62+IK44+IK54&gt;0,Results!$C$37*(IK62/(Results!$C$65*Results!$C$46)),IJ70*(IK65/(IJ71*Results!$C$46)))</f>
        <v>0</v>
      </c>
      <c r="IL74" s="25">
        <f>IF(IL62+IL44+IL54&gt;0,Results!$C$37*(IL62/(Results!$C$65*Results!$C$46)),IK70*(IL65/(IK71*Results!$C$46)))</f>
        <v>0</v>
      </c>
      <c r="IM74" s="25">
        <f>IF(IM62+IM44+IM54&gt;0,Results!$C$37*(IM62/(Results!$C$65*Results!$C$46)),IL70*(IM65/(IL71*Results!$C$46)))</f>
        <v>0</v>
      </c>
      <c r="IN74" s="25">
        <f>IF(IN62+IN44+IN54&gt;0,Results!$C$37*(IN62/(Results!$C$65*Results!$C$46)),IM70*(IN65/(IM71*Results!$C$46)))</f>
        <v>0</v>
      </c>
      <c r="IO74" s="25">
        <f>IF(IO62+IO44+IO54&gt;0,Results!$C$37*(IO62/(Results!$C$65*Results!$C$46)),IN70*(IO65/(IN71*Results!$C$46)))</f>
        <v>0</v>
      </c>
      <c r="IP74" s="25">
        <f>IF(IP62+IP44+IP54&gt;0,Results!$C$37*(IP62/(Results!$C$65*Results!$C$46)),IO70*(IP65/(IO71*Results!$C$46)))</f>
        <v>0</v>
      </c>
      <c r="IQ74" s="25">
        <f>IF(IQ62+IQ44+IQ54&gt;0,Results!$C$37*(IQ62/(Results!$C$65*Results!$C$46)),IP70*(IQ65/(IP71*Results!$C$46)))</f>
        <v>0</v>
      </c>
      <c r="IR74" s="197">
        <f>IF(IR62+IR44+IR54&gt;0,Results!$C$37*(IR62/(Results!$C$65*Results!$C$46)),IQ70*(IR65/(IQ71*Results!$C$46)))</f>
        <v>0</v>
      </c>
    </row>
    <row r="75" spans="1:252" s="3" customFormat="1" hidden="1" x14ac:dyDescent="0.25">
      <c r="A75" s="198"/>
      <c r="B75" s="24"/>
      <c r="C75" s="24">
        <f t="shared" ref="C75:BN75" si="203">IF(OR(B180=1,B147=1),0,C74)</f>
        <v>112500</v>
      </c>
      <c r="D75" s="24">
        <f t="shared" si="203"/>
        <v>112500</v>
      </c>
      <c r="E75" s="24">
        <f t="shared" si="203"/>
        <v>112500</v>
      </c>
      <c r="F75" s="24">
        <f t="shared" si="203"/>
        <v>112500</v>
      </c>
      <c r="G75" s="24">
        <f t="shared" si="203"/>
        <v>112500</v>
      </c>
      <c r="H75" s="24">
        <f t="shared" si="203"/>
        <v>112500</v>
      </c>
      <c r="I75" s="24">
        <f t="shared" si="203"/>
        <v>112500</v>
      </c>
      <c r="J75" s="24">
        <f t="shared" si="203"/>
        <v>112500</v>
      </c>
      <c r="K75" s="24">
        <f t="shared" si="203"/>
        <v>112500</v>
      </c>
      <c r="L75" s="24">
        <f t="shared" si="203"/>
        <v>112500</v>
      </c>
      <c r="M75" s="24">
        <f t="shared" si="203"/>
        <v>112500</v>
      </c>
      <c r="N75" s="24">
        <f t="shared" si="203"/>
        <v>112500</v>
      </c>
      <c r="O75" s="24">
        <f t="shared" si="203"/>
        <v>112500</v>
      </c>
      <c r="P75" s="24">
        <f t="shared" si="203"/>
        <v>112500</v>
      </c>
      <c r="Q75" s="24">
        <f t="shared" si="203"/>
        <v>112500</v>
      </c>
      <c r="R75" s="24">
        <f t="shared" si="203"/>
        <v>112500</v>
      </c>
      <c r="S75" s="24">
        <f t="shared" si="203"/>
        <v>112500</v>
      </c>
      <c r="T75" s="24">
        <f t="shared" si="203"/>
        <v>112500</v>
      </c>
      <c r="U75" s="24">
        <f t="shared" si="203"/>
        <v>112500</v>
      </c>
      <c r="V75" s="24">
        <f t="shared" si="203"/>
        <v>112500</v>
      </c>
      <c r="W75" s="24">
        <f t="shared" si="203"/>
        <v>112500</v>
      </c>
      <c r="X75" s="24">
        <f t="shared" si="203"/>
        <v>112500</v>
      </c>
      <c r="Y75" s="24">
        <f t="shared" si="203"/>
        <v>112500</v>
      </c>
      <c r="Z75" s="24">
        <f t="shared" si="203"/>
        <v>112500</v>
      </c>
      <c r="AA75" s="24">
        <f t="shared" si="203"/>
        <v>112500</v>
      </c>
      <c r="AB75" s="24">
        <f t="shared" si="203"/>
        <v>112500</v>
      </c>
      <c r="AC75" s="24">
        <f t="shared" si="203"/>
        <v>112500</v>
      </c>
      <c r="AD75" s="24">
        <f t="shared" si="203"/>
        <v>112500</v>
      </c>
      <c r="AE75" s="24">
        <f t="shared" si="203"/>
        <v>112500</v>
      </c>
      <c r="AF75" s="24">
        <f t="shared" si="203"/>
        <v>112500</v>
      </c>
      <c r="AG75" s="24">
        <f t="shared" si="203"/>
        <v>112500</v>
      </c>
      <c r="AH75" s="24">
        <f t="shared" si="203"/>
        <v>112500</v>
      </c>
      <c r="AI75" s="24">
        <f t="shared" si="203"/>
        <v>112500</v>
      </c>
      <c r="AJ75" s="24">
        <f t="shared" si="203"/>
        <v>112500</v>
      </c>
      <c r="AK75" s="24">
        <f t="shared" si="203"/>
        <v>112500</v>
      </c>
      <c r="AL75" s="24">
        <f t="shared" si="203"/>
        <v>112500</v>
      </c>
      <c r="AM75" s="24">
        <f t="shared" si="203"/>
        <v>112500</v>
      </c>
      <c r="AN75" s="24">
        <f t="shared" si="203"/>
        <v>112500</v>
      </c>
      <c r="AO75" s="24">
        <f t="shared" si="203"/>
        <v>112500</v>
      </c>
      <c r="AP75" s="24">
        <f t="shared" si="203"/>
        <v>112500</v>
      </c>
      <c r="AQ75" s="24">
        <f t="shared" si="203"/>
        <v>112500</v>
      </c>
      <c r="AR75" s="24">
        <f t="shared" si="203"/>
        <v>112500</v>
      </c>
      <c r="AS75" s="24">
        <f t="shared" si="203"/>
        <v>112500</v>
      </c>
      <c r="AT75" s="24">
        <f t="shared" si="203"/>
        <v>112500</v>
      </c>
      <c r="AU75" s="24">
        <f t="shared" si="203"/>
        <v>112500</v>
      </c>
      <c r="AV75" s="24">
        <f t="shared" si="203"/>
        <v>112500</v>
      </c>
      <c r="AW75" s="24">
        <f t="shared" si="203"/>
        <v>112500</v>
      </c>
      <c r="AX75" s="24">
        <f t="shared" si="203"/>
        <v>112500</v>
      </c>
      <c r="AY75" s="24">
        <f t="shared" si="203"/>
        <v>112500</v>
      </c>
      <c r="AZ75" s="24">
        <f t="shared" si="203"/>
        <v>112500</v>
      </c>
      <c r="BA75" s="24">
        <f t="shared" si="203"/>
        <v>112500</v>
      </c>
      <c r="BB75" s="24">
        <f t="shared" si="203"/>
        <v>112500</v>
      </c>
      <c r="BC75" s="24">
        <f t="shared" si="203"/>
        <v>112500</v>
      </c>
      <c r="BD75" s="24">
        <f t="shared" si="203"/>
        <v>112500</v>
      </c>
      <c r="BE75" s="24">
        <f t="shared" si="203"/>
        <v>112500</v>
      </c>
      <c r="BF75" s="24">
        <f t="shared" si="203"/>
        <v>112500</v>
      </c>
      <c r="BG75" s="24">
        <f t="shared" si="203"/>
        <v>112500</v>
      </c>
      <c r="BH75" s="24">
        <f t="shared" si="203"/>
        <v>112500</v>
      </c>
      <c r="BI75" s="24">
        <f t="shared" si="203"/>
        <v>112500</v>
      </c>
      <c r="BJ75" s="24">
        <f t="shared" si="203"/>
        <v>112500</v>
      </c>
      <c r="BK75" s="24">
        <f t="shared" si="203"/>
        <v>112500</v>
      </c>
      <c r="BL75" s="24">
        <f t="shared" si="203"/>
        <v>112500</v>
      </c>
      <c r="BM75" s="24">
        <f t="shared" si="203"/>
        <v>112500</v>
      </c>
      <c r="BN75" s="24">
        <f t="shared" si="203"/>
        <v>112500</v>
      </c>
      <c r="BO75" s="24">
        <f t="shared" ref="BO75:DZ75" si="204">IF(OR(BN180=1,BN147=1),0,BO74)</f>
        <v>112500</v>
      </c>
      <c r="BP75" s="24">
        <f t="shared" si="204"/>
        <v>112500</v>
      </c>
      <c r="BQ75" s="24">
        <f t="shared" si="204"/>
        <v>112500</v>
      </c>
      <c r="BR75" s="24">
        <f t="shared" si="204"/>
        <v>112500</v>
      </c>
      <c r="BS75" s="24">
        <f t="shared" si="204"/>
        <v>112500</v>
      </c>
      <c r="BT75" s="24">
        <f t="shared" si="204"/>
        <v>112500</v>
      </c>
      <c r="BU75" s="24">
        <f t="shared" si="204"/>
        <v>112500</v>
      </c>
      <c r="BV75" s="24">
        <f t="shared" si="204"/>
        <v>112500</v>
      </c>
      <c r="BW75" s="24">
        <f t="shared" si="204"/>
        <v>112500</v>
      </c>
      <c r="BX75" s="24">
        <f t="shared" si="204"/>
        <v>112500</v>
      </c>
      <c r="BY75" s="24">
        <f t="shared" si="204"/>
        <v>112500</v>
      </c>
      <c r="BZ75" s="24">
        <f t="shared" si="204"/>
        <v>112500</v>
      </c>
      <c r="CA75" s="24">
        <f t="shared" si="204"/>
        <v>112500</v>
      </c>
      <c r="CB75" s="24">
        <f t="shared" si="204"/>
        <v>112500</v>
      </c>
      <c r="CC75" s="24">
        <f t="shared" si="204"/>
        <v>112500</v>
      </c>
      <c r="CD75" s="24">
        <f t="shared" si="204"/>
        <v>112500</v>
      </c>
      <c r="CE75" s="24">
        <f t="shared" si="204"/>
        <v>112500</v>
      </c>
      <c r="CF75" s="24">
        <f t="shared" si="204"/>
        <v>112500</v>
      </c>
      <c r="CG75" s="24">
        <f t="shared" si="204"/>
        <v>112500</v>
      </c>
      <c r="CH75" s="24">
        <f t="shared" si="204"/>
        <v>112500</v>
      </c>
      <c r="CI75" s="24">
        <f t="shared" si="204"/>
        <v>112500</v>
      </c>
      <c r="CJ75" s="24">
        <f t="shared" si="204"/>
        <v>112500</v>
      </c>
      <c r="CK75" s="24">
        <f t="shared" si="204"/>
        <v>112500</v>
      </c>
      <c r="CL75" s="24">
        <f t="shared" si="204"/>
        <v>112500</v>
      </c>
      <c r="CM75" s="24">
        <f t="shared" si="204"/>
        <v>112500</v>
      </c>
      <c r="CN75" s="24">
        <f t="shared" si="204"/>
        <v>112500</v>
      </c>
      <c r="CO75" s="24">
        <f t="shared" si="204"/>
        <v>112500</v>
      </c>
      <c r="CP75" s="24">
        <f t="shared" si="204"/>
        <v>112500</v>
      </c>
      <c r="CQ75" s="24">
        <f t="shared" si="204"/>
        <v>112500</v>
      </c>
      <c r="CR75" s="24">
        <f t="shared" si="204"/>
        <v>112500</v>
      </c>
      <c r="CS75" s="24">
        <f t="shared" si="204"/>
        <v>89062.49999998328</v>
      </c>
      <c r="CT75" s="24">
        <f t="shared" si="204"/>
        <v>0</v>
      </c>
      <c r="CU75" s="24">
        <f t="shared" si="204"/>
        <v>0</v>
      </c>
      <c r="CV75" s="24">
        <f t="shared" si="204"/>
        <v>0</v>
      </c>
      <c r="CW75" s="24">
        <f t="shared" si="204"/>
        <v>51000</v>
      </c>
      <c r="CX75" s="24">
        <f t="shared" si="204"/>
        <v>51000</v>
      </c>
      <c r="CY75" s="24">
        <f t="shared" si="204"/>
        <v>51000</v>
      </c>
      <c r="CZ75" s="24">
        <f t="shared" si="204"/>
        <v>51000</v>
      </c>
      <c r="DA75" s="24">
        <f t="shared" si="204"/>
        <v>51000</v>
      </c>
      <c r="DB75" s="24">
        <f t="shared" si="204"/>
        <v>51000</v>
      </c>
      <c r="DC75" s="24">
        <f t="shared" si="204"/>
        <v>51000</v>
      </c>
      <c r="DD75" s="24">
        <f t="shared" si="204"/>
        <v>51000</v>
      </c>
      <c r="DE75" s="24">
        <f t="shared" si="204"/>
        <v>51000</v>
      </c>
      <c r="DF75" s="24">
        <f t="shared" si="204"/>
        <v>51000</v>
      </c>
      <c r="DG75" s="24">
        <f t="shared" si="204"/>
        <v>51000</v>
      </c>
      <c r="DH75" s="24">
        <f t="shared" si="204"/>
        <v>51000</v>
      </c>
      <c r="DI75" s="24">
        <f t="shared" si="204"/>
        <v>51000</v>
      </c>
      <c r="DJ75" s="24">
        <f t="shared" si="204"/>
        <v>51000</v>
      </c>
      <c r="DK75" s="24">
        <f t="shared" si="204"/>
        <v>51000</v>
      </c>
      <c r="DL75" s="24">
        <f t="shared" si="204"/>
        <v>51000</v>
      </c>
      <c r="DM75" s="24">
        <f t="shared" si="204"/>
        <v>51000</v>
      </c>
      <c r="DN75" s="24">
        <f t="shared" si="204"/>
        <v>51000</v>
      </c>
      <c r="DO75" s="24">
        <f t="shared" si="204"/>
        <v>51000</v>
      </c>
      <c r="DP75" s="24">
        <f t="shared" si="204"/>
        <v>51000</v>
      </c>
      <c r="DQ75" s="24">
        <f t="shared" si="204"/>
        <v>51000</v>
      </c>
      <c r="DR75" s="24">
        <f t="shared" si="204"/>
        <v>51000</v>
      </c>
      <c r="DS75" s="24">
        <f t="shared" si="204"/>
        <v>51000</v>
      </c>
      <c r="DT75" s="24">
        <f t="shared" si="204"/>
        <v>51000</v>
      </c>
      <c r="DU75" s="24">
        <f t="shared" si="204"/>
        <v>51000</v>
      </c>
      <c r="DV75" s="24">
        <f t="shared" si="204"/>
        <v>51000</v>
      </c>
      <c r="DW75" s="24">
        <f t="shared" si="204"/>
        <v>51000</v>
      </c>
      <c r="DX75" s="24">
        <f t="shared" si="204"/>
        <v>51000</v>
      </c>
      <c r="DY75" s="24">
        <f t="shared" si="204"/>
        <v>51000</v>
      </c>
      <c r="DZ75" s="24">
        <f t="shared" si="204"/>
        <v>51000</v>
      </c>
      <c r="EA75" s="24">
        <f t="shared" ref="EA75:GL75" si="205">IF(OR(DZ180=1,DZ147=1),0,EA74)</f>
        <v>51000</v>
      </c>
      <c r="EB75" s="24">
        <f t="shared" si="205"/>
        <v>51000</v>
      </c>
      <c r="EC75" s="24">
        <f t="shared" si="205"/>
        <v>51000</v>
      </c>
      <c r="ED75" s="24">
        <f t="shared" si="205"/>
        <v>51000</v>
      </c>
      <c r="EE75" s="24">
        <f t="shared" si="205"/>
        <v>51000</v>
      </c>
      <c r="EF75" s="24">
        <f t="shared" si="205"/>
        <v>51000</v>
      </c>
      <c r="EG75" s="24">
        <f t="shared" si="205"/>
        <v>51000</v>
      </c>
      <c r="EH75" s="24">
        <f t="shared" si="205"/>
        <v>13144.82794348509</v>
      </c>
      <c r="EI75" s="24">
        <f t="shared" si="205"/>
        <v>12924.233594976455</v>
      </c>
      <c r="EJ75" s="24">
        <f t="shared" si="205"/>
        <v>12867.377227202904</v>
      </c>
      <c r="EK75" s="24">
        <f t="shared" si="205"/>
        <v>12811.47501367629</v>
      </c>
      <c r="EL75" s="24">
        <f t="shared" si="205"/>
        <v>12755.81872551061</v>
      </c>
      <c r="EM75" s="24">
        <f t="shared" si="205"/>
        <v>12700.404235626755</v>
      </c>
      <c r="EN75" s="24">
        <f t="shared" si="205"/>
        <v>12645.230480304243</v>
      </c>
      <c r="EO75" s="24">
        <f t="shared" si="205"/>
        <v>12590.296413673763</v>
      </c>
      <c r="EP75" s="24">
        <f t="shared" si="205"/>
        <v>12535.600994467013</v>
      </c>
      <c r="EQ75" s="24">
        <f t="shared" si="205"/>
        <v>12481.143185939465</v>
      </c>
      <c r="ER75" s="24">
        <f t="shared" si="205"/>
        <v>12426.921955850472</v>
      </c>
      <c r="ES75" s="24">
        <f t="shared" si="205"/>
        <v>12372.936276443703</v>
      </c>
      <c r="ET75" s="24">
        <f t="shared" si="205"/>
        <v>12319.185124427655</v>
      </c>
      <c r="EU75" s="24">
        <f t="shared" si="205"/>
        <v>12265.667480956261</v>
      </c>
      <c r="EV75" s="24">
        <f t="shared" si="205"/>
        <v>12212.382331609588</v>
      </c>
      <c r="EW75" s="24">
        <f t="shared" si="205"/>
        <v>12159.328666374586</v>
      </c>
      <c r="EX75" s="24">
        <f t="shared" si="205"/>
        <v>12106.505479625965</v>
      </c>
      <c r="EY75" s="24">
        <f t="shared" si="205"/>
        <v>12053.911770107115</v>
      </c>
      <c r="EZ75" s="24">
        <f t="shared" si="205"/>
        <v>12001.546540911148</v>
      </c>
      <c r="FA75" s="24">
        <f t="shared" si="205"/>
        <v>11949.408799461986</v>
      </c>
      <c r="FB75" s="24">
        <f t="shared" si="205"/>
        <v>11897.497557495548</v>
      </c>
      <c r="FC75" s="24">
        <f t="shared" si="205"/>
        <v>11845.811831041025</v>
      </c>
      <c r="FD75" s="24">
        <f t="shared" si="205"/>
        <v>11794.350640402225</v>
      </c>
      <c r="FE75" s="24">
        <f t="shared" si="205"/>
        <v>11743.113010139001</v>
      </c>
      <c r="FF75" s="24">
        <f t="shared" si="205"/>
        <v>11692.097969048767</v>
      </c>
      <c r="FG75" s="24">
        <f t="shared" si="205"/>
        <v>11641.304550148083</v>
      </c>
      <c r="FH75" s="24">
        <f t="shared" si="205"/>
        <v>11590.731790654332</v>
      </c>
      <c r="FI75" s="24">
        <f t="shared" si="205"/>
        <v>11540.378731967457</v>
      </c>
      <c r="FJ75" s="24">
        <f t="shared" si="205"/>
        <v>11490.244419651815</v>
      </c>
      <c r="FK75" s="24">
        <f t="shared" si="205"/>
        <v>11440.327903418067</v>
      </c>
      <c r="FL75" s="24">
        <f t="shared" si="205"/>
        <v>11390.628237105162</v>
      </c>
      <c r="FM75" s="24">
        <f t="shared" si="205"/>
        <v>11341.144478662425</v>
      </c>
      <c r="FN75" s="24">
        <f t="shared" si="205"/>
        <v>11291.875690131674</v>
      </c>
      <c r="FO75" s="24">
        <f t="shared" si="205"/>
        <v>11242.820937629462</v>
      </c>
      <c r="FP75" s="24">
        <f t="shared" si="205"/>
        <v>11193.979291329364</v>
      </c>
      <c r="FQ75" s="24">
        <f t="shared" si="205"/>
        <v>0</v>
      </c>
      <c r="FR75" s="24">
        <f t="shared" si="205"/>
        <v>0</v>
      </c>
      <c r="FS75" s="24">
        <f t="shared" si="205"/>
        <v>0</v>
      </c>
      <c r="FT75" s="24">
        <f t="shared" si="205"/>
        <v>0</v>
      </c>
      <c r="FU75" s="24">
        <f t="shared" si="205"/>
        <v>0</v>
      </c>
      <c r="FV75" s="24">
        <f t="shared" si="205"/>
        <v>0</v>
      </c>
      <c r="FW75" s="24">
        <f t="shared" si="205"/>
        <v>0</v>
      </c>
      <c r="FX75" s="24">
        <f t="shared" si="205"/>
        <v>0</v>
      </c>
      <c r="FY75" s="24">
        <f t="shared" si="205"/>
        <v>0</v>
      </c>
      <c r="FZ75" s="24">
        <f t="shared" si="205"/>
        <v>0</v>
      </c>
      <c r="GA75" s="24">
        <f t="shared" si="205"/>
        <v>0</v>
      </c>
      <c r="GB75" s="24">
        <f t="shared" si="205"/>
        <v>0</v>
      </c>
      <c r="GC75" s="24">
        <f t="shared" si="205"/>
        <v>0</v>
      </c>
      <c r="GD75" s="24">
        <f t="shared" si="205"/>
        <v>0</v>
      </c>
      <c r="GE75" s="24">
        <f t="shared" si="205"/>
        <v>0</v>
      </c>
      <c r="GF75" s="24">
        <f t="shared" si="205"/>
        <v>0</v>
      </c>
      <c r="GG75" s="24">
        <f t="shared" si="205"/>
        <v>0</v>
      </c>
      <c r="GH75" s="24">
        <f t="shared" si="205"/>
        <v>0</v>
      </c>
      <c r="GI75" s="24">
        <f t="shared" si="205"/>
        <v>0</v>
      </c>
      <c r="GJ75" s="24">
        <f t="shared" si="205"/>
        <v>0</v>
      </c>
      <c r="GK75" s="24">
        <f t="shared" si="205"/>
        <v>0</v>
      </c>
      <c r="GL75" s="24">
        <f t="shared" si="205"/>
        <v>0</v>
      </c>
      <c r="GM75" s="24">
        <f t="shared" ref="GM75:IR75" si="206">IF(OR(GL180=1,GL147=1),0,GM74)</f>
        <v>0</v>
      </c>
      <c r="GN75" s="24">
        <f t="shared" si="206"/>
        <v>0</v>
      </c>
      <c r="GO75" s="24">
        <f t="shared" si="206"/>
        <v>0</v>
      </c>
      <c r="GP75" s="24">
        <f t="shared" si="206"/>
        <v>0</v>
      </c>
      <c r="GQ75" s="24">
        <f t="shared" si="206"/>
        <v>0</v>
      </c>
      <c r="GR75" s="24">
        <f t="shared" si="206"/>
        <v>0</v>
      </c>
      <c r="GS75" s="24">
        <f t="shared" si="206"/>
        <v>0</v>
      </c>
      <c r="GT75" s="24">
        <f t="shared" si="206"/>
        <v>0</v>
      </c>
      <c r="GU75" s="24">
        <f t="shared" si="206"/>
        <v>0</v>
      </c>
      <c r="GV75" s="24">
        <f t="shared" si="206"/>
        <v>0</v>
      </c>
      <c r="GW75" s="24">
        <f t="shared" si="206"/>
        <v>0</v>
      </c>
      <c r="GX75" s="24">
        <f t="shared" si="206"/>
        <v>0</v>
      </c>
      <c r="GY75" s="24">
        <f t="shared" si="206"/>
        <v>0</v>
      </c>
      <c r="GZ75" s="24">
        <f t="shared" si="206"/>
        <v>0</v>
      </c>
      <c r="HA75" s="24">
        <f t="shared" si="206"/>
        <v>0</v>
      </c>
      <c r="HB75" s="24">
        <f t="shared" si="206"/>
        <v>0</v>
      </c>
      <c r="HC75" s="24">
        <f t="shared" si="206"/>
        <v>0</v>
      </c>
      <c r="HD75" s="24">
        <f t="shared" si="206"/>
        <v>0</v>
      </c>
      <c r="HE75" s="24">
        <f t="shared" si="206"/>
        <v>0</v>
      </c>
      <c r="HF75" s="24">
        <f t="shared" si="206"/>
        <v>0</v>
      </c>
      <c r="HG75" s="24">
        <f t="shared" si="206"/>
        <v>0</v>
      </c>
      <c r="HH75" s="24">
        <f t="shared" si="206"/>
        <v>0</v>
      </c>
      <c r="HI75" s="24">
        <f t="shared" si="206"/>
        <v>0</v>
      </c>
      <c r="HJ75" s="24">
        <f t="shared" si="206"/>
        <v>0</v>
      </c>
      <c r="HK75" s="24">
        <f t="shared" si="206"/>
        <v>0</v>
      </c>
      <c r="HL75" s="24">
        <f t="shared" si="206"/>
        <v>0</v>
      </c>
      <c r="HM75" s="24">
        <f t="shared" si="206"/>
        <v>0</v>
      </c>
      <c r="HN75" s="24">
        <f t="shared" si="206"/>
        <v>0</v>
      </c>
      <c r="HO75" s="24">
        <f t="shared" si="206"/>
        <v>0</v>
      </c>
      <c r="HP75" s="24">
        <f t="shared" si="206"/>
        <v>0</v>
      </c>
      <c r="HQ75" s="24">
        <f t="shared" si="206"/>
        <v>0</v>
      </c>
      <c r="HR75" s="24">
        <f t="shared" si="206"/>
        <v>0</v>
      </c>
      <c r="HS75" s="24">
        <f t="shared" si="206"/>
        <v>0</v>
      </c>
      <c r="HT75" s="24">
        <f t="shared" si="206"/>
        <v>0</v>
      </c>
      <c r="HU75" s="24">
        <f t="shared" si="206"/>
        <v>0</v>
      </c>
      <c r="HV75" s="24">
        <f t="shared" si="206"/>
        <v>0</v>
      </c>
      <c r="HW75" s="24">
        <f t="shared" si="206"/>
        <v>0</v>
      </c>
      <c r="HX75" s="24">
        <f t="shared" si="206"/>
        <v>0</v>
      </c>
      <c r="HY75" s="24">
        <f t="shared" si="206"/>
        <v>0</v>
      </c>
      <c r="HZ75" s="24">
        <f t="shared" si="206"/>
        <v>0</v>
      </c>
      <c r="IA75" s="24">
        <f t="shared" si="206"/>
        <v>0</v>
      </c>
      <c r="IB75" s="24">
        <f t="shared" si="206"/>
        <v>0</v>
      </c>
      <c r="IC75" s="24">
        <f t="shared" si="206"/>
        <v>0</v>
      </c>
      <c r="ID75" s="24">
        <f t="shared" si="206"/>
        <v>0</v>
      </c>
      <c r="IE75" s="24">
        <f t="shared" si="206"/>
        <v>0</v>
      </c>
      <c r="IF75" s="24">
        <f t="shared" si="206"/>
        <v>0</v>
      </c>
      <c r="IG75" s="24">
        <f t="shared" si="206"/>
        <v>0</v>
      </c>
      <c r="IH75" s="24">
        <f t="shared" si="206"/>
        <v>0</v>
      </c>
      <c r="II75" s="24">
        <f t="shared" si="206"/>
        <v>0</v>
      </c>
      <c r="IJ75" s="24">
        <f t="shared" si="206"/>
        <v>0</v>
      </c>
      <c r="IK75" s="24">
        <f t="shared" si="206"/>
        <v>0</v>
      </c>
      <c r="IL75" s="24">
        <f t="shared" si="206"/>
        <v>0</v>
      </c>
      <c r="IM75" s="24">
        <f t="shared" si="206"/>
        <v>0</v>
      </c>
      <c r="IN75" s="24">
        <f t="shared" si="206"/>
        <v>0</v>
      </c>
      <c r="IO75" s="24">
        <f t="shared" si="206"/>
        <v>0</v>
      </c>
      <c r="IP75" s="24">
        <f t="shared" si="206"/>
        <v>0</v>
      </c>
      <c r="IQ75" s="24">
        <f t="shared" si="206"/>
        <v>0</v>
      </c>
      <c r="IR75" s="199">
        <f t="shared" si="206"/>
        <v>0</v>
      </c>
    </row>
    <row r="76" spans="1:252" s="3" customFormat="1" hidden="1" x14ac:dyDescent="0.25">
      <c r="A76" s="255"/>
      <c r="B76" s="259"/>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59"/>
      <c r="AI76" s="259"/>
      <c r="AJ76" s="259"/>
      <c r="AK76" s="259"/>
      <c r="AL76" s="259"/>
      <c r="AM76" s="259"/>
      <c r="AN76" s="259"/>
      <c r="AO76" s="259"/>
      <c r="AP76" s="259"/>
      <c r="AQ76" s="259"/>
      <c r="AR76" s="259"/>
      <c r="AS76" s="259"/>
      <c r="AT76" s="259"/>
      <c r="AU76" s="259"/>
      <c r="AV76" s="259"/>
      <c r="AW76" s="259"/>
      <c r="AX76" s="259"/>
      <c r="AY76" s="259"/>
      <c r="AZ76" s="259"/>
      <c r="BA76" s="259"/>
      <c r="BB76" s="259"/>
      <c r="BC76" s="259"/>
      <c r="BD76" s="259"/>
      <c r="BE76" s="259"/>
      <c r="BF76" s="259"/>
      <c r="BG76" s="259"/>
      <c r="BH76" s="259"/>
      <c r="BI76" s="259"/>
      <c r="BJ76" s="259"/>
      <c r="BK76" s="259"/>
      <c r="BL76" s="259"/>
      <c r="BM76" s="259"/>
      <c r="BN76" s="259"/>
      <c r="BO76" s="259"/>
      <c r="BP76" s="259"/>
      <c r="BQ76" s="259"/>
      <c r="BR76" s="259"/>
      <c r="BS76" s="259"/>
      <c r="BT76" s="259"/>
      <c r="BU76" s="259"/>
      <c r="BV76" s="259"/>
      <c r="BW76" s="259"/>
      <c r="BX76" s="259"/>
      <c r="BY76" s="259"/>
      <c r="BZ76" s="259"/>
      <c r="CA76" s="259"/>
      <c r="CB76" s="259"/>
      <c r="CC76" s="259"/>
      <c r="CD76" s="259"/>
      <c r="CE76" s="259"/>
      <c r="CF76" s="259"/>
      <c r="CG76" s="259"/>
      <c r="CH76" s="259"/>
      <c r="CI76" s="259"/>
      <c r="CJ76" s="259"/>
      <c r="CK76" s="259"/>
      <c r="CL76" s="259"/>
      <c r="CM76" s="259"/>
      <c r="CN76" s="259"/>
      <c r="CO76" s="259"/>
      <c r="CP76" s="259"/>
      <c r="CQ76" s="259"/>
      <c r="CR76" s="259"/>
      <c r="CS76" s="259"/>
      <c r="CT76" s="259"/>
      <c r="CU76" s="259"/>
      <c r="CV76" s="259"/>
      <c r="CW76" s="259"/>
      <c r="CX76" s="259"/>
      <c r="CY76" s="259"/>
      <c r="CZ76" s="259"/>
      <c r="DA76" s="259"/>
      <c r="DB76" s="259"/>
      <c r="DC76" s="259"/>
      <c r="DD76" s="259"/>
      <c r="DE76" s="259"/>
      <c r="DF76" s="259"/>
      <c r="DG76" s="259"/>
      <c r="DH76" s="259"/>
      <c r="DI76" s="259"/>
      <c r="DJ76" s="259"/>
      <c r="DK76" s="259"/>
      <c r="DL76" s="259"/>
      <c r="DM76" s="259"/>
      <c r="DN76" s="259"/>
      <c r="DO76" s="259"/>
      <c r="DP76" s="259"/>
      <c r="DQ76" s="259"/>
      <c r="DR76" s="259"/>
      <c r="DS76" s="259"/>
      <c r="DT76" s="259"/>
      <c r="DU76" s="259"/>
      <c r="DV76" s="259"/>
      <c r="DW76" s="259"/>
      <c r="DX76" s="259"/>
      <c r="DY76" s="259"/>
      <c r="DZ76" s="259"/>
      <c r="EA76" s="259"/>
      <c r="EB76" s="259"/>
      <c r="EC76" s="259"/>
      <c r="ED76" s="259"/>
      <c r="EE76" s="259"/>
      <c r="EF76" s="259"/>
      <c r="EG76" s="259"/>
      <c r="EH76" s="259"/>
      <c r="EI76" s="259"/>
      <c r="EJ76" s="259"/>
      <c r="EK76" s="259"/>
      <c r="EL76" s="259"/>
      <c r="EM76" s="259"/>
      <c r="EN76" s="259"/>
      <c r="EO76" s="259"/>
      <c r="EP76" s="259"/>
      <c r="EQ76" s="259"/>
      <c r="ER76" s="259"/>
      <c r="ES76" s="259"/>
      <c r="ET76" s="259"/>
      <c r="EU76" s="259"/>
      <c r="EV76" s="259"/>
      <c r="EW76" s="259"/>
      <c r="EX76" s="259"/>
      <c r="EY76" s="259"/>
      <c r="EZ76" s="259"/>
      <c r="FA76" s="259"/>
      <c r="FB76" s="259"/>
      <c r="FC76" s="259"/>
      <c r="FD76" s="259"/>
      <c r="FE76" s="259"/>
      <c r="FF76" s="259"/>
      <c r="FG76" s="259"/>
      <c r="FH76" s="259"/>
      <c r="FI76" s="259"/>
      <c r="FJ76" s="259"/>
      <c r="FK76" s="259"/>
      <c r="FL76" s="259"/>
      <c r="FM76" s="259"/>
      <c r="FN76" s="259"/>
      <c r="FO76" s="259"/>
      <c r="FP76" s="259"/>
      <c r="FQ76" s="259"/>
      <c r="FR76" s="259"/>
      <c r="FS76" s="259"/>
      <c r="FT76" s="259"/>
      <c r="FU76" s="259"/>
      <c r="FV76" s="259"/>
      <c r="FW76" s="259"/>
      <c r="FX76" s="259"/>
      <c r="FY76" s="259"/>
      <c r="FZ76" s="259"/>
      <c r="GA76" s="259"/>
      <c r="GB76" s="259"/>
      <c r="GC76" s="259"/>
      <c r="GD76" s="259"/>
      <c r="GE76" s="259"/>
      <c r="GF76" s="259"/>
      <c r="GG76" s="259"/>
      <c r="GH76" s="259"/>
      <c r="GI76" s="259"/>
      <c r="GJ76" s="259"/>
      <c r="GK76" s="259"/>
      <c r="GL76" s="259"/>
      <c r="GM76" s="259"/>
      <c r="GN76" s="259"/>
      <c r="GO76" s="259"/>
      <c r="GP76" s="259"/>
      <c r="GQ76" s="259"/>
      <c r="GR76" s="259"/>
      <c r="GS76" s="259"/>
      <c r="GT76" s="259"/>
      <c r="GU76" s="259"/>
      <c r="GV76" s="259"/>
      <c r="GW76" s="259"/>
      <c r="GX76" s="259"/>
      <c r="GY76" s="259"/>
      <c r="GZ76" s="259"/>
      <c r="HA76" s="259"/>
      <c r="HB76" s="259"/>
      <c r="HC76" s="259"/>
      <c r="HD76" s="259"/>
      <c r="HE76" s="259"/>
      <c r="HF76" s="259"/>
      <c r="HG76" s="259"/>
      <c r="HH76" s="259"/>
      <c r="HI76" s="259"/>
      <c r="HJ76" s="259"/>
      <c r="HK76" s="259"/>
      <c r="HL76" s="259"/>
      <c r="HM76" s="259"/>
      <c r="HN76" s="259"/>
      <c r="HO76" s="259"/>
      <c r="HP76" s="259"/>
      <c r="HQ76" s="259"/>
      <c r="HR76" s="259"/>
      <c r="HS76" s="259"/>
      <c r="HT76" s="259"/>
      <c r="HU76" s="259"/>
      <c r="HV76" s="259"/>
      <c r="HW76" s="259"/>
      <c r="HX76" s="259"/>
      <c r="HY76" s="259"/>
      <c r="HZ76" s="259"/>
      <c r="IA76" s="259"/>
      <c r="IB76" s="259"/>
      <c r="IC76" s="259"/>
      <c r="ID76" s="259"/>
      <c r="IE76" s="259"/>
      <c r="IF76" s="259"/>
      <c r="IG76" s="259"/>
      <c r="IH76" s="259"/>
      <c r="II76" s="259"/>
      <c r="IJ76" s="259"/>
      <c r="IK76" s="259"/>
      <c r="IL76" s="259"/>
      <c r="IM76" s="259"/>
      <c r="IN76" s="259"/>
      <c r="IO76" s="259"/>
      <c r="IP76" s="259"/>
      <c r="IQ76" s="259"/>
      <c r="IR76" s="260"/>
    </row>
    <row r="77" spans="1:252" s="8" customFormat="1" hidden="1" x14ac:dyDescent="0.25">
      <c r="A77" s="191"/>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197"/>
    </row>
    <row r="78" spans="1:252" s="8" customFormat="1" hidden="1" x14ac:dyDescent="0.25">
      <c r="A78" s="191"/>
      <c r="B78" s="50">
        <f>Results!$C$67</f>
        <v>200000</v>
      </c>
      <c r="C78" s="50">
        <f>IF(C62&gt;0,Results!$C$66+Results!$D$66+Results!$C$45+C64+C67,Results!$D$66+Results!$C$45+C67)</f>
        <v>198615.38461538462</v>
      </c>
      <c r="D78" s="50">
        <f>IF(D62&gt;0,Results!$C$66+Results!$D$66+Results!$C$45+D64+D67,Results!$D$66+Results!$C$45+D67)</f>
        <v>197230.76923076922</v>
      </c>
      <c r="E78" s="50">
        <f>IF(E62&gt;0,Results!$C$66+Results!$D$66+Results!$C$45+E64+E67,Results!$D$66+Results!$C$45+E67)</f>
        <v>195846.15384615381</v>
      </c>
      <c r="F78" s="50">
        <f>IF(F62&gt;0,Results!$C$66+Results!$D$66+Results!$C$45+F64+F67,Results!$D$66+Results!$C$45+F67)</f>
        <v>194461.53846153844</v>
      </c>
      <c r="G78" s="50">
        <f>IF(G62&gt;0,Results!$C$66+Results!$D$66+Results!$C$45+G64+G67,Results!$D$66+Results!$C$45+G67)</f>
        <v>193076.92307692306</v>
      </c>
      <c r="H78" s="50">
        <f>IF(H62&gt;0,Results!$C$66+Results!$D$66+Results!$C$45+H64+H67,Results!$D$66+Results!$C$45+H67)</f>
        <v>191692.30769230766</v>
      </c>
      <c r="I78" s="50">
        <f>IF(I62&gt;0,Results!$C$66+Results!$D$66+Results!$C$45+I64+I67,Results!$D$66+Results!$C$45+I67)</f>
        <v>190307.69230769225</v>
      </c>
      <c r="J78" s="50">
        <f>IF(J62&gt;0,Results!$C$66+Results!$D$66+Results!$C$45+J64+J67,Results!$D$66+Results!$C$45+J67)</f>
        <v>188923.07692307688</v>
      </c>
      <c r="K78" s="50">
        <f>IF(K62&gt;0,Results!$C$66+Results!$D$66+Results!$C$45+K64+K67,Results!$D$66+Results!$C$45+K67)</f>
        <v>187538.4615384615</v>
      </c>
      <c r="L78" s="50">
        <f>IF(L62&gt;0,Results!$C$66+Results!$D$66+Results!$C$45+L64+L67,Results!$D$66+Results!$C$45+L67)</f>
        <v>186153.8461538461</v>
      </c>
      <c r="M78" s="50">
        <f>IF(M62&gt;0,Results!$C$66+Results!$D$66+Results!$C$45+M64+M67,Results!$D$66+Results!$C$45+M67)</f>
        <v>184769.23076923069</v>
      </c>
      <c r="N78" s="50">
        <f>IF(N62&gt;0,Results!$C$66+Results!$D$66+Results!$C$45+N64+N67,Results!$D$66+Results!$C$45+N67)</f>
        <v>183384.61538461532</v>
      </c>
      <c r="O78" s="50">
        <f>IF(O62&gt;0,Results!$C$66+Results!$D$66+Results!$C$45+O64+O67,Results!$D$66+Results!$C$45+O67)</f>
        <v>181999.99999999994</v>
      </c>
      <c r="P78" s="50">
        <f>IF(P62&gt;0,Results!$C$66+Results!$D$66+Results!$C$45+P64+P67,Results!$D$66+Results!$C$45+P67)</f>
        <v>180615.38461538454</v>
      </c>
      <c r="Q78" s="50">
        <f>IF(Q62&gt;0,Results!$C$66+Results!$D$66+Results!$C$45+Q64+Q67,Results!$D$66+Results!$C$45+Q67)</f>
        <v>179230.76923076913</v>
      </c>
      <c r="R78" s="50">
        <f>IF(R62&gt;0,Results!$C$66+Results!$D$66+Results!$C$45+R64+R67,Results!$D$66+Results!$C$45+R67)</f>
        <v>177846.15384615376</v>
      </c>
      <c r="S78" s="50">
        <f>IF(S62&gt;0,Results!$C$66+Results!$D$66+Results!$C$45+S64+S67,Results!$D$66+Results!$C$45+S67)</f>
        <v>176461.53846153838</v>
      </c>
      <c r="T78" s="50">
        <f>IF(T62&gt;0,Results!$C$66+Results!$D$66+Results!$C$45+T64+T67,Results!$D$66+Results!$C$45+T67)</f>
        <v>175076.92307692298</v>
      </c>
      <c r="U78" s="50">
        <f>IF(U62&gt;0,Results!$C$66+Results!$D$66+Results!$C$45+U64+U67,Results!$D$66+Results!$C$45+U67)</f>
        <v>173692.30769230757</v>
      </c>
      <c r="V78" s="50">
        <f>IF(V62&gt;0,Results!$C$66+Results!$D$66+Results!$C$45+V64+V67,Results!$D$66+Results!$C$45+V67)</f>
        <v>172307.6923076922</v>
      </c>
      <c r="W78" s="50">
        <f>IF(W62&gt;0,Results!$C$66+Results!$D$66+Results!$C$45+W64+W67,Results!$D$66+Results!$C$45+W67)</f>
        <v>170923.07692307682</v>
      </c>
      <c r="X78" s="50">
        <f>IF(X62&gt;0,Results!$C$66+Results!$D$66+Results!$C$45+X64+X67,Results!$D$66+Results!$C$45+X67)</f>
        <v>169538.46153846142</v>
      </c>
      <c r="Y78" s="50">
        <f>IF(Y62&gt;0,Results!$C$66+Results!$D$66+Results!$C$45+Y64+Y67,Results!$D$66+Results!$C$45+Y67)</f>
        <v>168153.84615384601</v>
      </c>
      <c r="Z78" s="50">
        <f>IF(Z62&gt;0,Results!$C$66+Results!$D$66+Results!$C$45+Z64+Z67,Results!$D$66+Results!$C$45+Z67)</f>
        <v>166769.23076923063</v>
      </c>
      <c r="AA78" s="50">
        <f>IF(AA62&gt;0,Results!$C$66+Results!$D$66+Results!$C$45+AA64+AA67,Results!$D$66+Results!$C$45+AA67)</f>
        <v>165384.61538461526</v>
      </c>
      <c r="AB78" s="50">
        <f>IF(AB62&gt;0,Results!$C$66+Results!$D$66+Results!$C$45+AB64+AB67,Results!$D$66+Results!$C$45+AB67)</f>
        <v>163999.99999999985</v>
      </c>
      <c r="AC78" s="50">
        <f>IF(AC62&gt;0,Results!$C$66+Results!$D$66+Results!$C$45+AC64+AC67,Results!$D$66+Results!$C$45+AC67)</f>
        <v>162615.38461538445</v>
      </c>
      <c r="AD78" s="50">
        <f>IF(AD62&gt;0,Results!$C$66+Results!$D$66+Results!$C$45+AD64+AD67,Results!$D$66+Results!$C$45+AD67)</f>
        <v>161230.76923076907</v>
      </c>
      <c r="AE78" s="50">
        <f>IF(AE62&gt;0,Results!$C$66+Results!$D$66+Results!$C$45+AE64+AE67,Results!$D$66+Results!$C$45+AE67)</f>
        <v>159846.1538461537</v>
      </c>
      <c r="AF78" s="50">
        <f>IF(AF62&gt;0,Results!$C$66+Results!$D$66+Results!$C$45+AF64+AF67,Results!$D$66+Results!$C$45+AF67)</f>
        <v>158461.53846153829</v>
      </c>
      <c r="AG78" s="50">
        <f>IF(AG62&gt;0,Results!$C$66+Results!$D$66+Results!$C$45+AG64+AG67,Results!$D$66+Results!$C$45+AG67)</f>
        <v>157076.92307692289</v>
      </c>
      <c r="AH78" s="50">
        <f>IF(AH62&gt;0,Results!$C$66+Results!$D$66+Results!$C$45+AH64+AH67,Results!$D$66+Results!$C$45+AH67)</f>
        <v>155692.30769230751</v>
      </c>
      <c r="AI78" s="50">
        <f>IF(AI62&gt;0,Results!$C$66+Results!$D$66+Results!$C$45+AI64+AI67,Results!$D$66+Results!$C$45+AI67)</f>
        <v>154307.69230769214</v>
      </c>
      <c r="AJ78" s="50">
        <f>IF(AJ62&gt;0,Results!$C$66+Results!$D$66+Results!$C$45+AJ64+AJ67,Results!$D$66+Results!$C$45+AJ67)</f>
        <v>152923.07692307673</v>
      </c>
      <c r="AK78" s="50">
        <f>IF(AK62&gt;0,Results!$C$66+Results!$D$66+Results!$C$45+AK64+AK67,Results!$D$66+Results!$C$45+AK67)</f>
        <v>151538.46153846133</v>
      </c>
      <c r="AL78" s="50">
        <f>IF(AL62&gt;0,Results!$C$66+Results!$D$66+Results!$C$45+AL64+AL67,Results!$D$66+Results!$C$45+AL67)</f>
        <v>150153.84615384595</v>
      </c>
      <c r="AM78" s="50">
        <f>IF(AM62&gt;0,Results!$C$66+Results!$D$66+Results!$C$45+AM64+AM67,Results!$D$66+Results!$C$45+AM67)</f>
        <v>148769.23076923058</v>
      </c>
      <c r="AN78" s="50">
        <f>IF(AN62&gt;0,Results!$C$66+Results!$D$66+Results!$C$45+AN64+AN67,Results!$D$66+Results!$C$45+AN67)</f>
        <v>147384.61538461517</v>
      </c>
      <c r="AO78" s="50">
        <f>IF(AO62&gt;0,Results!$C$66+Results!$D$66+Results!$C$45+AO64+AO67,Results!$D$66+Results!$C$45+AO67)</f>
        <v>145999.99999999977</v>
      </c>
      <c r="AP78" s="50">
        <f>IF(AP62&gt;0,Results!$C$66+Results!$D$66+Results!$C$45+AP64+AP67,Results!$D$66+Results!$C$45+AP67)</f>
        <v>144615.38461538439</v>
      </c>
      <c r="AQ78" s="50">
        <f>IF(AQ62&gt;0,Results!$C$66+Results!$D$66+Results!$C$45+AQ64+AQ67,Results!$D$66+Results!$C$45+AQ67)</f>
        <v>143230.76923076902</v>
      </c>
      <c r="AR78" s="50">
        <f>IF(AR62&gt;0,Results!$C$66+Results!$D$66+Results!$C$45+AR64+AR67,Results!$D$66+Results!$C$45+AR67)</f>
        <v>141846.15384615361</v>
      </c>
      <c r="AS78" s="50">
        <f>IF(AS62&gt;0,Results!$C$66+Results!$D$66+Results!$C$45+AS64+AS67,Results!$D$66+Results!$C$45+AS67)</f>
        <v>140461.53846153821</v>
      </c>
      <c r="AT78" s="50">
        <f>IF(AT62&gt;0,Results!$C$66+Results!$D$66+Results!$C$45+AT64+AT67,Results!$D$66+Results!$C$45+AT67)</f>
        <v>139076.92307692283</v>
      </c>
      <c r="AU78" s="50">
        <f>IF(AU62&gt;0,Results!$C$66+Results!$D$66+Results!$C$45+AU64+AU67,Results!$D$66+Results!$C$45+AU67)</f>
        <v>137692.30769230745</v>
      </c>
      <c r="AV78" s="50">
        <f>IF(AV62&gt;0,Results!$C$66+Results!$D$66+Results!$C$45+AV64+AV67,Results!$D$66+Results!$C$45+AV67)</f>
        <v>136307.69230769205</v>
      </c>
      <c r="AW78" s="50">
        <f>IF(AW62&gt;0,Results!$C$66+Results!$D$66+Results!$C$45+AW64+AW67,Results!$D$66+Results!$C$45+AW67)</f>
        <v>134923.07692307665</v>
      </c>
      <c r="AX78" s="50">
        <f>IF(AX62&gt;0,Results!$C$66+Results!$D$66+Results!$C$45+AX64+AX67,Results!$D$66+Results!$C$45+AX67)</f>
        <v>133538.46153846127</v>
      </c>
      <c r="AY78" s="50">
        <f>IF(AY62&gt;0,Results!$C$66+Results!$D$66+Results!$C$45+AY64+AY67,Results!$D$66+Results!$C$45+AY67)</f>
        <v>132153.84615384589</v>
      </c>
      <c r="AZ78" s="50">
        <f>IF(AZ62&gt;0,Results!$C$66+Results!$D$66+Results!$C$45+AZ64+AZ67,Results!$D$66+Results!$C$45+AZ67)</f>
        <v>130769.23076923052</v>
      </c>
      <c r="BA78" s="50">
        <f>IF(BA62&gt;0,Results!$C$66+Results!$D$66+Results!$C$45+BA64+BA67,Results!$D$66+Results!$C$45+BA67)</f>
        <v>129384.61538461513</v>
      </c>
      <c r="BB78" s="50">
        <f>IF(BB62&gt;0,Results!$C$66+Results!$D$66+Results!$C$45+BB64+BB67,Results!$D$66+Results!$C$45+BB67)</f>
        <v>127999.99999999974</v>
      </c>
      <c r="BC78" s="50">
        <f>IF(BC62&gt;0,Results!$C$66+Results!$D$66+Results!$C$45+BC64+BC67,Results!$D$66+Results!$C$45+BC67)</f>
        <v>126615.38461538436</v>
      </c>
      <c r="BD78" s="50">
        <f>IF(BD62&gt;0,Results!$C$66+Results!$D$66+Results!$C$45+BD64+BD67,Results!$D$66+Results!$C$45+BD67)</f>
        <v>125230.76923076899</v>
      </c>
      <c r="BE78" s="50">
        <f>IF(BE62&gt;0,Results!$C$66+Results!$D$66+Results!$C$45+BE64+BE67,Results!$D$66+Results!$C$45+BE67)</f>
        <v>123846.1538461536</v>
      </c>
      <c r="BF78" s="50">
        <f>IF(BF62&gt;0,Results!$C$66+Results!$D$66+Results!$C$45+BF64+BF67,Results!$D$66+Results!$C$45+BF67)</f>
        <v>122461.53846153821</v>
      </c>
      <c r="BG78" s="50">
        <f>IF(BG62&gt;0,Results!$C$66+Results!$D$66+Results!$C$45+BG64+BG67,Results!$D$66+Results!$C$45+BG67)</f>
        <v>121076.92307692283</v>
      </c>
      <c r="BH78" s="50">
        <f>IF(BH62&gt;0,Results!$C$66+Results!$D$66+Results!$C$45+BH64+BH67,Results!$D$66+Results!$C$45+BH67)</f>
        <v>119692.30769230745</v>
      </c>
      <c r="BI78" s="50">
        <f>IF(BI62&gt;0,Results!$C$66+Results!$D$66+Results!$C$45+BI64+BI67,Results!$D$66+Results!$C$45+BI67)</f>
        <v>118307.69230769206</v>
      </c>
      <c r="BJ78" s="50">
        <f>IF(BJ62&gt;0,Results!$C$66+Results!$D$66+Results!$C$45+BJ64+BJ67,Results!$D$66+Results!$C$45+BJ67)</f>
        <v>116923.07692307667</v>
      </c>
      <c r="BK78" s="50">
        <f>IF(BK62&gt;0,Results!$C$66+Results!$D$66+Results!$C$45+BK64+BK67,Results!$D$66+Results!$C$45+BK67)</f>
        <v>115538.4615384613</v>
      </c>
      <c r="BL78" s="50">
        <f>IF(BL62&gt;0,Results!$C$66+Results!$D$66+Results!$C$45+BL64+BL67,Results!$D$66+Results!$C$45+BL67)</f>
        <v>114153.84615384592</v>
      </c>
      <c r="BM78" s="50">
        <f>IF(BM62&gt;0,Results!$C$66+Results!$D$66+Results!$C$45+BM64+BM67,Results!$D$66+Results!$C$45+BM67)</f>
        <v>112769.23076923053</v>
      </c>
      <c r="BN78" s="50">
        <f>IF(BN62&gt;0,Results!$C$66+Results!$D$66+Results!$C$45+BN64+BN67,Results!$D$66+Results!$C$45+BN67)</f>
        <v>111384.61538461514</v>
      </c>
      <c r="BO78" s="50">
        <f>IF(BO62&gt;0,Results!$C$66+Results!$D$66+Results!$C$45+BO64+BO67,Results!$D$66+Results!$C$45+BO67)</f>
        <v>109999.99999999977</v>
      </c>
      <c r="BP78" s="50">
        <f>IF(BP62&gt;0,Results!$C$66+Results!$D$66+Results!$C$45+BP64+BP67,Results!$D$66+Results!$C$45+BP67)</f>
        <v>108615.38461538439</v>
      </c>
      <c r="BQ78" s="50">
        <f>IF(BQ62&gt;0,Results!$C$66+Results!$D$66+Results!$C$45+BQ64+BQ67,Results!$D$66+Results!$C$45+BQ67)</f>
        <v>107230.769230769</v>
      </c>
      <c r="BR78" s="50">
        <f>IF(BR62&gt;0,Results!$C$66+Results!$D$66+Results!$C$45+BR64+BR67,Results!$D$66+Results!$C$45+BR67)</f>
        <v>105846.15384615361</v>
      </c>
      <c r="BS78" s="50">
        <f>IF(BS62&gt;0,Results!$C$66+Results!$D$66+Results!$C$45+BS64+BS67,Results!$D$66+Results!$C$45+BS67)</f>
        <v>104461.53846153824</v>
      </c>
      <c r="BT78" s="50">
        <f>IF(BT62&gt;0,Results!$C$66+Results!$D$66+Results!$C$45+BT64+BT67,Results!$D$66+Results!$C$45+BT67)</f>
        <v>103076.92307692286</v>
      </c>
      <c r="BU78" s="50">
        <f>IF(BU62&gt;0,Results!$C$66+Results!$D$66+Results!$C$45+BU64+BU67,Results!$D$66+Results!$C$45+BU67)</f>
        <v>101692.30769230747</v>
      </c>
      <c r="BV78" s="50">
        <f>IF(BV62&gt;0,Results!$C$66+Results!$D$66+Results!$C$45+BV64+BV67,Results!$D$66+Results!$C$45+BV67)</f>
        <v>100307.69230769208</v>
      </c>
      <c r="BW78" s="50">
        <f>IF(BW62&gt;0,Results!$C$66+Results!$D$66+Results!$C$45+BW64+BW67,Results!$D$66+Results!$C$45+BW67)</f>
        <v>98923.076923076704</v>
      </c>
      <c r="BX78" s="50">
        <f>IF(BX62&gt;0,Results!$C$66+Results!$D$66+Results!$C$45+BX64+BX67,Results!$D$66+Results!$C$45+BX67)</f>
        <v>97538.461538461328</v>
      </c>
      <c r="BY78" s="50">
        <f>IF(BY62&gt;0,Results!$C$66+Results!$D$66+Results!$C$45+BY64+BY67,Results!$D$66+Results!$C$45+BY67)</f>
        <v>96153.846153845938</v>
      </c>
      <c r="BZ78" s="50">
        <f>IF(BZ62&gt;0,Results!$C$66+Results!$D$66+Results!$C$45+BZ64+BZ67,Results!$D$66+Results!$C$45+BZ67)</f>
        <v>94769.230769230548</v>
      </c>
      <c r="CA78" s="50">
        <f>IF(CA62&gt;0,Results!$C$66+Results!$D$66+Results!$C$45+CA64+CA67,Results!$D$66+Results!$C$45+CA67)</f>
        <v>93384.615384615172</v>
      </c>
      <c r="CB78" s="50">
        <f>IF(CB62&gt;0,Results!$C$66+Results!$D$66+Results!$C$45+CB64+CB67,Results!$D$66+Results!$C$45+CB67)</f>
        <v>91999.999999999796</v>
      </c>
      <c r="CC78" s="50">
        <f>IF(CC62&gt;0,Results!$C$66+Results!$D$66+Results!$C$45+CC64+CC67,Results!$D$66+Results!$C$45+CC67)</f>
        <v>90615.384615384406</v>
      </c>
      <c r="CD78" s="50">
        <f>IF(CD62&gt;0,Results!$C$66+Results!$D$66+Results!$C$45+CD64+CD67,Results!$D$66+Results!$C$45+CD67)</f>
        <v>89230.769230769016</v>
      </c>
      <c r="CE78" s="50">
        <f>IF(CE62&gt;0,Results!$C$66+Results!$D$66+Results!$C$45+CE64+CE67,Results!$D$66+Results!$C$45+CE67)</f>
        <v>87846.15384615364</v>
      </c>
      <c r="CF78" s="50">
        <f>IF(CF62&gt;0,Results!$C$66+Results!$D$66+Results!$C$45+CF64+CF67,Results!$D$66+Results!$C$45+CF67)</f>
        <v>86461.538461538265</v>
      </c>
      <c r="CG78" s="50">
        <f>IF(CG62&gt;0,Results!$C$66+Results!$D$66+Results!$C$45+CG64+CG67,Results!$D$66+Results!$C$45+CG67)</f>
        <v>85076.923076922874</v>
      </c>
      <c r="CH78" s="50">
        <f>IF(CH62&gt;0,Results!$C$66+Results!$D$66+Results!$C$45+CH64+CH67,Results!$D$66+Results!$C$45+CH67)</f>
        <v>83692.307692307484</v>
      </c>
      <c r="CI78" s="50">
        <f>IF(CI62&gt;0,Results!$C$66+Results!$D$66+Results!$C$45+CI64+CI67,Results!$D$66+Results!$C$45+CI67)</f>
        <v>82307.692307692108</v>
      </c>
      <c r="CJ78" s="50">
        <f>IF(CJ62&gt;0,Results!$C$66+Results!$D$66+Results!$C$45+CJ64+CJ67,Results!$D$66+Results!$C$45+CJ67)</f>
        <v>80923.076923076718</v>
      </c>
      <c r="CK78" s="50">
        <f>IF(CK62&gt;0,Results!$C$66+Results!$D$66+Results!$C$45+CK64+CK67,Results!$D$66+Results!$C$45+CK67)</f>
        <v>79538.461538461328</v>
      </c>
      <c r="CL78" s="50">
        <f>IF(CL62&gt;0,Results!$C$66+Results!$D$66+Results!$C$45+CL64+CL67,Results!$D$66+Results!$C$45+CL67)</f>
        <v>78153.846153845952</v>
      </c>
      <c r="CM78" s="50">
        <f>IF(CM62&gt;0,Results!$C$66+Results!$D$66+Results!$C$45+CM64+CM67,Results!$D$66+Results!$C$45+CM67)</f>
        <v>76769.230769230562</v>
      </c>
      <c r="CN78" s="50">
        <f>IF(CN62&gt;0,Results!$C$66+Results!$D$66+Results!$C$45+CN64+CN67,Results!$D$66+Results!$C$45+CN67)</f>
        <v>75384.615384615172</v>
      </c>
      <c r="CO78" s="50">
        <f>IF(CO62&gt;0,Results!$C$66+Results!$D$66+Results!$C$45+CO64+CO67,Results!$D$66+Results!$C$45+CO67)</f>
        <v>73999.999999999796</v>
      </c>
      <c r="CP78" s="50">
        <f>IF(CP62&gt;0,Results!$C$66+Results!$D$66+Results!$C$45+CP64+CP67,Results!$D$66+Results!$C$45+CP67)</f>
        <v>72615.384615384406</v>
      </c>
      <c r="CQ78" s="50">
        <f>IF(CQ62&gt;0,Results!$C$66+Results!$D$66+Results!$C$45+CQ64+CQ67,Results!$D$66+Results!$C$45+CQ67)</f>
        <v>71230.769230769016</v>
      </c>
      <c r="CR78" s="50">
        <f>IF(CR62&gt;0,Results!$C$66+Results!$D$66+Results!$C$45+CR64+CR67,Results!$D$66+Results!$C$45+CR67)</f>
        <v>69846.15384615364</v>
      </c>
      <c r="CS78" s="50">
        <f>IF(CS62&gt;0,Results!$C$66+Results!$D$66+Results!$C$45+CS64+CS67,Results!$D$66+Results!$C$45+CS67)</f>
        <v>68750</v>
      </c>
      <c r="CT78" s="50">
        <f>IF(CT62&gt;0,Results!$C$66+Results!$D$66+Results!$C$45+CT64+CT67,Results!$D$66+Results!$C$45+CT67)</f>
        <v>50000</v>
      </c>
      <c r="CU78" s="50">
        <f>IF(CU62&gt;0,Results!$C$66+Results!$D$66+Results!$C$45+CU64+CU67,Results!$D$66+Results!$C$45+CU67)</f>
        <v>50000</v>
      </c>
      <c r="CV78" s="50">
        <f>IF(CV62&gt;0,Results!$C$66+Results!$D$66+Results!$C$45+CV64+CV67,Results!$D$66+Results!$C$45+CV67)</f>
        <v>50000</v>
      </c>
      <c r="CW78" s="50">
        <f>IF(CW62&gt;0,Results!$C$66+Results!$D$66+Results!$C$45+CW64+CW67,Results!$D$66+Results!$C$45+CW67)</f>
        <v>49476.923076923078</v>
      </c>
      <c r="CX78" s="50">
        <f>IF(CX62&gt;0,Results!$C$66+Results!$D$66+Results!$C$45+CX64+CX67,Results!$D$66+Results!$C$45+CX67)</f>
        <v>48953.846153846156</v>
      </c>
      <c r="CY78" s="50">
        <f>IF(CY62&gt;0,Results!$C$66+Results!$D$66+Results!$C$45+CY64+CY67,Results!$D$66+Results!$C$45+CY67)</f>
        <v>48430.769230769234</v>
      </c>
      <c r="CZ78" s="50">
        <f>IF(CZ62&gt;0,Results!$C$66+Results!$D$66+Results!$C$45+CZ64+CZ67,Results!$D$66+Results!$C$45+CZ67)</f>
        <v>47907.692307692312</v>
      </c>
      <c r="DA78" s="50">
        <f>IF(DA62&gt;0,Results!$C$66+Results!$D$66+Results!$C$45+DA64+DA67,Results!$D$66+Results!$C$45+DA67)</f>
        <v>47384.61538461539</v>
      </c>
      <c r="DB78" s="50">
        <f>IF(DB62&gt;0,Results!$C$66+Results!$D$66+Results!$C$45+DB64+DB67,Results!$D$66+Results!$C$45+DB67)</f>
        <v>46861.538461538468</v>
      </c>
      <c r="DC78" s="50">
        <f>IF(DC62&gt;0,Results!$C$66+Results!$D$66+Results!$C$45+DC64+DC67,Results!$D$66+Results!$C$45+DC67)</f>
        <v>46338.461538461546</v>
      </c>
      <c r="DD78" s="50">
        <f>IF(DD62&gt;0,Results!$C$66+Results!$D$66+Results!$C$45+DD64+DD67,Results!$D$66+Results!$C$45+DD67)</f>
        <v>45815.384615384624</v>
      </c>
      <c r="DE78" s="50">
        <f>IF(DE62&gt;0,Results!$C$66+Results!$D$66+Results!$C$45+DE64+DE67,Results!$D$66+Results!$C$45+DE67)</f>
        <v>45292.307692307702</v>
      </c>
      <c r="DF78" s="50">
        <f>IF(DF62&gt;0,Results!$C$66+Results!$D$66+Results!$C$45+DF64+DF67,Results!$D$66+Results!$C$45+DF67)</f>
        <v>44769.23076923078</v>
      </c>
      <c r="DG78" s="50">
        <f>IF(DG62&gt;0,Results!$C$66+Results!$D$66+Results!$C$45+DG64+DG67,Results!$D$66+Results!$C$45+DG67)</f>
        <v>44246.153846153858</v>
      </c>
      <c r="DH78" s="50">
        <f>IF(DH62&gt;0,Results!$C$66+Results!$D$66+Results!$C$45+DH64+DH67,Results!$D$66+Results!$C$45+DH67)</f>
        <v>43723.076923076937</v>
      </c>
      <c r="DI78" s="50">
        <f>IF(DI62&gt;0,Results!$C$66+Results!$D$66+Results!$C$45+DI64+DI67,Results!$D$66+Results!$C$45+DI67)</f>
        <v>43200.000000000015</v>
      </c>
      <c r="DJ78" s="50">
        <f>IF(DJ62&gt;0,Results!$C$66+Results!$D$66+Results!$C$45+DJ64+DJ67,Results!$D$66+Results!$C$45+DJ67)</f>
        <v>42676.923076923093</v>
      </c>
      <c r="DK78" s="50">
        <f>IF(DK62&gt;0,Results!$C$66+Results!$D$66+Results!$C$45+DK64+DK67,Results!$D$66+Results!$C$45+DK67)</f>
        <v>42153.846153846171</v>
      </c>
      <c r="DL78" s="50">
        <f>IF(DL62&gt;0,Results!$C$66+Results!$D$66+Results!$C$45+DL64+DL67,Results!$D$66+Results!$C$45+DL67)</f>
        <v>41630.769230769249</v>
      </c>
      <c r="DM78" s="50">
        <f>IF(DM62&gt;0,Results!$C$66+Results!$D$66+Results!$C$45+DM64+DM67,Results!$D$66+Results!$C$45+DM67)</f>
        <v>41107.692307692327</v>
      </c>
      <c r="DN78" s="50">
        <f>IF(DN62&gt;0,Results!$C$66+Results!$D$66+Results!$C$45+DN64+DN67,Results!$D$66+Results!$C$45+DN67)</f>
        <v>40584.615384615405</v>
      </c>
      <c r="DO78" s="50">
        <f>IF(DO62&gt;0,Results!$C$66+Results!$D$66+Results!$C$45+DO64+DO67,Results!$D$66+Results!$C$45+DO67)</f>
        <v>40061.538461538483</v>
      </c>
      <c r="DP78" s="50">
        <f>IF(DP62&gt;0,Results!$C$66+Results!$D$66+Results!$C$45+DP64+DP67,Results!$D$66+Results!$C$45+DP67)</f>
        <v>39538.461538461561</v>
      </c>
      <c r="DQ78" s="50">
        <f>IF(DQ62&gt;0,Results!$C$66+Results!$D$66+Results!$C$45+DQ64+DQ67,Results!$D$66+Results!$C$45+DQ67)</f>
        <v>39015.384615384632</v>
      </c>
      <c r="DR78" s="50">
        <f>IF(DR62&gt;0,Results!$C$66+Results!$D$66+Results!$C$45+DR64+DR67,Results!$D$66+Results!$C$45+DR67)</f>
        <v>38492.30769230771</v>
      </c>
      <c r="DS78" s="50">
        <f>IF(DS62&gt;0,Results!$C$66+Results!$D$66+Results!$C$45+DS64+DS67,Results!$D$66+Results!$C$45+DS67)</f>
        <v>37969.230769230788</v>
      </c>
      <c r="DT78" s="50">
        <f>IF(DT62&gt;0,Results!$C$66+Results!$D$66+Results!$C$45+DT64+DT67,Results!$D$66+Results!$C$45+DT67)</f>
        <v>37446.153846153858</v>
      </c>
      <c r="DU78" s="50">
        <f>IF(DU62&gt;0,Results!$C$66+Results!$D$66+Results!$C$45+DU64+DU67,Results!$D$66+Results!$C$45+DU67)</f>
        <v>36923.076923076937</v>
      </c>
      <c r="DV78" s="50">
        <f>IF(DV62&gt;0,Results!$C$66+Results!$D$66+Results!$C$45+DV64+DV67,Results!$D$66+Results!$C$45+DV67)</f>
        <v>36400.000000000015</v>
      </c>
      <c r="DW78" s="50">
        <f>IF(DW62&gt;0,Results!$C$66+Results!$D$66+Results!$C$45+DW64+DW67,Results!$D$66+Results!$C$45+DW67)</f>
        <v>35876.923076923093</v>
      </c>
      <c r="DX78" s="50">
        <f>IF(DX62&gt;0,Results!$C$66+Results!$D$66+Results!$C$45+DX64+DX67,Results!$D$66+Results!$C$45+DX67)</f>
        <v>35353.846153846171</v>
      </c>
      <c r="DY78" s="50">
        <f>IF(DY62&gt;0,Results!$C$66+Results!$D$66+Results!$C$45+DY64+DY67,Results!$D$66+Results!$C$45+DY67)</f>
        <v>34830.769230769241</v>
      </c>
      <c r="DZ78" s="50">
        <f>IF(DZ62&gt;0,Results!$C$66+Results!$D$66+Results!$C$45+DZ64+DZ67,Results!$D$66+Results!$C$45+DZ67)</f>
        <v>34307.692307692319</v>
      </c>
      <c r="EA78" s="50">
        <f>IF(EA62&gt;0,Results!$C$66+Results!$D$66+Results!$C$45+EA64+EA67,Results!$D$66+Results!$C$45+EA67)</f>
        <v>33784.615384615397</v>
      </c>
      <c r="EB78" s="50">
        <f>IF(EB62&gt;0,Results!$C$66+Results!$D$66+Results!$C$45+EB64+EB67,Results!$D$66+Results!$C$45+EB67)</f>
        <v>33261.538461538468</v>
      </c>
      <c r="EC78" s="50">
        <f>IF(EC62&gt;0,Results!$C$66+Results!$D$66+Results!$C$45+EC64+EC67,Results!$D$66+Results!$C$45+EC67)</f>
        <v>32738.461538461546</v>
      </c>
      <c r="ED78" s="50">
        <f>IF(ED62&gt;0,Results!$C$66+Results!$D$66+Results!$C$45+ED64+ED67,Results!$D$66+Results!$C$45+ED67)</f>
        <v>32215.384615384624</v>
      </c>
      <c r="EE78" s="50">
        <f>IF(EE62&gt;0,Results!$C$66+Results!$D$66+Results!$C$45+EE64+EE67,Results!$D$66+Results!$C$45+EE67)</f>
        <v>31692.307692307702</v>
      </c>
      <c r="EF78" s="50">
        <f>IF(EF62&gt;0,Results!$C$66+Results!$D$66+Results!$C$45+EF64+EF67,Results!$D$66+Results!$C$45+EF67)</f>
        <v>31169.23076923078</v>
      </c>
      <c r="EG78" s="50">
        <f>IF(EG62&gt;0,Results!$C$66+Results!$D$66+Results!$C$45+EG64+EG67,Results!$D$66+Results!$C$45+EG67)</f>
        <v>30646.153846153855</v>
      </c>
      <c r="EH78" s="50">
        <f>IF(EH62&gt;0,Results!$C$66+Results!$D$66+Results!$C$45+EH64+EH67,Results!$D$66+Results!$C$45+EH67)</f>
        <v>30511.335098015548</v>
      </c>
      <c r="EI78" s="50">
        <f>IF(EI62&gt;0,Results!$C$66+Results!$D$66+Results!$C$45+EI64+EI67,Results!$D$66+Results!$C$45+EI67)</f>
        <v>30378.77885601579</v>
      </c>
      <c r="EJ78" s="50">
        <f>IF(EJ62&gt;0,Results!$C$66+Results!$D$66+Results!$C$45+EJ64+EJ67,Results!$D$66+Results!$C$45+EJ67)</f>
        <v>30246.805756249603</v>
      </c>
      <c r="EK78" s="50">
        <f>IF(EK62&gt;0,Results!$C$66+Results!$D$66+Results!$C$45+EK64+EK67,Results!$D$66+Results!$C$45+EK67)</f>
        <v>30115.40601251959</v>
      </c>
      <c r="EL78" s="50">
        <f>IF(EL62&gt;0,Results!$C$66+Results!$D$66+Results!$C$45+EL64+EL67,Results!$D$66+Results!$C$45+EL67)</f>
        <v>29984.577102514355</v>
      </c>
      <c r="EM78" s="50">
        <f>IF(EM62&gt;0,Results!$C$66+Results!$D$66+Results!$C$45+EM64+EM67,Results!$D$66+Results!$C$45+EM67)</f>
        <v>29854.316546251517</v>
      </c>
      <c r="EN78" s="50">
        <f>IF(EN62&gt;0,Results!$C$66+Results!$D$66+Results!$C$45+EN64+EN67,Results!$D$66+Results!$C$45+EN67)</f>
        <v>29724.621874658653</v>
      </c>
      <c r="EO78" s="50">
        <f>IF(EO62&gt;0,Results!$C$66+Results!$D$66+Results!$C$45+EO64+EO67,Results!$D$66+Results!$C$45+EO67)</f>
        <v>29595.490629390202</v>
      </c>
      <c r="EP78" s="50">
        <f>IF(EP62&gt;0,Results!$C$66+Results!$D$66+Results!$C$45+EP64+EP67,Results!$D$66+Results!$C$45+EP67)</f>
        <v>29466.920362780285</v>
      </c>
      <c r="EQ78" s="50">
        <f>IF(EQ62&gt;0,Results!$C$66+Results!$D$66+Results!$C$45+EQ64+EQ67,Results!$D$66+Results!$C$45+EQ67)</f>
        <v>29338.908637796292</v>
      </c>
      <c r="ER78" s="50">
        <f>IF(ER62&gt;0,Results!$C$66+Results!$D$66+Results!$C$45+ER64+ER67,Results!$D$66+Results!$C$45+ER67)</f>
        <v>29211.453027992698</v>
      </c>
      <c r="ES78" s="50">
        <f>IF(ES62&gt;0,Results!$C$66+Results!$D$66+Results!$C$45+ES64+ES67,Results!$D$66+Results!$C$45+ES67)</f>
        <v>29084.551117465067</v>
      </c>
      <c r="ET78" s="50">
        <f>IF(ET62&gt;0,Results!$C$66+Results!$D$66+Results!$C$45+ET64+ET67,Results!$D$66+Results!$C$45+ET67)</f>
        <v>28958.200500804272</v>
      </c>
      <c r="EU78" s="50">
        <f>IF(EU62&gt;0,Results!$C$66+Results!$D$66+Results!$C$45+EU64+EU67,Results!$D$66+Results!$C$45+EU67)</f>
        <v>28832.398783050874</v>
      </c>
      <c r="EV78" s="50">
        <f>IF(EV62&gt;0,Results!$C$66+Results!$D$66+Results!$C$45+EV64+EV67,Results!$D$66+Results!$C$45+EV67)</f>
        <v>28707.14357964975</v>
      </c>
      <c r="EW78" s="50">
        <f>IF(EW62&gt;0,Results!$C$66+Results!$D$66+Results!$C$45+EW64+EW67,Results!$D$66+Results!$C$45+EW67)</f>
        <v>28582.432516404882</v>
      </c>
      <c r="EX78" s="50">
        <f>IF(EX62&gt;0,Results!$C$66+Results!$D$66+Results!$C$45+EX64+EX67,Results!$D$66+Results!$C$45+EX67)</f>
        <v>28458.26322943436</v>
      </c>
      <c r="EY78" s="50">
        <f>IF(EY62&gt;0,Results!$C$66+Results!$D$66+Results!$C$45+EY64+EY67,Results!$D$66+Results!$C$45+EY67)</f>
        <v>28334.63336512557</v>
      </c>
      <c r="EZ78" s="50">
        <f>IF(EZ62&gt;0,Results!$C$66+Results!$D$66+Results!$C$45+EZ64+EZ67,Results!$D$66+Results!$C$45+EZ67)</f>
        <v>28211.540580090583</v>
      </c>
      <c r="FA78" s="50">
        <f>IF(FA62&gt;0,Results!$C$66+Results!$D$66+Results!$C$45+FA64+FA67,Results!$D$66+Results!$C$45+FA67)</f>
        <v>28088.982541121743</v>
      </c>
      <c r="FB78" s="50">
        <f>IF(FB62&gt;0,Results!$C$66+Results!$D$66+Results!$C$45+FB64+FB67,Results!$D$66+Results!$C$45+FB67)</f>
        <v>27966.956925147428</v>
      </c>
      <c r="FC78" s="50">
        <f>IF(FC62&gt;0,Results!$C$66+Results!$D$66+Results!$C$45+FC64+FC67,Results!$D$66+Results!$C$45+FC67)</f>
        <v>27845.461419188032</v>
      </c>
      <c r="FD78" s="50">
        <f>IF(FD62&gt;0,Results!$C$66+Results!$D$66+Results!$C$45+FD64+FD67,Results!$D$66+Results!$C$45+FD67)</f>
        <v>27724.493720312115</v>
      </c>
      <c r="FE78" s="50">
        <f>IF(FE62&gt;0,Results!$C$66+Results!$D$66+Results!$C$45+FE64+FE67,Results!$D$66+Results!$C$45+FE67)</f>
        <v>27604.051535592738</v>
      </c>
      <c r="FF78" s="50">
        <f>IF(FF62&gt;0,Results!$C$66+Results!$D$66+Results!$C$45+FF64+FF67,Results!$D$66+Results!$C$45+FF67)</f>
        <v>27484.132582064034</v>
      </c>
      <c r="FG78" s="50">
        <f>IF(FG62&gt;0,Results!$C$66+Results!$D$66+Results!$C$45+FG64+FG67,Results!$D$66+Results!$C$45+FG67)</f>
        <v>27364.7345866779</v>
      </c>
      <c r="FH78" s="50">
        <f>IF(FH62&gt;0,Results!$C$66+Results!$D$66+Results!$C$45+FH64+FH67,Results!$D$66+Results!$C$45+FH67)</f>
        <v>27245.855286260932</v>
      </c>
      <c r="FI78" s="50">
        <f>IF(FI62&gt;0,Results!$C$66+Results!$D$66+Results!$C$45+FI64+FI67,Results!$D$66+Results!$C$45+FI67)</f>
        <v>27127.492427471523</v>
      </c>
      <c r="FJ78" s="50">
        <f>IF(FJ62&gt;0,Results!$C$66+Results!$D$66+Results!$C$45+FJ64+FJ67,Results!$D$66+Results!$C$45+FJ67)</f>
        <v>27009.643766757144</v>
      </c>
      <c r="FK78" s="50">
        <f>IF(FK62&gt;0,Results!$C$66+Results!$D$66+Results!$C$45+FK64+FK67,Results!$D$66+Results!$C$45+FK67)</f>
        <v>26892.307070311832</v>
      </c>
      <c r="FL78" s="50">
        <f>IF(FL62&gt;0,Results!$C$66+Results!$D$66+Results!$C$45+FL64+FL67,Results!$D$66+Results!$C$45+FL67)</f>
        <v>26775.480114033831</v>
      </c>
      <c r="FM78" s="50">
        <f>IF(FM62&gt;0,Results!$C$66+Results!$D$66+Results!$C$45+FM64+FM67,Results!$D$66+Results!$C$45+FM67)</f>
        <v>26659.160683483446</v>
      </c>
      <c r="FN78" s="50">
        <f>IF(FN62&gt;0,Results!$C$66+Results!$D$66+Results!$C$45+FN64+FN67,Results!$D$66+Results!$C$45+FN67)</f>
        <v>26543.34657384107</v>
      </c>
      <c r="FO78" s="50">
        <f>IF(FO62&gt;0,Results!$C$66+Results!$D$66+Results!$C$45+FO64+FO67,Results!$D$66+Results!$C$45+FO67)</f>
        <v>26428.035589865383</v>
      </c>
      <c r="FP78" s="50">
        <f>IF(FP62&gt;0,Results!$C$66+Results!$D$66+Results!$C$45+FP64+FP67,Results!$D$66+Results!$C$45+FP67)</f>
        <v>26313.225545851747</v>
      </c>
      <c r="FQ78" s="50">
        <f>IF(FQ62&gt;0,Results!$C$66+Results!$D$66+Results!$C$45+FQ64+FQ67,Results!$D$66+Results!$C$45+FQ67)</f>
        <v>23750</v>
      </c>
      <c r="FR78" s="50">
        <f>IF(FR62&gt;0,Results!$C$66+Results!$D$66+Results!$C$45+FR64+FR67,Results!$D$66+Results!$C$45+FR67)</f>
        <v>23750</v>
      </c>
      <c r="FS78" s="50">
        <f>IF(FS62&gt;0,Results!$C$66+Results!$D$66+Results!$C$45+FS64+FS67,Results!$D$66+Results!$C$45+FS67)</f>
        <v>23750</v>
      </c>
      <c r="FT78" s="50">
        <f>IF(FT62&gt;0,Results!$C$66+Results!$D$66+Results!$C$45+FT64+FT67,Results!$D$66+Results!$C$45+FT67)</f>
        <v>23750</v>
      </c>
      <c r="FU78" s="50">
        <f>IF(FU62&gt;0,Results!$C$66+Results!$D$66+Results!$C$45+FU64+FU67,Results!$D$66+Results!$C$45+FU67)</f>
        <v>23750</v>
      </c>
      <c r="FV78" s="50">
        <f>IF(FV62&gt;0,Results!$C$66+Results!$D$66+Results!$C$45+FV64+FV67,Results!$D$66+Results!$C$45+FV67)</f>
        <v>23750</v>
      </c>
      <c r="FW78" s="50">
        <f>IF(FW62&gt;0,Results!$C$66+Results!$D$66+Results!$C$45+FW64+FW67,Results!$D$66+Results!$C$45+FW67)</f>
        <v>23750</v>
      </c>
      <c r="FX78" s="50">
        <f>IF(FX62&gt;0,Results!$C$66+Results!$D$66+Results!$C$45+FX64+FX67,Results!$D$66+Results!$C$45+FX67)</f>
        <v>23750</v>
      </c>
      <c r="FY78" s="50">
        <f>IF(FY62&gt;0,Results!$C$66+Results!$D$66+Results!$C$45+FY64+FY67,Results!$D$66+Results!$C$45+FY67)</f>
        <v>23750</v>
      </c>
      <c r="FZ78" s="50">
        <f>IF(FZ62&gt;0,Results!$C$66+Results!$D$66+Results!$C$45+FZ64+FZ67,Results!$D$66+Results!$C$45+FZ67)</f>
        <v>23750</v>
      </c>
      <c r="GA78" s="50">
        <f>IF(GA62&gt;0,Results!$C$66+Results!$D$66+Results!$C$45+GA64+GA67,Results!$D$66+Results!$C$45+GA67)</f>
        <v>23750</v>
      </c>
      <c r="GB78" s="50">
        <f>IF(GB62&gt;0,Results!$C$66+Results!$D$66+Results!$C$45+GB64+GB67,Results!$D$66+Results!$C$45+GB67)</f>
        <v>23750</v>
      </c>
      <c r="GC78" s="50">
        <f>IF(GC62&gt;0,Results!$C$66+Results!$D$66+Results!$C$45+GC64+GC67,Results!$D$66+Results!$C$45+GC67)</f>
        <v>23750</v>
      </c>
      <c r="GD78" s="50">
        <f>IF(GD62&gt;0,Results!$C$66+Results!$D$66+Results!$C$45+GD64+GD67,Results!$D$66+Results!$C$45+GD67)</f>
        <v>23750</v>
      </c>
      <c r="GE78" s="50">
        <f>IF(GE62&gt;0,Results!$C$66+Results!$D$66+Results!$C$45+GE64+GE67,Results!$D$66+Results!$C$45+GE67)</f>
        <v>23750</v>
      </c>
      <c r="GF78" s="50">
        <f>IF(GF62&gt;0,Results!$C$66+Results!$D$66+Results!$C$45+GF64+GF67,Results!$D$66+Results!$C$45+GF67)</f>
        <v>23750</v>
      </c>
      <c r="GG78" s="50">
        <f>IF(GG62&gt;0,Results!$C$66+Results!$D$66+Results!$C$45+GG64+GG67,Results!$D$66+Results!$C$45+GG67)</f>
        <v>23750</v>
      </c>
      <c r="GH78" s="50">
        <f>IF(GH62&gt;0,Results!$C$66+Results!$D$66+Results!$C$45+GH64+GH67,Results!$D$66+Results!$C$45+GH67)</f>
        <v>23750</v>
      </c>
      <c r="GI78" s="50">
        <f>IF(GI62&gt;0,Results!$C$66+Results!$D$66+Results!$C$45+GI64+GI67,Results!$D$66+Results!$C$45+GI67)</f>
        <v>23750</v>
      </c>
      <c r="GJ78" s="50">
        <f>IF(GJ62&gt;0,Results!$C$66+Results!$D$66+Results!$C$45+GJ64+GJ67,Results!$D$66+Results!$C$45+GJ67)</f>
        <v>23750</v>
      </c>
      <c r="GK78" s="50">
        <f>IF(GK62&gt;0,Results!$C$66+Results!$D$66+Results!$C$45+GK64+GK67,Results!$D$66+Results!$C$45+GK67)</f>
        <v>23750</v>
      </c>
      <c r="GL78" s="50">
        <f>IF(GL62&gt;0,Results!$C$66+Results!$D$66+Results!$C$45+GL64+GL67,Results!$D$66+Results!$C$45+GL67)</f>
        <v>23750</v>
      </c>
      <c r="GM78" s="50">
        <f>IF(GM62&gt;0,Results!$C$66+Results!$D$66+Results!$C$45+GM64+GM67,Results!$D$66+Results!$C$45+GM67)</f>
        <v>23750</v>
      </c>
      <c r="GN78" s="50">
        <f>IF(GN62&gt;0,Results!$C$66+Results!$D$66+Results!$C$45+GN64+GN67,Results!$D$66+Results!$C$45+GN67)</f>
        <v>23750</v>
      </c>
      <c r="GO78" s="50">
        <f>IF(GO62&gt;0,Results!$C$66+Results!$D$66+Results!$C$45+GO64+GO67,Results!$D$66+Results!$C$45+GO67)</f>
        <v>23750</v>
      </c>
      <c r="GP78" s="50">
        <f>IF(GP62&gt;0,Results!$C$66+Results!$D$66+Results!$C$45+GP64+GP67,Results!$D$66+Results!$C$45+GP67)</f>
        <v>23750</v>
      </c>
      <c r="GQ78" s="50">
        <f>IF(GQ62&gt;0,Results!$C$66+Results!$D$66+Results!$C$45+GQ64+GQ67,Results!$D$66+Results!$C$45+GQ67)</f>
        <v>23750</v>
      </c>
      <c r="GR78" s="50">
        <f>IF(GR62&gt;0,Results!$C$66+Results!$D$66+Results!$C$45+GR64+GR67,Results!$D$66+Results!$C$45+GR67)</f>
        <v>23750</v>
      </c>
      <c r="GS78" s="50">
        <f>IF(GS62&gt;0,Results!$C$66+Results!$D$66+Results!$C$45+GS64+GS67,Results!$D$66+Results!$C$45+GS67)</f>
        <v>23750</v>
      </c>
      <c r="GT78" s="50">
        <f>IF(GT62&gt;0,Results!$C$66+Results!$D$66+Results!$C$45+GT64+GT67,Results!$D$66+Results!$C$45+GT67)</f>
        <v>23750</v>
      </c>
      <c r="GU78" s="50">
        <f>IF(GU62&gt;0,Results!$C$66+Results!$D$66+Results!$C$45+GU64+GU67,Results!$D$66+Results!$C$45+GU67)</f>
        <v>23750</v>
      </c>
      <c r="GV78" s="50">
        <f>IF(GV62&gt;0,Results!$C$66+Results!$D$66+Results!$C$45+GV64+GV67,Results!$D$66+Results!$C$45+GV67)</f>
        <v>23750</v>
      </c>
      <c r="GW78" s="50">
        <f>IF(GW62&gt;0,Results!$C$66+Results!$D$66+Results!$C$45+GW64+GW67,Results!$D$66+Results!$C$45+GW67)</f>
        <v>23750</v>
      </c>
      <c r="GX78" s="50">
        <f>IF(GX62&gt;0,Results!$C$66+Results!$D$66+Results!$C$45+GX64+GX67,Results!$D$66+Results!$C$45+GX67)</f>
        <v>23750</v>
      </c>
      <c r="GY78" s="50">
        <f>IF(GY62&gt;0,Results!$C$66+Results!$D$66+Results!$C$45+GY64+GY67,Results!$D$66+Results!$C$45+GY67)</f>
        <v>23750</v>
      </c>
      <c r="GZ78" s="50">
        <f>IF(GZ62&gt;0,Results!$C$66+Results!$D$66+Results!$C$45+GZ64+GZ67,Results!$D$66+Results!$C$45+GZ67)</f>
        <v>23750</v>
      </c>
      <c r="HA78" s="50">
        <f>IF(HA62&gt;0,Results!$C$66+Results!$D$66+Results!$C$45+HA64+HA67,Results!$D$66+Results!$C$45+HA67)</f>
        <v>23750</v>
      </c>
      <c r="HB78" s="50">
        <f>IF(HB62&gt;0,Results!$C$66+Results!$D$66+Results!$C$45+HB64+HB67,Results!$D$66+Results!$C$45+HB67)</f>
        <v>23750</v>
      </c>
      <c r="HC78" s="50">
        <f>IF(HC62&gt;0,Results!$C$66+Results!$D$66+Results!$C$45+HC64+HC67,Results!$D$66+Results!$C$45+HC67)</f>
        <v>23750</v>
      </c>
      <c r="HD78" s="50">
        <f>IF(HD62&gt;0,Results!$C$66+Results!$D$66+Results!$C$45+HD64+HD67,Results!$D$66+Results!$C$45+HD67)</f>
        <v>23750</v>
      </c>
      <c r="HE78" s="50">
        <f>IF(HE62&gt;0,Results!$C$66+Results!$D$66+Results!$C$45+HE64+HE67,Results!$D$66+Results!$C$45+HE67)</f>
        <v>23750</v>
      </c>
      <c r="HF78" s="50">
        <f>IF(HF62&gt;0,Results!$C$66+Results!$D$66+Results!$C$45+HF64+HF67,Results!$D$66+Results!$C$45+HF67)</f>
        <v>23750</v>
      </c>
      <c r="HG78" s="50">
        <f>IF(HG62&gt;0,Results!$C$66+Results!$D$66+Results!$C$45+HG64+HG67,Results!$D$66+Results!$C$45+HG67)</f>
        <v>23750</v>
      </c>
      <c r="HH78" s="50">
        <f>IF(HH62&gt;0,Results!$C$66+Results!$D$66+Results!$C$45+HH64+HH67,Results!$D$66+Results!$C$45+HH67)</f>
        <v>23750</v>
      </c>
      <c r="HI78" s="50">
        <f>IF(HI62&gt;0,Results!$C$66+Results!$D$66+Results!$C$45+HI64+HI67,Results!$D$66+Results!$C$45+HI67)</f>
        <v>23750</v>
      </c>
      <c r="HJ78" s="50">
        <f>IF(HJ62&gt;0,Results!$C$66+Results!$D$66+Results!$C$45+HJ64+HJ67,Results!$D$66+Results!$C$45+HJ67)</f>
        <v>23750</v>
      </c>
      <c r="HK78" s="50">
        <f>IF(HK62&gt;0,Results!$C$66+Results!$D$66+Results!$C$45+HK64+HK67,Results!$D$66+Results!$C$45+HK67)</f>
        <v>23750</v>
      </c>
      <c r="HL78" s="50">
        <f>IF(HL62&gt;0,Results!$C$66+Results!$D$66+Results!$C$45+HL64+HL67,Results!$D$66+Results!$C$45+HL67)</f>
        <v>23750</v>
      </c>
      <c r="HM78" s="50">
        <f>IF(HM62&gt;0,Results!$C$66+Results!$D$66+Results!$C$45+HM64+HM67,Results!$D$66+Results!$C$45+HM67)</f>
        <v>23750</v>
      </c>
      <c r="HN78" s="50">
        <f>IF(HN62&gt;0,Results!$C$66+Results!$D$66+Results!$C$45+HN64+HN67,Results!$D$66+Results!$C$45+HN67)</f>
        <v>23750</v>
      </c>
      <c r="HO78" s="50">
        <f>IF(HO62&gt;0,Results!$C$66+Results!$D$66+Results!$C$45+HO64+HO67,Results!$D$66+Results!$C$45+HO67)</f>
        <v>23750</v>
      </c>
      <c r="HP78" s="50">
        <f>IF(HP62&gt;0,Results!$C$66+Results!$D$66+Results!$C$45+HP64+HP67,Results!$D$66+Results!$C$45+HP67)</f>
        <v>23750</v>
      </c>
      <c r="HQ78" s="50">
        <f>IF(HQ62&gt;0,Results!$C$66+Results!$D$66+Results!$C$45+HQ64+HQ67,Results!$D$66+Results!$C$45+HQ67)</f>
        <v>23750</v>
      </c>
      <c r="HR78" s="50">
        <f>IF(HR62&gt;0,Results!$C$66+Results!$D$66+Results!$C$45+HR64+HR67,Results!$D$66+Results!$C$45+HR67)</f>
        <v>23750</v>
      </c>
      <c r="HS78" s="50">
        <f>IF(HS62&gt;0,Results!$C$66+Results!$D$66+Results!$C$45+HS64+HS67,Results!$D$66+Results!$C$45+HS67)</f>
        <v>23750</v>
      </c>
      <c r="HT78" s="50">
        <f>IF(HT62&gt;0,Results!$C$66+Results!$D$66+Results!$C$45+HT64+HT67,Results!$D$66+Results!$C$45+HT67)</f>
        <v>23750</v>
      </c>
      <c r="HU78" s="50">
        <f>IF(HU62&gt;0,Results!$C$66+Results!$D$66+Results!$C$45+HU64+HU67,Results!$D$66+Results!$C$45+HU67)</f>
        <v>23750</v>
      </c>
      <c r="HV78" s="50">
        <f>IF(HV62&gt;0,Results!$C$66+Results!$D$66+Results!$C$45+HV64+HV67,Results!$D$66+Results!$C$45+HV67)</f>
        <v>23750</v>
      </c>
      <c r="HW78" s="50">
        <f>IF(HW62&gt;0,Results!$C$66+Results!$D$66+Results!$C$45+HW64+HW67,Results!$D$66+Results!$C$45+HW67)</f>
        <v>23750</v>
      </c>
      <c r="HX78" s="50">
        <f>IF(HX62&gt;0,Results!$C$66+Results!$D$66+Results!$C$45+HX64+HX67,Results!$D$66+Results!$C$45+HX67)</f>
        <v>23750</v>
      </c>
      <c r="HY78" s="50">
        <f>IF(HY62&gt;0,Results!$C$66+Results!$D$66+Results!$C$45+HY64+HY67,Results!$D$66+Results!$C$45+HY67)</f>
        <v>23750</v>
      </c>
      <c r="HZ78" s="50">
        <f>IF(HZ62&gt;0,Results!$C$66+Results!$D$66+Results!$C$45+HZ64+HZ67,Results!$D$66+Results!$C$45+HZ67)</f>
        <v>23750</v>
      </c>
      <c r="IA78" s="50">
        <f>IF(IA62&gt;0,Results!$C$66+Results!$D$66+Results!$C$45+IA64+IA67,Results!$D$66+Results!$C$45+IA67)</f>
        <v>23750</v>
      </c>
      <c r="IB78" s="50">
        <f>IF(IB62&gt;0,Results!$C$66+Results!$D$66+Results!$C$45+IB64+IB67,Results!$D$66+Results!$C$45+IB67)</f>
        <v>23750</v>
      </c>
      <c r="IC78" s="50">
        <f>IF(IC62&gt;0,Results!$C$66+Results!$D$66+Results!$C$45+IC64+IC67,Results!$D$66+Results!$C$45+IC67)</f>
        <v>23750</v>
      </c>
      <c r="ID78" s="50">
        <f>IF(ID62&gt;0,Results!$C$66+Results!$D$66+Results!$C$45+ID64+ID67,Results!$D$66+Results!$C$45+ID67)</f>
        <v>23750</v>
      </c>
      <c r="IE78" s="50">
        <f>IF(IE62&gt;0,Results!$C$66+Results!$D$66+Results!$C$45+IE64+IE67,Results!$D$66+Results!$C$45+IE67)</f>
        <v>23750</v>
      </c>
      <c r="IF78" s="50">
        <f>IF(IF62&gt;0,Results!$C$66+Results!$D$66+Results!$C$45+IF64+IF67,Results!$D$66+Results!$C$45+IF67)</f>
        <v>23750</v>
      </c>
      <c r="IG78" s="50">
        <f>IF(IG62&gt;0,Results!$C$66+Results!$D$66+Results!$C$45+IG64+IG67,Results!$D$66+Results!$C$45+IG67)</f>
        <v>23750</v>
      </c>
      <c r="IH78" s="50">
        <f>IF(IH62&gt;0,Results!$C$66+Results!$D$66+Results!$C$45+IH64+IH67,Results!$D$66+Results!$C$45+IH67)</f>
        <v>23750</v>
      </c>
      <c r="II78" s="50">
        <f>IF(II62&gt;0,Results!$C$66+Results!$D$66+Results!$C$45+II64+II67,Results!$D$66+Results!$C$45+II67)</f>
        <v>23750</v>
      </c>
      <c r="IJ78" s="50">
        <f>IF(IJ62&gt;0,Results!$C$66+Results!$D$66+Results!$C$45+IJ64+IJ67,Results!$D$66+Results!$C$45+IJ67)</f>
        <v>23750</v>
      </c>
      <c r="IK78" s="50">
        <f>IF(IK62&gt;0,Results!$C$66+Results!$D$66+Results!$C$45+IK64+IK67,Results!$D$66+Results!$C$45+IK67)</f>
        <v>23750</v>
      </c>
      <c r="IL78" s="50">
        <f>IF(IL62&gt;0,Results!$C$66+Results!$D$66+Results!$C$45+IL64+IL67,Results!$D$66+Results!$C$45+IL67)</f>
        <v>23750</v>
      </c>
      <c r="IM78" s="50">
        <f>IF(IM62&gt;0,Results!$C$66+Results!$D$66+Results!$C$45+IM64+IM67,Results!$D$66+Results!$C$45+IM67)</f>
        <v>23750</v>
      </c>
      <c r="IN78" s="50">
        <f>IF(IN62&gt;0,Results!$C$66+Results!$D$66+Results!$C$45+IN64+IN67,Results!$D$66+Results!$C$45+IN67)</f>
        <v>23750</v>
      </c>
      <c r="IO78" s="50">
        <f>IF(IO62&gt;0,Results!$C$66+Results!$D$66+Results!$C$45+IO64+IO67,Results!$D$66+Results!$C$45+IO67)</f>
        <v>23750</v>
      </c>
      <c r="IP78" s="50">
        <f>IF(IP62&gt;0,Results!$C$66+Results!$D$66+Results!$C$45+IP64+IP67,Results!$D$66+Results!$C$45+IP67)</f>
        <v>23750</v>
      </c>
      <c r="IQ78" s="50">
        <f>IF(IQ62&gt;0,Results!$C$66+Results!$D$66+Results!$C$45+IQ64+IQ67,Results!$D$66+Results!$C$45+IQ67)</f>
        <v>23750</v>
      </c>
      <c r="IR78" s="205">
        <f>IF(IR62&gt;0,Results!$C$66+Results!$D$66+Results!$C$45+IR64+IR67,Results!$D$66+Results!$C$45+IR67)</f>
        <v>23750</v>
      </c>
    </row>
    <row r="79" spans="1:252" s="8" customFormat="1" hidden="1" x14ac:dyDescent="0.25">
      <c r="A79" s="191"/>
      <c r="B79" s="50">
        <f>B78</f>
        <v>200000</v>
      </c>
      <c r="C79" s="50">
        <f t="shared" ref="C79:BN79" si="207">C81+(C72/2)</f>
        <v>199307.69230769231</v>
      </c>
      <c r="D79" s="50">
        <f t="shared" si="207"/>
        <v>197923.07692307691</v>
      </c>
      <c r="E79" s="50">
        <f t="shared" si="207"/>
        <v>196538.4615384615</v>
      </c>
      <c r="F79" s="50">
        <f t="shared" si="207"/>
        <v>195153.84615384613</v>
      </c>
      <c r="G79" s="50">
        <f t="shared" si="207"/>
        <v>193769.23076923075</v>
      </c>
      <c r="H79" s="50">
        <f t="shared" si="207"/>
        <v>192384.61538461535</v>
      </c>
      <c r="I79" s="50">
        <f t="shared" si="207"/>
        <v>190999.99999999994</v>
      </c>
      <c r="J79" s="50">
        <f t="shared" si="207"/>
        <v>189615.38461538457</v>
      </c>
      <c r="K79" s="50">
        <f t="shared" si="207"/>
        <v>188230.76923076919</v>
      </c>
      <c r="L79" s="50">
        <f t="shared" si="207"/>
        <v>186846.15384615379</v>
      </c>
      <c r="M79" s="50">
        <f t="shared" si="207"/>
        <v>185461.53846153838</v>
      </c>
      <c r="N79" s="50">
        <f t="shared" si="207"/>
        <v>184076.92307692301</v>
      </c>
      <c r="O79" s="50">
        <f t="shared" si="207"/>
        <v>182692.30769230763</v>
      </c>
      <c r="P79" s="50">
        <f t="shared" si="207"/>
        <v>181307.69230769222</v>
      </c>
      <c r="Q79" s="50">
        <f t="shared" si="207"/>
        <v>179923.07692307682</v>
      </c>
      <c r="R79" s="50">
        <f t="shared" si="207"/>
        <v>178538.46153846144</v>
      </c>
      <c r="S79" s="50">
        <f t="shared" si="207"/>
        <v>177153.84615384607</v>
      </c>
      <c r="T79" s="50">
        <f t="shared" si="207"/>
        <v>175769.23076923066</v>
      </c>
      <c r="U79" s="50">
        <f t="shared" si="207"/>
        <v>174384.61538461526</v>
      </c>
      <c r="V79" s="50">
        <f t="shared" si="207"/>
        <v>172999.99999999988</v>
      </c>
      <c r="W79" s="50">
        <f t="shared" si="207"/>
        <v>171615.38461538451</v>
      </c>
      <c r="X79" s="50">
        <f t="shared" si="207"/>
        <v>170230.7692307691</v>
      </c>
      <c r="Y79" s="50">
        <f t="shared" si="207"/>
        <v>168846.1538461537</v>
      </c>
      <c r="Z79" s="50">
        <f t="shared" si="207"/>
        <v>167461.53846153832</v>
      </c>
      <c r="AA79" s="50">
        <f t="shared" si="207"/>
        <v>166076.92307692295</v>
      </c>
      <c r="AB79" s="50">
        <f t="shared" si="207"/>
        <v>164692.30769230754</v>
      </c>
      <c r="AC79" s="50">
        <f t="shared" si="207"/>
        <v>163307.69230769214</v>
      </c>
      <c r="AD79" s="50">
        <f t="shared" si="207"/>
        <v>161923.07692307676</v>
      </c>
      <c r="AE79" s="50">
        <f t="shared" si="207"/>
        <v>160538.46153846139</v>
      </c>
      <c r="AF79" s="50">
        <f t="shared" si="207"/>
        <v>159153.84615384598</v>
      </c>
      <c r="AG79" s="50">
        <f t="shared" si="207"/>
        <v>157769.23076923058</v>
      </c>
      <c r="AH79" s="50">
        <f t="shared" si="207"/>
        <v>156384.6153846152</v>
      </c>
      <c r="AI79" s="50">
        <f t="shared" si="207"/>
        <v>154999.99999999983</v>
      </c>
      <c r="AJ79" s="50">
        <f t="shared" si="207"/>
        <v>153615.38461538442</v>
      </c>
      <c r="AK79" s="50">
        <f t="shared" si="207"/>
        <v>152230.76923076902</v>
      </c>
      <c r="AL79" s="50">
        <f t="shared" si="207"/>
        <v>150846.15384615364</v>
      </c>
      <c r="AM79" s="50">
        <f t="shared" si="207"/>
        <v>149461.53846153826</v>
      </c>
      <c r="AN79" s="50">
        <f t="shared" si="207"/>
        <v>148076.92307692286</v>
      </c>
      <c r="AO79" s="50">
        <f t="shared" si="207"/>
        <v>146692.30769230745</v>
      </c>
      <c r="AP79" s="50">
        <f t="shared" si="207"/>
        <v>145307.69230769208</v>
      </c>
      <c r="AQ79" s="50">
        <f t="shared" si="207"/>
        <v>143923.0769230767</v>
      </c>
      <c r="AR79" s="50">
        <f t="shared" si="207"/>
        <v>142538.4615384613</v>
      </c>
      <c r="AS79" s="50">
        <f t="shared" si="207"/>
        <v>141153.84615384589</v>
      </c>
      <c r="AT79" s="50">
        <f t="shared" si="207"/>
        <v>139769.23076923052</v>
      </c>
      <c r="AU79" s="50">
        <f t="shared" si="207"/>
        <v>138384.61538461514</v>
      </c>
      <c r="AV79" s="50">
        <f t="shared" si="207"/>
        <v>136999.99999999974</v>
      </c>
      <c r="AW79" s="50">
        <f t="shared" si="207"/>
        <v>135615.38461538433</v>
      </c>
      <c r="AX79" s="50">
        <f t="shared" si="207"/>
        <v>134230.76923076896</v>
      </c>
      <c r="AY79" s="50">
        <f t="shared" si="207"/>
        <v>132846.15384615358</v>
      </c>
      <c r="AZ79" s="50">
        <f t="shared" si="207"/>
        <v>131461.53846153821</v>
      </c>
      <c r="BA79" s="50">
        <f t="shared" si="207"/>
        <v>130076.92307692282</v>
      </c>
      <c r="BB79" s="50">
        <f t="shared" si="207"/>
        <v>128692.30769230743</v>
      </c>
      <c r="BC79" s="50">
        <f t="shared" si="207"/>
        <v>127307.69230769205</v>
      </c>
      <c r="BD79" s="50">
        <f t="shared" si="207"/>
        <v>125923.07692307667</v>
      </c>
      <c r="BE79" s="50">
        <f t="shared" si="207"/>
        <v>124538.46153846128</v>
      </c>
      <c r="BF79" s="50">
        <f t="shared" si="207"/>
        <v>123153.84615384589</v>
      </c>
      <c r="BG79" s="50">
        <f t="shared" si="207"/>
        <v>121769.23076923052</v>
      </c>
      <c r="BH79" s="50">
        <f t="shared" si="207"/>
        <v>120384.61538461514</v>
      </c>
      <c r="BI79" s="50">
        <f t="shared" si="207"/>
        <v>118999.99999999975</v>
      </c>
      <c r="BJ79" s="50">
        <f t="shared" si="207"/>
        <v>117615.38461538436</v>
      </c>
      <c r="BK79" s="50">
        <f t="shared" si="207"/>
        <v>116230.76923076899</v>
      </c>
      <c r="BL79" s="50">
        <f t="shared" si="207"/>
        <v>114846.15384615361</v>
      </c>
      <c r="BM79" s="50">
        <f t="shared" si="207"/>
        <v>113461.53846153822</v>
      </c>
      <c r="BN79" s="50">
        <f t="shared" si="207"/>
        <v>112076.92307692283</v>
      </c>
      <c r="BO79" s="50">
        <f t="shared" ref="BO79:DZ79" si="208">BO81+(BO72/2)</f>
        <v>110692.30769230745</v>
      </c>
      <c r="BP79" s="50">
        <f t="shared" si="208"/>
        <v>109307.69230769208</v>
      </c>
      <c r="BQ79" s="50">
        <f t="shared" si="208"/>
        <v>107923.07692307669</v>
      </c>
      <c r="BR79" s="50">
        <f t="shared" si="208"/>
        <v>106538.4615384613</v>
      </c>
      <c r="BS79" s="50">
        <f t="shared" si="208"/>
        <v>105153.84615384592</v>
      </c>
      <c r="BT79" s="50">
        <f t="shared" si="208"/>
        <v>103769.23076923055</v>
      </c>
      <c r="BU79" s="50">
        <f t="shared" si="208"/>
        <v>102384.61538461516</v>
      </c>
      <c r="BV79" s="50">
        <f t="shared" si="208"/>
        <v>100999.99999999977</v>
      </c>
      <c r="BW79" s="50">
        <f t="shared" si="208"/>
        <v>99615.384615384392</v>
      </c>
      <c r="BX79" s="50">
        <f t="shared" si="208"/>
        <v>98230.769230769016</v>
      </c>
      <c r="BY79" s="50">
        <f t="shared" si="208"/>
        <v>96846.153846153626</v>
      </c>
      <c r="BZ79" s="50">
        <f t="shared" si="208"/>
        <v>95461.538461538235</v>
      </c>
      <c r="CA79" s="50">
        <f t="shared" si="208"/>
        <v>94076.92307692286</v>
      </c>
      <c r="CB79" s="50">
        <f t="shared" si="208"/>
        <v>92692.307692307484</v>
      </c>
      <c r="CC79" s="50">
        <f t="shared" si="208"/>
        <v>91307.692307692094</v>
      </c>
      <c r="CD79" s="50">
        <f t="shared" si="208"/>
        <v>89923.076923076704</v>
      </c>
      <c r="CE79" s="50">
        <f t="shared" si="208"/>
        <v>88538.461538461328</v>
      </c>
      <c r="CF79" s="50">
        <f t="shared" si="208"/>
        <v>87153.846153845952</v>
      </c>
      <c r="CG79" s="50">
        <f t="shared" si="208"/>
        <v>85769.230769230562</v>
      </c>
      <c r="CH79" s="50">
        <f t="shared" si="208"/>
        <v>84384.615384615172</v>
      </c>
      <c r="CI79" s="50">
        <f t="shared" si="208"/>
        <v>82999.999999999796</v>
      </c>
      <c r="CJ79" s="50">
        <f t="shared" si="208"/>
        <v>81615.384615384406</v>
      </c>
      <c r="CK79" s="50">
        <f t="shared" si="208"/>
        <v>80230.769230769016</v>
      </c>
      <c r="CL79" s="50">
        <f t="shared" si="208"/>
        <v>78846.15384615364</v>
      </c>
      <c r="CM79" s="50">
        <f t="shared" si="208"/>
        <v>77461.53846153825</v>
      </c>
      <c r="CN79" s="50">
        <f t="shared" si="208"/>
        <v>76076.92307692286</v>
      </c>
      <c r="CO79" s="50">
        <f t="shared" si="208"/>
        <v>74692.307692307484</v>
      </c>
      <c r="CP79" s="50">
        <f t="shared" si="208"/>
        <v>73307.692307692094</v>
      </c>
      <c r="CQ79" s="50">
        <f t="shared" si="208"/>
        <v>71923.076923076704</v>
      </c>
      <c r="CR79" s="50">
        <f t="shared" si="208"/>
        <v>70538.461538461328</v>
      </c>
      <c r="CS79" s="50">
        <f t="shared" si="208"/>
        <v>69298.07692307682</v>
      </c>
      <c r="CT79" s="50">
        <f t="shared" si="208"/>
        <v>50000</v>
      </c>
      <c r="CU79" s="50">
        <f t="shared" si="208"/>
        <v>50000</v>
      </c>
      <c r="CV79" s="50">
        <f t="shared" si="208"/>
        <v>50000</v>
      </c>
      <c r="CW79" s="50">
        <f t="shared" si="208"/>
        <v>49738.461538461539</v>
      </c>
      <c r="CX79" s="50">
        <f t="shared" si="208"/>
        <v>49215.384615384617</v>
      </c>
      <c r="CY79" s="50">
        <f t="shared" si="208"/>
        <v>48692.307692307695</v>
      </c>
      <c r="CZ79" s="50">
        <f t="shared" si="208"/>
        <v>48169.230769230773</v>
      </c>
      <c r="DA79" s="50">
        <f t="shared" si="208"/>
        <v>47646.153846153851</v>
      </c>
      <c r="DB79" s="50">
        <f t="shared" si="208"/>
        <v>47123.076923076929</v>
      </c>
      <c r="DC79" s="50">
        <f t="shared" si="208"/>
        <v>46600.000000000007</v>
      </c>
      <c r="DD79" s="50">
        <f t="shared" si="208"/>
        <v>46076.923076923085</v>
      </c>
      <c r="DE79" s="50">
        <f t="shared" si="208"/>
        <v>45553.846153846163</v>
      </c>
      <c r="DF79" s="50">
        <f t="shared" si="208"/>
        <v>45030.769230769241</v>
      </c>
      <c r="DG79" s="50">
        <f t="shared" si="208"/>
        <v>44507.692307692319</v>
      </c>
      <c r="DH79" s="50">
        <f t="shared" si="208"/>
        <v>43984.615384615397</v>
      </c>
      <c r="DI79" s="50">
        <f t="shared" si="208"/>
        <v>43461.538461538476</v>
      </c>
      <c r="DJ79" s="50">
        <f t="shared" si="208"/>
        <v>42938.461538461554</v>
      </c>
      <c r="DK79" s="50">
        <f t="shared" si="208"/>
        <v>42415.384615384632</v>
      </c>
      <c r="DL79" s="50">
        <f t="shared" si="208"/>
        <v>41892.30769230771</v>
      </c>
      <c r="DM79" s="50">
        <f t="shared" si="208"/>
        <v>41369.230769230788</v>
      </c>
      <c r="DN79" s="50">
        <f t="shared" si="208"/>
        <v>40846.153846153866</v>
      </c>
      <c r="DO79" s="50">
        <f t="shared" si="208"/>
        <v>40323.076923076944</v>
      </c>
      <c r="DP79" s="50">
        <f t="shared" si="208"/>
        <v>39800.000000000022</v>
      </c>
      <c r="DQ79" s="50">
        <f t="shared" si="208"/>
        <v>39276.923076923093</v>
      </c>
      <c r="DR79" s="50">
        <f t="shared" si="208"/>
        <v>38753.846153846171</v>
      </c>
      <c r="DS79" s="50">
        <f t="shared" si="208"/>
        <v>38230.769230769249</v>
      </c>
      <c r="DT79" s="50">
        <f t="shared" si="208"/>
        <v>37707.692307692319</v>
      </c>
      <c r="DU79" s="50">
        <f t="shared" si="208"/>
        <v>37184.615384615397</v>
      </c>
      <c r="DV79" s="50">
        <f t="shared" si="208"/>
        <v>36661.538461538476</v>
      </c>
      <c r="DW79" s="50">
        <f t="shared" si="208"/>
        <v>36138.461538461554</v>
      </c>
      <c r="DX79" s="50">
        <f t="shared" si="208"/>
        <v>35615.384615384632</v>
      </c>
      <c r="DY79" s="50">
        <f t="shared" si="208"/>
        <v>35092.307692307702</v>
      </c>
      <c r="DZ79" s="50">
        <f t="shared" si="208"/>
        <v>34569.23076923078</v>
      </c>
      <c r="EA79" s="50">
        <f t="shared" ref="EA79:GL79" si="209">EA81+(EA72/2)</f>
        <v>34046.153846153858</v>
      </c>
      <c r="EB79" s="50">
        <f t="shared" si="209"/>
        <v>33523.076923076929</v>
      </c>
      <c r="EC79" s="50">
        <f t="shared" si="209"/>
        <v>33000.000000000007</v>
      </c>
      <c r="ED79" s="50">
        <f t="shared" si="209"/>
        <v>32476.923076923085</v>
      </c>
      <c r="EE79" s="50">
        <f t="shared" si="209"/>
        <v>31953.846153846163</v>
      </c>
      <c r="EF79" s="50">
        <f t="shared" si="209"/>
        <v>31430.769230769241</v>
      </c>
      <c r="EG79" s="50">
        <f t="shared" si="209"/>
        <v>30907.692307692316</v>
      </c>
      <c r="EH79" s="50">
        <f t="shared" si="209"/>
        <v>30578.744472084702</v>
      </c>
      <c r="EI79" s="50">
        <f t="shared" si="209"/>
        <v>30445.056977015669</v>
      </c>
      <c r="EJ79" s="50">
        <f t="shared" si="209"/>
        <v>30312.792306132695</v>
      </c>
      <c r="EK79" s="50">
        <f t="shared" si="209"/>
        <v>30181.105884384597</v>
      </c>
      <c r="EL79" s="50">
        <f t="shared" si="209"/>
        <v>30049.991557516973</v>
      </c>
      <c r="EM79" s="50">
        <f t="shared" si="209"/>
        <v>29919.446824382936</v>
      </c>
      <c r="EN79" s="50">
        <f t="shared" si="209"/>
        <v>29789.469210455085</v>
      </c>
      <c r="EO79" s="50">
        <f t="shared" si="209"/>
        <v>29660.056252024428</v>
      </c>
      <c r="EP79" s="50">
        <f t="shared" si="209"/>
        <v>29531.205496085244</v>
      </c>
      <c r="EQ79" s="50">
        <f t="shared" si="209"/>
        <v>29402.914500288291</v>
      </c>
      <c r="ER79" s="50">
        <f t="shared" si="209"/>
        <v>29275.180832894497</v>
      </c>
      <c r="ES79" s="50">
        <f t="shared" si="209"/>
        <v>29148.002072728883</v>
      </c>
      <c r="ET79" s="50">
        <f t="shared" si="209"/>
        <v>29021.375809134672</v>
      </c>
      <c r="EU79" s="50">
        <f t="shared" si="209"/>
        <v>28895.299641927573</v>
      </c>
      <c r="EV79" s="50">
        <f t="shared" si="209"/>
        <v>28769.771181350312</v>
      </c>
      <c r="EW79" s="50">
        <f t="shared" si="209"/>
        <v>28644.788048027316</v>
      </c>
      <c r="EX79" s="50">
        <f t="shared" si="209"/>
        <v>28520.347872919621</v>
      </c>
      <c r="EY79" s="50">
        <f t="shared" si="209"/>
        <v>28396.448297279967</v>
      </c>
      <c r="EZ79" s="50">
        <f t="shared" si="209"/>
        <v>28273.086972608075</v>
      </c>
      <c r="FA79" s="50">
        <f t="shared" si="209"/>
        <v>28150.261560606163</v>
      </c>
      <c r="FB79" s="50">
        <f t="shared" si="209"/>
        <v>28027.969733134585</v>
      </c>
      <c r="FC79" s="50">
        <f t="shared" si="209"/>
        <v>27906.209172167728</v>
      </c>
      <c r="FD79" s="50">
        <f t="shared" si="209"/>
        <v>27784.977569750077</v>
      </c>
      <c r="FE79" s="50">
        <f t="shared" si="209"/>
        <v>27664.272627952425</v>
      </c>
      <c r="FF79" s="50">
        <f t="shared" si="209"/>
        <v>27544.092058828388</v>
      </c>
      <c r="FG79" s="50">
        <f t="shared" si="209"/>
        <v>27424.433584370967</v>
      </c>
      <c r="FH79" s="50">
        <f t="shared" si="209"/>
        <v>27305.294936469418</v>
      </c>
      <c r="FI79" s="50">
        <f t="shared" si="209"/>
        <v>27186.673856866229</v>
      </c>
      <c r="FJ79" s="50">
        <f t="shared" si="209"/>
        <v>27068.568097114334</v>
      </c>
      <c r="FK79" s="50">
        <f t="shared" si="209"/>
        <v>26950.97541853449</v>
      </c>
      <c r="FL79" s="50">
        <f t="shared" si="209"/>
        <v>26833.893592172833</v>
      </c>
      <c r="FM79" s="50">
        <f t="shared" si="209"/>
        <v>26717.320398758638</v>
      </c>
      <c r="FN79" s="50">
        <f t="shared" si="209"/>
        <v>26601.25362866226</v>
      </c>
      <c r="FO79" s="50">
        <f t="shared" si="209"/>
        <v>26485.691081853227</v>
      </c>
      <c r="FP79" s="50">
        <f t="shared" si="209"/>
        <v>26370.630567858563</v>
      </c>
      <c r="FQ79" s="50">
        <f t="shared" si="209"/>
        <v>26370.381185982231</v>
      </c>
      <c r="FR79" s="50">
        <f t="shared" si="209"/>
        <v>26370.132887483589</v>
      </c>
      <c r="FS79" s="50">
        <f t="shared" si="209"/>
        <v>26370.132887483589</v>
      </c>
      <c r="FT79" s="50">
        <f t="shared" si="209"/>
        <v>26370.132887483589</v>
      </c>
      <c r="FU79" s="50">
        <f t="shared" si="209"/>
        <v>26370.132887483589</v>
      </c>
      <c r="FV79" s="50">
        <f t="shared" si="209"/>
        <v>26370.132887483589</v>
      </c>
      <c r="FW79" s="50">
        <f t="shared" si="209"/>
        <v>26370.132887483589</v>
      </c>
      <c r="FX79" s="50">
        <f t="shared" si="209"/>
        <v>26370.132887483589</v>
      </c>
      <c r="FY79" s="50">
        <f t="shared" si="209"/>
        <v>26370.132887483589</v>
      </c>
      <c r="FZ79" s="50">
        <f t="shared" si="209"/>
        <v>26370.132887483589</v>
      </c>
      <c r="GA79" s="50">
        <f t="shared" si="209"/>
        <v>26370.132887483589</v>
      </c>
      <c r="GB79" s="50">
        <f t="shared" si="209"/>
        <v>26370.132887483589</v>
      </c>
      <c r="GC79" s="50">
        <f t="shared" si="209"/>
        <v>26370.132887483589</v>
      </c>
      <c r="GD79" s="50">
        <f t="shared" si="209"/>
        <v>26370.132887483589</v>
      </c>
      <c r="GE79" s="50">
        <f t="shared" si="209"/>
        <v>26370.132887483589</v>
      </c>
      <c r="GF79" s="50">
        <f t="shared" si="209"/>
        <v>26370.132887483589</v>
      </c>
      <c r="GG79" s="50">
        <f t="shared" si="209"/>
        <v>26370.132887483589</v>
      </c>
      <c r="GH79" s="50">
        <f t="shared" si="209"/>
        <v>26370.132887483589</v>
      </c>
      <c r="GI79" s="50">
        <f t="shared" si="209"/>
        <v>26370.132887483589</v>
      </c>
      <c r="GJ79" s="50">
        <f t="shared" si="209"/>
        <v>26370.132887483589</v>
      </c>
      <c r="GK79" s="50">
        <f t="shared" si="209"/>
        <v>26370.132887483589</v>
      </c>
      <c r="GL79" s="50">
        <f t="shared" si="209"/>
        <v>26370.132887483589</v>
      </c>
      <c r="GM79" s="50">
        <f t="shared" ref="GM79:IR79" si="210">GM81+(GM72/2)</f>
        <v>26342.628504378448</v>
      </c>
      <c r="GN79" s="50">
        <f t="shared" si="210"/>
        <v>26313.225545851747</v>
      </c>
      <c r="GO79" s="50">
        <f t="shared" si="210"/>
        <v>26313.225545851747</v>
      </c>
      <c r="GP79" s="50">
        <f t="shared" si="210"/>
        <v>26313.225545851747</v>
      </c>
      <c r="GQ79" s="50">
        <f t="shared" si="210"/>
        <v>26313.225545851747</v>
      </c>
      <c r="GR79" s="50">
        <f t="shared" si="210"/>
        <v>26313.225545851747</v>
      </c>
      <c r="GS79" s="50">
        <f t="shared" si="210"/>
        <v>26313.225545851747</v>
      </c>
      <c r="GT79" s="50">
        <f t="shared" si="210"/>
        <v>26313.225545851747</v>
      </c>
      <c r="GU79" s="50">
        <f t="shared" si="210"/>
        <v>26313.225545851747</v>
      </c>
      <c r="GV79" s="50">
        <f t="shared" si="210"/>
        <v>26313.225545851747</v>
      </c>
      <c r="GW79" s="50">
        <f t="shared" si="210"/>
        <v>26313.225545851747</v>
      </c>
      <c r="GX79" s="50">
        <f t="shared" si="210"/>
        <v>26313.225545851747</v>
      </c>
      <c r="GY79" s="50">
        <f t="shared" si="210"/>
        <v>26313.225545851747</v>
      </c>
      <c r="GZ79" s="50">
        <f t="shared" si="210"/>
        <v>26313.225545851747</v>
      </c>
      <c r="HA79" s="50">
        <f t="shared" si="210"/>
        <v>26313.225545851747</v>
      </c>
      <c r="HB79" s="50">
        <f t="shared" si="210"/>
        <v>26313.225545851747</v>
      </c>
      <c r="HC79" s="50">
        <f t="shared" si="210"/>
        <v>26313.225545851747</v>
      </c>
      <c r="HD79" s="50">
        <f t="shared" si="210"/>
        <v>26313.225545851747</v>
      </c>
      <c r="HE79" s="50">
        <f t="shared" si="210"/>
        <v>26313.225545851747</v>
      </c>
      <c r="HF79" s="50">
        <f t="shared" si="210"/>
        <v>26313.225545851747</v>
      </c>
      <c r="HG79" s="50">
        <f t="shared" si="210"/>
        <v>26313.225545851747</v>
      </c>
      <c r="HH79" s="50">
        <f t="shared" si="210"/>
        <v>26313.225545851747</v>
      </c>
      <c r="HI79" s="50">
        <f t="shared" si="210"/>
        <v>26313.225545851747</v>
      </c>
      <c r="HJ79" s="50">
        <f t="shared" si="210"/>
        <v>26313.225545851747</v>
      </c>
      <c r="HK79" s="50">
        <f t="shared" si="210"/>
        <v>26313.225545851747</v>
      </c>
      <c r="HL79" s="50">
        <f t="shared" si="210"/>
        <v>26313.225545851747</v>
      </c>
      <c r="HM79" s="50">
        <f t="shared" si="210"/>
        <v>26313.225545851747</v>
      </c>
      <c r="HN79" s="50">
        <f t="shared" si="210"/>
        <v>26313.225545851747</v>
      </c>
      <c r="HO79" s="50">
        <f t="shared" si="210"/>
        <v>26313.225545851747</v>
      </c>
      <c r="HP79" s="50">
        <f t="shared" si="210"/>
        <v>26313.225545851747</v>
      </c>
      <c r="HQ79" s="50">
        <f t="shared" si="210"/>
        <v>26313.225545851747</v>
      </c>
      <c r="HR79" s="50">
        <f t="shared" si="210"/>
        <v>26313.225545851747</v>
      </c>
      <c r="HS79" s="50">
        <f t="shared" si="210"/>
        <v>26313.225545851747</v>
      </c>
      <c r="HT79" s="50">
        <f t="shared" si="210"/>
        <v>26313.225545851747</v>
      </c>
      <c r="HU79" s="50">
        <f t="shared" si="210"/>
        <v>26313.225545851747</v>
      </c>
      <c r="HV79" s="50">
        <f t="shared" si="210"/>
        <v>26313.225545851747</v>
      </c>
      <c r="HW79" s="50">
        <f t="shared" si="210"/>
        <v>26313.225545851747</v>
      </c>
      <c r="HX79" s="50">
        <f t="shared" si="210"/>
        <v>26313.225545851747</v>
      </c>
      <c r="HY79" s="50">
        <f t="shared" si="210"/>
        <v>26313.225545851747</v>
      </c>
      <c r="HZ79" s="50">
        <f t="shared" si="210"/>
        <v>26313.225545851747</v>
      </c>
      <c r="IA79" s="50">
        <f t="shared" si="210"/>
        <v>26313.225545851747</v>
      </c>
      <c r="IB79" s="50">
        <f t="shared" si="210"/>
        <v>26313.225545851747</v>
      </c>
      <c r="IC79" s="50">
        <f t="shared" si="210"/>
        <v>26313.225545851747</v>
      </c>
      <c r="ID79" s="50">
        <f t="shared" si="210"/>
        <v>26313.225545851747</v>
      </c>
      <c r="IE79" s="50">
        <f t="shared" si="210"/>
        <v>26313.225545851747</v>
      </c>
      <c r="IF79" s="50">
        <f t="shared" si="210"/>
        <v>26313.225545851747</v>
      </c>
      <c r="IG79" s="50">
        <f t="shared" si="210"/>
        <v>26313.225545851747</v>
      </c>
      <c r="IH79" s="50">
        <f t="shared" si="210"/>
        <v>26313.225545851747</v>
      </c>
      <c r="II79" s="50">
        <f t="shared" si="210"/>
        <v>26313.225545851747</v>
      </c>
      <c r="IJ79" s="50">
        <f t="shared" si="210"/>
        <v>26313.225545851747</v>
      </c>
      <c r="IK79" s="50">
        <f t="shared" si="210"/>
        <v>26313.225545851747</v>
      </c>
      <c r="IL79" s="50">
        <f t="shared" si="210"/>
        <v>26313.225545851747</v>
      </c>
      <c r="IM79" s="50">
        <f t="shared" si="210"/>
        <v>26313.225545851747</v>
      </c>
      <c r="IN79" s="50">
        <f t="shared" si="210"/>
        <v>26313.225545851747</v>
      </c>
      <c r="IO79" s="50">
        <f t="shared" si="210"/>
        <v>26313.225545851747</v>
      </c>
      <c r="IP79" s="50">
        <f t="shared" si="210"/>
        <v>26313.225545851747</v>
      </c>
      <c r="IQ79" s="50">
        <f t="shared" si="210"/>
        <v>26313.225545851747</v>
      </c>
      <c r="IR79" s="205">
        <f t="shared" si="210"/>
        <v>26313.225545851747</v>
      </c>
    </row>
    <row r="80" spans="1:252" s="3" customFormat="1" hidden="1" x14ac:dyDescent="0.25">
      <c r="A80" s="198"/>
      <c r="B80" s="51"/>
      <c r="C80" s="51">
        <f>IF(C75=0,0,C79)</f>
        <v>199307.69230769231</v>
      </c>
      <c r="D80" s="51">
        <f t="shared" ref="D80:BO80" si="211">IF(D75=0,0,D79)</f>
        <v>197923.07692307691</v>
      </c>
      <c r="E80" s="51">
        <f t="shared" si="211"/>
        <v>196538.4615384615</v>
      </c>
      <c r="F80" s="51">
        <f t="shared" si="211"/>
        <v>195153.84615384613</v>
      </c>
      <c r="G80" s="51">
        <f t="shared" si="211"/>
        <v>193769.23076923075</v>
      </c>
      <c r="H80" s="51">
        <f t="shared" si="211"/>
        <v>192384.61538461535</v>
      </c>
      <c r="I80" s="51">
        <f t="shared" si="211"/>
        <v>190999.99999999994</v>
      </c>
      <c r="J80" s="51">
        <f t="shared" si="211"/>
        <v>189615.38461538457</v>
      </c>
      <c r="K80" s="51">
        <f t="shared" si="211"/>
        <v>188230.76923076919</v>
      </c>
      <c r="L80" s="51">
        <f t="shared" si="211"/>
        <v>186846.15384615379</v>
      </c>
      <c r="M80" s="51">
        <f t="shared" si="211"/>
        <v>185461.53846153838</v>
      </c>
      <c r="N80" s="51">
        <f t="shared" si="211"/>
        <v>184076.92307692301</v>
      </c>
      <c r="O80" s="51">
        <f t="shared" si="211"/>
        <v>182692.30769230763</v>
      </c>
      <c r="P80" s="51">
        <f t="shared" si="211"/>
        <v>181307.69230769222</v>
      </c>
      <c r="Q80" s="51">
        <f t="shared" si="211"/>
        <v>179923.07692307682</v>
      </c>
      <c r="R80" s="51">
        <f t="shared" si="211"/>
        <v>178538.46153846144</v>
      </c>
      <c r="S80" s="51">
        <f t="shared" si="211"/>
        <v>177153.84615384607</v>
      </c>
      <c r="T80" s="51">
        <f t="shared" si="211"/>
        <v>175769.23076923066</v>
      </c>
      <c r="U80" s="51">
        <f t="shared" si="211"/>
        <v>174384.61538461526</v>
      </c>
      <c r="V80" s="51">
        <f t="shared" si="211"/>
        <v>172999.99999999988</v>
      </c>
      <c r="W80" s="51">
        <f t="shared" si="211"/>
        <v>171615.38461538451</v>
      </c>
      <c r="X80" s="51">
        <f t="shared" si="211"/>
        <v>170230.7692307691</v>
      </c>
      <c r="Y80" s="51">
        <f t="shared" si="211"/>
        <v>168846.1538461537</v>
      </c>
      <c r="Z80" s="51">
        <f t="shared" si="211"/>
        <v>167461.53846153832</v>
      </c>
      <c r="AA80" s="51">
        <f t="shared" si="211"/>
        <v>166076.92307692295</v>
      </c>
      <c r="AB80" s="51">
        <f t="shared" si="211"/>
        <v>164692.30769230754</v>
      </c>
      <c r="AC80" s="51">
        <f t="shared" si="211"/>
        <v>163307.69230769214</v>
      </c>
      <c r="AD80" s="51">
        <f t="shared" si="211"/>
        <v>161923.07692307676</v>
      </c>
      <c r="AE80" s="51">
        <f t="shared" si="211"/>
        <v>160538.46153846139</v>
      </c>
      <c r="AF80" s="51">
        <f t="shared" si="211"/>
        <v>159153.84615384598</v>
      </c>
      <c r="AG80" s="51">
        <f t="shared" si="211"/>
        <v>157769.23076923058</v>
      </c>
      <c r="AH80" s="51">
        <f t="shared" si="211"/>
        <v>156384.6153846152</v>
      </c>
      <c r="AI80" s="51">
        <f t="shared" si="211"/>
        <v>154999.99999999983</v>
      </c>
      <c r="AJ80" s="51">
        <f t="shared" si="211"/>
        <v>153615.38461538442</v>
      </c>
      <c r="AK80" s="51">
        <f t="shared" si="211"/>
        <v>152230.76923076902</v>
      </c>
      <c r="AL80" s="51">
        <f t="shared" si="211"/>
        <v>150846.15384615364</v>
      </c>
      <c r="AM80" s="51">
        <f t="shared" si="211"/>
        <v>149461.53846153826</v>
      </c>
      <c r="AN80" s="51">
        <f t="shared" si="211"/>
        <v>148076.92307692286</v>
      </c>
      <c r="AO80" s="51">
        <f t="shared" si="211"/>
        <v>146692.30769230745</v>
      </c>
      <c r="AP80" s="51">
        <f t="shared" si="211"/>
        <v>145307.69230769208</v>
      </c>
      <c r="AQ80" s="51">
        <f t="shared" si="211"/>
        <v>143923.0769230767</v>
      </c>
      <c r="AR80" s="51">
        <f t="shared" si="211"/>
        <v>142538.4615384613</v>
      </c>
      <c r="AS80" s="51">
        <f t="shared" si="211"/>
        <v>141153.84615384589</v>
      </c>
      <c r="AT80" s="51">
        <f t="shared" si="211"/>
        <v>139769.23076923052</v>
      </c>
      <c r="AU80" s="51">
        <f t="shared" si="211"/>
        <v>138384.61538461514</v>
      </c>
      <c r="AV80" s="51">
        <f t="shared" si="211"/>
        <v>136999.99999999974</v>
      </c>
      <c r="AW80" s="51">
        <f t="shared" si="211"/>
        <v>135615.38461538433</v>
      </c>
      <c r="AX80" s="51">
        <f t="shared" si="211"/>
        <v>134230.76923076896</v>
      </c>
      <c r="AY80" s="51">
        <f t="shared" si="211"/>
        <v>132846.15384615358</v>
      </c>
      <c r="AZ80" s="51">
        <f t="shared" si="211"/>
        <v>131461.53846153821</v>
      </c>
      <c r="BA80" s="51">
        <f t="shared" si="211"/>
        <v>130076.92307692282</v>
      </c>
      <c r="BB80" s="51">
        <f t="shared" si="211"/>
        <v>128692.30769230743</v>
      </c>
      <c r="BC80" s="51">
        <f t="shared" si="211"/>
        <v>127307.69230769205</v>
      </c>
      <c r="BD80" s="51">
        <f t="shared" si="211"/>
        <v>125923.07692307667</v>
      </c>
      <c r="BE80" s="51">
        <f t="shared" si="211"/>
        <v>124538.46153846128</v>
      </c>
      <c r="BF80" s="51">
        <f t="shared" si="211"/>
        <v>123153.84615384589</v>
      </c>
      <c r="BG80" s="51">
        <f t="shared" si="211"/>
        <v>121769.23076923052</v>
      </c>
      <c r="BH80" s="51">
        <f t="shared" si="211"/>
        <v>120384.61538461514</v>
      </c>
      <c r="BI80" s="51">
        <f t="shared" si="211"/>
        <v>118999.99999999975</v>
      </c>
      <c r="BJ80" s="51">
        <f t="shared" si="211"/>
        <v>117615.38461538436</v>
      </c>
      <c r="BK80" s="51">
        <f t="shared" si="211"/>
        <v>116230.76923076899</v>
      </c>
      <c r="BL80" s="51">
        <f t="shared" si="211"/>
        <v>114846.15384615361</v>
      </c>
      <c r="BM80" s="51">
        <f t="shared" si="211"/>
        <v>113461.53846153822</v>
      </c>
      <c r="BN80" s="51">
        <f t="shared" si="211"/>
        <v>112076.92307692283</v>
      </c>
      <c r="BO80" s="51">
        <f t="shared" si="211"/>
        <v>110692.30769230745</v>
      </c>
      <c r="BP80" s="51">
        <f t="shared" ref="BP80:EA80" si="212">IF(BP75=0,0,BP79)</f>
        <v>109307.69230769208</v>
      </c>
      <c r="BQ80" s="51">
        <f t="shared" si="212"/>
        <v>107923.07692307669</v>
      </c>
      <c r="BR80" s="51">
        <f t="shared" si="212"/>
        <v>106538.4615384613</v>
      </c>
      <c r="BS80" s="51">
        <f t="shared" si="212"/>
        <v>105153.84615384592</v>
      </c>
      <c r="BT80" s="51">
        <f t="shared" si="212"/>
        <v>103769.23076923055</v>
      </c>
      <c r="BU80" s="51">
        <f t="shared" si="212"/>
        <v>102384.61538461516</v>
      </c>
      <c r="BV80" s="51">
        <f t="shared" si="212"/>
        <v>100999.99999999977</v>
      </c>
      <c r="BW80" s="51">
        <f t="shared" si="212"/>
        <v>99615.384615384392</v>
      </c>
      <c r="BX80" s="51">
        <f t="shared" si="212"/>
        <v>98230.769230769016</v>
      </c>
      <c r="BY80" s="51">
        <f t="shared" si="212"/>
        <v>96846.153846153626</v>
      </c>
      <c r="BZ80" s="51">
        <f t="shared" si="212"/>
        <v>95461.538461538235</v>
      </c>
      <c r="CA80" s="51">
        <f t="shared" si="212"/>
        <v>94076.92307692286</v>
      </c>
      <c r="CB80" s="51">
        <f t="shared" si="212"/>
        <v>92692.307692307484</v>
      </c>
      <c r="CC80" s="51">
        <f t="shared" si="212"/>
        <v>91307.692307692094</v>
      </c>
      <c r="CD80" s="51">
        <f t="shared" si="212"/>
        <v>89923.076923076704</v>
      </c>
      <c r="CE80" s="51">
        <f t="shared" si="212"/>
        <v>88538.461538461328</v>
      </c>
      <c r="CF80" s="51">
        <f t="shared" si="212"/>
        <v>87153.846153845952</v>
      </c>
      <c r="CG80" s="51">
        <f t="shared" si="212"/>
        <v>85769.230769230562</v>
      </c>
      <c r="CH80" s="51">
        <f t="shared" si="212"/>
        <v>84384.615384615172</v>
      </c>
      <c r="CI80" s="51">
        <f t="shared" si="212"/>
        <v>82999.999999999796</v>
      </c>
      <c r="CJ80" s="51">
        <f t="shared" si="212"/>
        <v>81615.384615384406</v>
      </c>
      <c r="CK80" s="51">
        <f t="shared" si="212"/>
        <v>80230.769230769016</v>
      </c>
      <c r="CL80" s="51">
        <f t="shared" si="212"/>
        <v>78846.15384615364</v>
      </c>
      <c r="CM80" s="51">
        <f t="shared" si="212"/>
        <v>77461.53846153825</v>
      </c>
      <c r="CN80" s="51">
        <f t="shared" si="212"/>
        <v>76076.92307692286</v>
      </c>
      <c r="CO80" s="51">
        <f t="shared" si="212"/>
        <v>74692.307692307484</v>
      </c>
      <c r="CP80" s="51">
        <f t="shared" si="212"/>
        <v>73307.692307692094</v>
      </c>
      <c r="CQ80" s="51">
        <f t="shared" si="212"/>
        <v>71923.076923076704</v>
      </c>
      <c r="CR80" s="51">
        <f t="shared" si="212"/>
        <v>70538.461538461328</v>
      </c>
      <c r="CS80" s="51">
        <f t="shared" si="212"/>
        <v>69298.07692307682</v>
      </c>
      <c r="CT80" s="51">
        <f t="shared" si="212"/>
        <v>0</v>
      </c>
      <c r="CU80" s="51">
        <f t="shared" si="212"/>
        <v>0</v>
      </c>
      <c r="CV80" s="51">
        <f t="shared" si="212"/>
        <v>0</v>
      </c>
      <c r="CW80" s="51">
        <f t="shared" si="212"/>
        <v>49738.461538461539</v>
      </c>
      <c r="CX80" s="51">
        <f t="shared" si="212"/>
        <v>49215.384615384617</v>
      </c>
      <c r="CY80" s="51">
        <f t="shared" si="212"/>
        <v>48692.307692307695</v>
      </c>
      <c r="CZ80" s="51">
        <f t="shared" si="212"/>
        <v>48169.230769230773</v>
      </c>
      <c r="DA80" s="51">
        <f t="shared" si="212"/>
        <v>47646.153846153851</v>
      </c>
      <c r="DB80" s="51">
        <f t="shared" si="212"/>
        <v>47123.076923076929</v>
      </c>
      <c r="DC80" s="51">
        <f t="shared" si="212"/>
        <v>46600.000000000007</v>
      </c>
      <c r="DD80" s="51">
        <f t="shared" si="212"/>
        <v>46076.923076923085</v>
      </c>
      <c r="DE80" s="51">
        <f t="shared" si="212"/>
        <v>45553.846153846163</v>
      </c>
      <c r="DF80" s="51">
        <f t="shared" si="212"/>
        <v>45030.769230769241</v>
      </c>
      <c r="DG80" s="51">
        <f t="shared" si="212"/>
        <v>44507.692307692319</v>
      </c>
      <c r="DH80" s="51">
        <f t="shared" si="212"/>
        <v>43984.615384615397</v>
      </c>
      <c r="DI80" s="51">
        <f t="shared" si="212"/>
        <v>43461.538461538476</v>
      </c>
      <c r="DJ80" s="51">
        <f t="shared" si="212"/>
        <v>42938.461538461554</v>
      </c>
      <c r="DK80" s="51">
        <f t="shared" si="212"/>
        <v>42415.384615384632</v>
      </c>
      <c r="DL80" s="51">
        <f t="shared" si="212"/>
        <v>41892.30769230771</v>
      </c>
      <c r="DM80" s="51">
        <f t="shared" si="212"/>
        <v>41369.230769230788</v>
      </c>
      <c r="DN80" s="51">
        <f t="shared" si="212"/>
        <v>40846.153846153866</v>
      </c>
      <c r="DO80" s="51">
        <f t="shared" si="212"/>
        <v>40323.076923076944</v>
      </c>
      <c r="DP80" s="51">
        <f t="shared" si="212"/>
        <v>39800.000000000022</v>
      </c>
      <c r="DQ80" s="51">
        <f t="shared" si="212"/>
        <v>39276.923076923093</v>
      </c>
      <c r="DR80" s="51">
        <f t="shared" si="212"/>
        <v>38753.846153846171</v>
      </c>
      <c r="DS80" s="51">
        <f t="shared" si="212"/>
        <v>38230.769230769249</v>
      </c>
      <c r="DT80" s="51">
        <f t="shared" si="212"/>
        <v>37707.692307692319</v>
      </c>
      <c r="DU80" s="51">
        <f t="shared" si="212"/>
        <v>37184.615384615397</v>
      </c>
      <c r="DV80" s="51">
        <f t="shared" si="212"/>
        <v>36661.538461538476</v>
      </c>
      <c r="DW80" s="51">
        <f t="shared" si="212"/>
        <v>36138.461538461554</v>
      </c>
      <c r="DX80" s="51">
        <f t="shared" si="212"/>
        <v>35615.384615384632</v>
      </c>
      <c r="DY80" s="51">
        <f t="shared" si="212"/>
        <v>35092.307692307702</v>
      </c>
      <c r="DZ80" s="51">
        <f t="shared" si="212"/>
        <v>34569.23076923078</v>
      </c>
      <c r="EA80" s="51">
        <f t="shared" si="212"/>
        <v>34046.153846153858</v>
      </c>
      <c r="EB80" s="51">
        <f t="shared" ref="EB80:GM80" si="213">IF(EB75=0,0,EB79)</f>
        <v>33523.076923076929</v>
      </c>
      <c r="EC80" s="51">
        <f t="shared" si="213"/>
        <v>33000.000000000007</v>
      </c>
      <c r="ED80" s="51">
        <f t="shared" si="213"/>
        <v>32476.923076923085</v>
      </c>
      <c r="EE80" s="51">
        <f t="shared" si="213"/>
        <v>31953.846153846163</v>
      </c>
      <c r="EF80" s="51">
        <f t="shared" si="213"/>
        <v>31430.769230769241</v>
      </c>
      <c r="EG80" s="51">
        <f t="shared" si="213"/>
        <v>30907.692307692316</v>
      </c>
      <c r="EH80" s="51">
        <f t="shared" si="213"/>
        <v>30578.744472084702</v>
      </c>
      <c r="EI80" s="51">
        <f t="shared" si="213"/>
        <v>30445.056977015669</v>
      </c>
      <c r="EJ80" s="51">
        <f t="shared" si="213"/>
        <v>30312.792306132695</v>
      </c>
      <c r="EK80" s="51">
        <f t="shared" si="213"/>
        <v>30181.105884384597</v>
      </c>
      <c r="EL80" s="51">
        <f t="shared" si="213"/>
        <v>30049.991557516973</v>
      </c>
      <c r="EM80" s="51">
        <f t="shared" si="213"/>
        <v>29919.446824382936</v>
      </c>
      <c r="EN80" s="51">
        <f t="shared" si="213"/>
        <v>29789.469210455085</v>
      </c>
      <c r="EO80" s="51">
        <f t="shared" si="213"/>
        <v>29660.056252024428</v>
      </c>
      <c r="EP80" s="51">
        <f t="shared" si="213"/>
        <v>29531.205496085244</v>
      </c>
      <c r="EQ80" s="51">
        <f t="shared" si="213"/>
        <v>29402.914500288291</v>
      </c>
      <c r="ER80" s="51">
        <f t="shared" si="213"/>
        <v>29275.180832894497</v>
      </c>
      <c r="ES80" s="51">
        <f t="shared" si="213"/>
        <v>29148.002072728883</v>
      </c>
      <c r="ET80" s="51">
        <f t="shared" si="213"/>
        <v>29021.375809134672</v>
      </c>
      <c r="EU80" s="51">
        <f t="shared" si="213"/>
        <v>28895.299641927573</v>
      </c>
      <c r="EV80" s="51">
        <f t="shared" si="213"/>
        <v>28769.771181350312</v>
      </c>
      <c r="EW80" s="51">
        <f t="shared" si="213"/>
        <v>28644.788048027316</v>
      </c>
      <c r="EX80" s="51">
        <f t="shared" si="213"/>
        <v>28520.347872919621</v>
      </c>
      <c r="EY80" s="51">
        <f t="shared" si="213"/>
        <v>28396.448297279967</v>
      </c>
      <c r="EZ80" s="51">
        <f t="shared" si="213"/>
        <v>28273.086972608075</v>
      </c>
      <c r="FA80" s="51">
        <f t="shared" si="213"/>
        <v>28150.261560606163</v>
      </c>
      <c r="FB80" s="51">
        <f t="shared" si="213"/>
        <v>28027.969733134585</v>
      </c>
      <c r="FC80" s="51">
        <f t="shared" si="213"/>
        <v>27906.209172167728</v>
      </c>
      <c r="FD80" s="51">
        <f t="shared" si="213"/>
        <v>27784.977569750077</v>
      </c>
      <c r="FE80" s="51">
        <f t="shared" si="213"/>
        <v>27664.272627952425</v>
      </c>
      <c r="FF80" s="51">
        <f t="shared" si="213"/>
        <v>27544.092058828388</v>
      </c>
      <c r="FG80" s="51">
        <f t="shared" si="213"/>
        <v>27424.433584370967</v>
      </c>
      <c r="FH80" s="51">
        <f t="shared" si="213"/>
        <v>27305.294936469418</v>
      </c>
      <c r="FI80" s="51">
        <f t="shared" si="213"/>
        <v>27186.673856866229</v>
      </c>
      <c r="FJ80" s="51">
        <f t="shared" si="213"/>
        <v>27068.568097114334</v>
      </c>
      <c r="FK80" s="51">
        <f t="shared" si="213"/>
        <v>26950.97541853449</v>
      </c>
      <c r="FL80" s="51">
        <f t="shared" si="213"/>
        <v>26833.893592172833</v>
      </c>
      <c r="FM80" s="51">
        <f t="shared" si="213"/>
        <v>26717.320398758638</v>
      </c>
      <c r="FN80" s="51">
        <f t="shared" si="213"/>
        <v>26601.25362866226</v>
      </c>
      <c r="FO80" s="51">
        <f t="shared" si="213"/>
        <v>26485.691081853227</v>
      </c>
      <c r="FP80" s="51">
        <f t="shared" si="213"/>
        <v>26370.630567858563</v>
      </c>
      <c r="FQ80" s="51">
        <f t="shared" si="213"/>
        <v>0</v>
      </c>
      <c r="FR80" s="51">
        <f t="shared" si="213"/>
        <v>0</v>
      </c>
      <c r="FS80" s="51">
        <f t="shared" si="213"/>
        <v>0</v>
      </c>
      <c r="FT80" s="51">
        <f t="shared" si="213"/>
        <v>0</v>
      </c>
      <c r="FU80" s="51">
        <f t="shared" si="213"/>
        <v>0</v>
      </c>
      <c r="FV80" s="51">
        <f t="shared" si="213"/>
        <v>0</v>
      </c>
      <c r="FW80" s="51">
        <f t="shared" si="213"/>
        <v>0</v>
      </c>
      <c r="FX80" s="51">
        <f t="shared" si="213"/>
        <v>0</v>
      </c>
      <c r="FY80" s="51">
        <f t="shared" si="213"/>
        <v>0</v>
      </c>
      <c r="FZ80" s="51">
        <f t="shared" si="213"/>
        <v>0</v>
      </c>
      <c r="GA80" s="51">
        <f t="shared" si="213"/>
        <v>0</v>
      </c>
      <c r="GB80" s="51">
        <f t="shared" si="213"/>
        <v>0</v>
      </c>
      <c r="GC80" s="51">
        <f t="shared" si="213"/>
        <v>0</v>
      </c>
      <c r="GD80" s="51">
        <f t="shared" si="213"/>
        <v>0</v>
      </c>
      <c r="GE80" s="51">
        <f t="shared" si="213"/>
        <v>0</v>
      </c>
      <c r="GF80" s="51">
        <f t="shared" si="213"/>
        <v>0</v>
      </c>
      <c r="GG80" s="51">
        <f t="shared" si="213"/>
        <v>0</v>
      </c>
      <c r="GH80" s="51">
        <f t="shared" si="213"/>
        <v>0</v>
      </c>
      <c r="GI80" s="51">
        <f t="shared" si="213"/>
        <v>0</v>
      </c>
      <c r="GJ80" s="51">
        <f t="shared" si="213"/>
        <v>0</v>
      </c>
      <c r="GK80" s="51">
        <f t="shared" si="213"/>
        <v>0</v>
      </c>
      <c r="GL80" s="51">
        <f t="shared" si="213"/>
        <v>0</v>
      </c>
      <c r="GM80" s="51">
        <f t="shared" si="213"/>
        <v>0</v>
      </c>
      <c r="GN80" s="51">
        <f t="shared" ref="GN80:IR80" si="214">IF(GN75=0,0,GN79)</f>
        <v>0</v>
      </c>
      <c r="GO80" s="51">
        <f t="shared" si="214"/>
        <v>0</v>
      </c>
      <c r="GP80" s="51">
        <f t="shared" si="214"/>
        <v>0</v>
      </c>
      <c r="GQ80" s="51">
        <f t="shared" si="214"/>
        <v>0</v>
      </c>
      <c r="GR80" s="51">
        <f t="shared" si="214"/>
        <v>0</v>
      </c>
      <c r="GS80" s="51">
        <f t="shared" si="214"/>
        <v>0</v>
      </c>
      <c r="GT80" s="51">
        <f t="shared" si="214"/>
        <v>0</v>
      </c>
      <c r="GU80" s="51">
        <f t="shared" si="214"/>
        <v>0</v>
      </c>
      <c r="GV80" s="51">
        <f t="shared" si="214"/>
        <v>0</v>
      </c>
      <c r="GW80" s="51">
        <f t="shared" si="214"/>
        <v>0</v>
      </c>
      <c r="GX80" s="51">
        <f t="shared" si="214"/>
        <v>0</v>
      </c>
      <c r="GY80" s="51">
        <f t="shared" si="214"/>
        <v>0</v>
      </c>
      <c r="GZ80" s="51">
        <f t="shared" si="214"/>
        <v>0</v>
      </c>
      <c r="HA80" s="51">
        <f t="shared" si="214"/>
        <v>0</v>
      </c>
      <c r="HB80" s="51">
        <f t="shared" si="214"/>
        <v>0</v>
      </c>
      <c r="HC80" s="51">
        <f t="shared" si="214"/>
        <v>0</v>
      </c>
      <c r="HD80" s="51">
        <f t="shared" si="214"/>
        <v>0</v>
      </c>
      <c r="HE80" s="51">
        <f t="shared" si="214"/>
        <v>0</v>
      </c>
      <c r="HF80" s="51">
        <f t="shared" si="214"/>
        <v>0</v>
      </c>
      <c r="HG80" s="51">
        <f t="shared" si="214"/>
        <v>0</v>
      </c>
      <c r="HH80" s="51">
        <f t="shared" si="214"/>
        <v>0</v>
      </c>
      <c r="HI80" s="51">
        <f t="shared" si="214"/>
        <v>0</v>
      </c>
      <c r="HJ80" s="51">
        <f t="shared" si="214"/>
        <v>0</v>
      </c>
      <c r="HK80" s="51">
        <f t="shared" si="214"/>
        <v>0</v>
      </c>
      <c r="HL80" s="51">
        <f t="shared" si="214"/>
        <v>0</v>
      </c>
      <c r="HM80" s="51">
        <f t="shared" si="214"/>
        <v>0</v>
      </c>
      <c r="HN80" s="51">
        <f t="shared" si="214"/>
        <v>0</v>
      </c>
      <c r="HO80" s="51">
        <f t="shared" si="214"/>
        <v>0</v>
      </c>
      <c r="HP80" s="51">
        <f t="shared" si="214"/>
        <v>0</v>
      </c>
      <c r="HQ80" s="51">
        <f t="shared" si="214"/>
        <v>0</v>
      </c>
      <c r="HR80" s="51">
        <f t="shared" si="214"/>
        <v>0</v>
      </c>
      <c r="HS80" s="51">
        <f t="shared" si="214"/>
        <v>0</v>
      </c>
      <c r="HT80" s="51">
        <f t="shared" si="214"/>
        <v>0</v>
      </c>
      <c r="HU80" s="51">
        <f t="shared" si="214"/>
        <v>0</v>
      </c>
      <c r="HV80" s="51">
        <f t="shared" si="214"/>
        <v>0</v>
      </c>
      <c r="HW80" s="51">
        <f t="shared" si="214"/>
        <v>0</v>
      </c>
      <c r="HX80" s="51">
        <f t="shared" si="214"/>
        <v>0</v>
      </c>
      <c r="HY80" s="51">
        <f t="shared" si="214"/>
        <v>0</v>
      </c>
      <c r="HZ80" s="51">
        <f t="shared" si="214"/>
        <v>0</v>
      </c>
      <c r="IA80" s="51">
        <f t="shared" si="214"/>
        <v>0</v>
      </c>
      <c r="IB80" s="51">
        <f t="shared" si="214"/>
        <v>0</v>
      </c>
      <c r="IC80" s="51">
        <f t="shared" si="214"/>
        <v>0</v>
      </c>
      <c r="ID80" s="51">
        <f t="shared" si="214"/>
        <v>0</v>
      </c>
      <c r="IE80" s="51">
        <f t="shared" si="214"/>
        <v>0</v>
      </c>
      <c r="IF80" s="51">
        <f t="shared" si="214"/>
        <v>0</v>
      </c>
      <c r="IG80" s="51">
        <f t="shared" si="214"/>
        <v>0</v>
      </c>
      <c r="IH80" s="51">
        <f t="shared" si="214"/>
        <v>0</v>
      </c>
      <c r="II80" s="51">
        <f t="shared" si="214"/>
        <v>0</v>
      </c>
      <c r="IJ80" s="51">
        <f t="shared" si="214"/>
        <v>0</v>
      </c>
      <c r="IK80" s="51">
        <f t="shared" si="214"/>
        <v>0</v>
      </c>
      <c r="IL80" s="51">
        <f t="shared" si="214"/>
        <v>0</v>
      </c>
      <c r="IM80" s="51">
        <f t="shared" si="214"/>
        <v>0</v>
      </c>
      <c r="IN80" s="51">
        <f t="shared" si="214"/>
        <v>0</v>
      </c>
      <c r="IO80" s="51">
        <f t="shared" si="214"/>
        <v>0</v>
      </c>
      <c r="IP80" s="51">
        <f t="shared" si="214"/>
        <v>0</v>
      </c>
      <c r="IQ80" s="51">
        <f t="shared" si="214"/>
        <v>0</v>
      </c>
      <c r="IR80" s="51">
        <f t="shared" si="214"/>
        <v>0</v>
      </c>
    </row>
    <row r="81" spans="1:256" s="3" customFormat="1" hidden="1" x14ac:dyDescent="0.25">
      <c r="A81" s="198"/>
      <c r="B81" s="51">
        <f>B78</f>
        <v>200000</v>
      </c>
      <c r="C81" s="51">
        <f t="shared" ref="C81:BN81" si="215">(IF(OR(B180=1,B147=1),B81,C78))</f>
        <v>198615.38461538462</v>
      </c>
      <c r="D81" s="51">
        <f t="shared" si="215"/>
        <v>197230.76923076922</v>
      </c>
      <c r="E81" s="51">
        <f t="shared" si="215"/>
        <v>195846.15384615381</v>
      </c>
      <c r="F81" s="51">
        <f t="shared" si="215"/>
        <v>194461.53846153844</v>
      </c>
      <c r="G81" s="51">
        <f t="shared" si="215"/>
        <v>193076.92307692306</v>
      </c>
      <c r="H81" s="51">
        <f t="shared" si="215"/>
        <v>191692.30769230766</v>
      </c>
      <c r="I81" s="51">
        <f t="shared" si="215"/>
        <v>190307.69230769225</v>
      </c>
      <c r="J81" s="51">
        <f t="shared" si="215"/>
        <v>188923.07692307688</v>
      </c>
      <c r="K81" s="51">
        <f t="shared" si="215"/>
        <v>187538.4615384615</v>
      </c>
      <c r="L81" s="51">
        <f t="shared" si="215"/>
        <v>186153.8461538461</v>
      </c>
      <c r="M81" s="51">
        <f t="shared" si="215"/>
        <v>184769.23076923069</v>
      </c>
      <c r="N81" s="51">
        <f t="shared" si="215"/>
        <v>183384.61538461532</v>
      </c>
      <c r="O81" s="51">
        <f t="shared" si="215"/>
        <v>181999.99999999994</v>
      </c>
      <c r="P81" s="51">
        <f t="shared" si="215"/>
        <v>180615.38461538454</v>
      </c>
      <c r="Q81" s="51">
        <f t="shared" si="215"/>
        <v>179230.76923076913</v>
      </c>
      <c r="R81" s="51">
        <f t="shared" si="215"/>
        <v>177846.15384615376</v>
      </c>
      <c r="S81" s="51">
        <f t="shared" si="215"/>
        <v>176461.53846153838</v>
      </c>
      <c r="T81" s="51">
        <f t="shared" si="215"/>
        <v>175076.92307692298</v>
      </c>
      <c r="U81" s="51">
        <f t="shared" si="215"/>
        <v>173692.30769230757</v>
      </c>
      <c r="V81" s="51">
        <f t="shared" si="215"/>
        <v>172307.6923076922</v>
      </c>
      <c r="W81" s="51">
        <f t="shared" si="215"/>
        <v>170923.07692307682</v>
      </c>
      <c r="X81" s="51">
        <f t="shared" si="215"/>
        <v>169538.46153846142</v>
      </c>
      <c r="Y81" s="51">
        <f t="shared" si="215"/>
        <v>168153.84615384601</v>
      </c>
      <c r="Z81" s="51">
        <f t="shared" si="215"/>
        <v>166769.23076923063</v>
      </c>
      <c r="AA81" s="51">
        <f t="shared" si="215"/>
        <v>165384.61538461526</v>
      </c>
      <c r="AB81" s="51">
        <f t="shared" si="215"/>
        <v>163999.99999999985</v>
      </c>
      <c r="AC81" s="51">
        <f t="shared" si="215"/>
        <v>162615.38461538445</v>
      </c>
      <c r="AD81" s="51">
        <f t="shared" si="215"/>
        <v>161230.76923076907</v>
      </c>
      <c r="AE81" s="51">
        <f t="shared" si="215"/>
        <v>159846.1538461537</v>
      </c>
      <c r="AF81" s="51">
        <f t="shared" si="215"/>
        <v>158461.53846153829</v>
      </c>
      <c r="AG81" s="51">
        <f t="shared" si="215"/>
        <v>157076.92307692289</v>
      </c>
      <c r="AH81" s="51">
        <f t="shared" si="215"/>
        <v>155692.30769230751</v>
      </c>
      <c r="AI81" s="51">
        <f t="shared" si="215"/>
        <v>154307.69230769214</v>
      </c>
      <c r="AJ81" s="51">
        <f t="shared" si="215"/>
        <v>152923.07692307673</v>
      </c>
      <c r="AK81" s="51">
        <f t="shared" si="215"/>
        <v>151538.46153846133</v>
      </c>
      <c r="AL81" s="51">
        <f t="shared" si="215"/>
        <v>150153.84615384595</v>
      </c>
      <c r="AM81" s="51">
        <f t="shared" si="215"/>
        <v>148769.23076923058</v>
      </c>
      <c r="AN81" s="51">
        <f t="shared" si="215"/>
        <v>147384.61538461517</v>
      </c>
      <c r="AO81" s="51">
        <f t="shared" si="215"/>
        <v>145999.99999999977</v>
      </c>
      <c r="AP81" s="51">
        <f t="shared" si="215"/>
        <v>144615.38461538439</v>
      </c>
      <c r="AQ81" s="51">
        <f t="shared" si="215"/>
        <v>143230.76923076902</v>
      </c>
      <c r="AR81" s="51">
        <f t="shared" si="215"/>
        <v>141846.15384615361</v>
      </c>
      <c r="AS81" s="51">
        <f t="shared" si="215"/>
        <v>140461.53846153821</v>
      </c>
      <c r="AT81" s="51">
        <f t="shared" si="215"/>
        <v>139076.92307692283</v>
      </c>
      <c r="AU81" s="51">
        <f t="shared" si="215"/>
        <v>137692.30769230745</v>
      </c>
      <c r="AV81" s="51">
        <f t="shared" si="215"/>
        <v>136307.69230769205</v>
      </c>
      <c r="AW81" s="51">
        <f t="shared" si="215"/>
        <v>134923.07692307665</v>
      </c>
      <c r="AX81" s="51">
        <f t="shared" si="215"/>
        <v>133538.46153846127</v>
      </c>
      <c r="AY81" s="51">
        <f t="shared" si="215"/>
        <v>132153.84615384589</v>
      </c>
      <c r="AZ81" s="51">
        <f t="shared" si="215"/>
        <v>130769.23076923052</v>
      </c>
      <c r="BA81" s="51">
        <f t="shared" si="215"/>
        <v>129384.61538461513</v>
      </c>
      <c r="BB81" s="51">
        <f t="shared" si="215"/>
        <v>127999.99999999974</v>
      </c>
      <c r="BC81" s="51">
        <f t="shared" si="215"/>
        <v>126615.38461538436</v>
      </c>
      <c r="BD81" s="51">
        <f t="shared" si="215"/>
        <v>125230.76923076899</v>
      </c>
      <c r="BE81" s="51">
        <f t="shared" si="215"/>
        <v>123846.1538461536</v>
      </c>
      <c r="BF81" s="51">
        <f t="shared" si="215"/>
        <v>122461.53846153821</v>
      </c>
      <c r="BG81" s="51">
        <f t="shared" si="215"/>
        <v>121076.92307692283</v>
      </c>
      <c r="BH81" s="51">
        <f t="shared" si="215"/>
        <v>119692.30769230745</v>
      </c>
      <c r="BI81" s="51">
        <f t="shared" si="215"/>
        <v>118307.69230769206</v>
      </c>
      <c r="BJ81" s="51">
        <f t="shared" si="215"/>
        <v>116923.07692307667</v>
      </c>
      <c r="BK81" s="51">
        <f t="shared" si="215"/>
        <v>115538.4615384613</v>
      </c>
      <c r="BL81" s="51">
        <f t="shared" si="215"/>
        <v>114153.84615384592</v>
      </c>
      <c r="BM81" s="51">
        <f t="shared" si="215"/>
        <v>112769.23076923053</v>
      </c>
      <c r="BN81" s="51">
        <f t="shared" si="215"/>
        <v>111384.61538461514</v>
      </c>
      <c r="BO81" s="51">
        <f t="shared" ref="BO81:DZ81" si="216">(IF(OR(BN180=1,BN147=1),BN81,BO78))</f>
        <v>109999.99999999977</v>
      </c>
      <c r="BP81" s="51">
        <f t="shared" si="216"/>
        <v>108615.38461538439</v>
      </c>
      <c r="BQ81" s="51">
        <f t="shared" si="216"/>
        <v>107230.769230769</v>
      </c>
      <c r="BR81" s="51">
        <f t="shared" si="216"/>
        <v>105846.15384615361</v>
      </c>
      <c r="BS81" s="51">
        <f t="shared" si="216"/>
        <v>104461.53846153824</v>
      </c>
      <c r="BT81" s="51">
        <f t="shared" si="216"/>
        <v>103076.92307692286</v>
      </c>
      <c r="BU81" s="51">
        <f t="shared" si="216"/>
        <v>101692.30769230747</v>
      </c>
      <c r="BV81" s="51">
        <f t="shared" si="216"/>
        <v>100307.69230769208</v>
      </c>
      <c r="BW81" s="51">
        <f t="shared" si="216"/>
        <v>98923.076923076704</v>
      </c>
      <c r="BX81" s="51">
        <f t="shared" si="216"/>
        <v>97538.461538461328</v>
      </c>
      <c r="BY81" s="51">
        <f t="shared" si="216"/>
        <v>96153.846153845938</v>
      </c>
      <c r="BZ81" s="51">
        <f t="shared" si="216"/>
        <v>94769.230769230548</v>
      </c>
      <c r="CA81" s="51">
        <f t="shared" si="216"/>
        <v>93384.615384615172</v>
      </c>
      <c r="CB81" s="51">
        <f t="shared" si="216"/>
        <v>91999.999999999796</v>
      </c>
      <c r="CC81" s="51">
        <f t="shared" si="216"/>
        <v>90615.384615384406</v>
      </c>
      <c r="CD81" s="51">
        <f t="shared" si="216"/>
        <v>89230.769230769016</v>
      </c>
      <c r="CE81" s="51">
        <f t="shared" si="216"/>
        <v>87846.15384615364</v>
      </c>
      <c r="CF81" s="51">
        <f t="shared" si="216"/>
        <v>86461.538461538265</v>
      </c>
      <c r="CG81" s="51">
        <f t="shared" si="216"/>
        <v>85076.923076922874</v>
      </c>
      <c r="CH81" s="51">
        <f t="shared" si="216"/>
        <v>83692.307692307484</v>
      </c>
      <c r="CI81" s="51">
        <f t="shared" si="216"/>
        <v>82307.692307692108</v>
      </c>
      <c r="CJ81" s="51">
        <f t="shared" si="216"/>
        <v>80923.076923076718</v>
      </c>
      <c r="CK81" s="51">
        <f t="shared" si="216"/>
        <v>79538.461538461328</v>
      </c>
      <c r="CL81" s="51">
        <f t="shared" si="216"/>
        <v>78153.846153845952</v>
      </c>
      <c r="CM81" s="51">
        <f t="shared" si="216"/>
        <v>76769.230769230562</v>
      </c>
      <c r="CN81" s="51">
        <f t="shared" si="216"/>
        <v>75384.615384615172</v>
      </c>
      <c r="CO81" s="51">
        <f t="shared" si="216"/>
        <v>73999.999999999796</v>
      </c>
      <c r="CP81" s="51">
        <f t="shared" si="216"/>
        <v>72615.384615384406</v>
      </c>
      <c r="CQ81" s="51">
        <f t="shared" si="216"/>
        <v>71230.769230769016</v>
      </c>
      <c r="CR81" s="51">
        <f t="shared" si="216"/>
        <v>69846.15384615364</v>
      </c>
      <c r="CS81" s="51">
        <f t="shared" si="216"/>
        <v>68750</v>
      </c>
      <c r="CT81" s="51">
        <f t="shared" si="216"/>
        <v>50000</v>
      </c>
      <c r="CU81" s="51">
        <f t="shared" si="216"/>
        <v>50000</v>
      </c>
      <c r="CV81" s="51">
        <f t="shared" si="216"/>
        <v>50000</v>
      </c>
      <c r="CW81" s="51">
        <f t="shared" si="216"/>
        <v>49476.923076923078</v>
      </c>
      <c r="CX81" s="51">
        <f t="shared" si="216"/>
        <v>48953.846153846156</v>
      </c>
      <c r="CY81" s="51">
        <f t="shared" si="216"/>
        <v>48430.769230769234</v>
      </c>
      <c r="CZ81" s="51">
        <f t="shared" si="216"/>
        <v>47907.692307692312</v>
      </c>
      <c r="DA81" s="51">
        <f t="shared" si="216"/>
        <v>47384.61538461539</v>
      </c>
      <c r="DB81" s="51">
        <f t="shared" si="216"/>
        <v>46861.538461538468</v>
      </c>
      <c r="DC81" s="51">
        <f t="shared" si="216"/>
        <v>46338.461538461546</v>
      </c>
      <c r="DD81" s="51">
        <f t="shared" si="216"/>
        <v>45815.384615384624</v>
      </c>
      <c r="DE81" s="51">
        <f t="shared" si="216"/>
        <v>45292.307692307702</v>
      </c>
      <c r="DF81" s="51">
        <f t="shared" si="216"/>
        <v>44769.23076923078</v>
      </c>
      <c r="DG81" s="51">
        <f t="shared" si="216"/>
        <v>44246.153846153858</v>
      </c>
      <c r="DH81" s="51">
        <f t="shared" si="216"/>
        <v>43723.076923076937</v>
      </c>
      <c r="DI81" s="51">
        <f t="shared" si="216"/>
        <v>43200.000000000015</v>
      </c>
      <c r="DJ81" s="51">
        <f t="shared" si="216"/>
        <v>42676.923076923093</v>
      </c>
      <c r="DK81" s="51">
        <f t="shared" si="216"/>
        <v>42153.846153846171</v>
      </c>
      <c r="DL81" s="51">
        <f t="shared" si="216"/>
        <v>41630.769230769249</v>
      </c>
      <c r="DM81" s="51">
        <f t="shared" si="216"/>
        <v>41107.692307692327</v>
      </c>
      <c r="DN81" s="51">
        <f t="shared" si="216"/>
        <v>40584.615384615405</v>
      </c>
      <c r="DO81" s="51">
        <f t="shared" si="216"/>
        <v>40061.538461538483</v>
      </c>
      <c r="DP81" s="51">
        <f t="shared" si="216"/>
        <v>39538.461538461561</v>
      </c>
      <c r="DQ81" s="51">
        <f t="shared" si="216"/>
        <v>39015.384615384632</v>
      </c>
      <c r="DR81" s="51">
        <f t="shared" si="216"/>
        <v>38492.30769230771</v>
      </c>
      <c r="DS81" s="51">
        <f t="shared" si="216"/>
        <v>37969.230769230788</v>
      </c>
      <c r="DT81" s="51">
        <f t="shared" si="216"/>
        <v>37446.153846153858</v>
      </c>
      <c r="DU81" s="51">
        <f t="shared" si="216"/>
        <v>36923.076923076937</v>
      </c>
      <c r="DV81" s="51">
        <f t="shared" si="216"/>
        <v>36400.000000000015</v>
      </c>
      <c r="DW81" s="51">
        <f t="shared" si="216"/>
        <v>35876.923076923093</v>
      </c>
      <c r="DX81" s="51">
        <f t="shared" si="216"/>
        <v>35353.846153846171</v>
      </c>
      <c r="DY81" s="51">
        <f t="shared" si="216"/>
        <v>34830.769230769241</v>
      </c>
      <c r="DZ81" s="51">
        <f t="shared" si="216"/>
        <v>34307.692307692319</v>
      </c>
      <c r="EA81" s="51">
        <f t="shared" ref="EA81:GL81" si="217">(IF(OR(DZ180=1,DZ147=1),DZ81,EA78))</f>
        <v>33784.615384615397</v>
      </c>
      <c r="EB81" s="51">
        <f t="shared" si="217"/>
        <v>33261.538461538468</v>
      </c>
      <c r="EC81" s="51">
        <f t="shared" si="217"/>
        <v>32738.461538461546</v>
      </c>
      <c r="ED81" s="51">
        <f t="shared" si="217"/>
        <v>32215.384615384624</v>
      </c>
      <c r="EE81" s="51">
        <f t="shared" si="217"/>
        <v>31692.307692307702</v>
      </c>
      <c r="EF81" s="51">
        <f t="shared" si="217"/>
        <v>31169.23076923078</v>
      </c>
      <c r="EG81" s="51">
        <f t="shared" si="217"/>
        <v>30646.153846153855</v>
      </c>
      <c r="EH81" s="51">
        <f t="shared" si="217"/>
        <v>30511.335098015548</v>
      </c>
      <c r="EI81" s="51">
        <f t="shared" si="217"/>
        <v>30378.77885601579</v>
      </c>
      <c r="EJ81" s="51">
        <f t="shared" si="217"/>
        <v>30246.805756249603</v>
      </c>
      <c r="EK81" s="51">
        <f t="shared" si="217"/>
        <v>30115.40601251959</v>
      </c>
      <c r="EL81" s="51">
        <f t="shared" si="217"/>
        <v>29984.577102514355</v>
      </c>
      <c r="EM81" s="51">
        <f t="shared" si="217"/>
        <v>29854.316546251517</v>
      </c>
      <c r="EN81" s="51">
        <f t="shared" si="217"/>
        <v>29724.621874658653</v>
      </c>
      <c r="EO81" s="51">
        <f t="shared" si="217"/>
        <v>29595.490629390202</v>
      </c>
      <c r="EP81" s="51">
        <f t="shared" si="217"/>
        <v>29466.920362780285</v>
      </c>
      <c r="EQ81" s="51">
        <f t="shared" si="217"/>
        <v>29338.908637796292</v>
      </c>
      <c r="ER81" s="51">
        <f t="shared" si="217"/>
        <v>29211.453027992698</v>
      </c>
      <c r="ES81" s="51">
        <f t="shared" si="217"/>
        <v>29084.551117465067</v>
      </c>
      <c r="ET81" s="51">
        <f t="shared" si="217"/>
        <v>28958.200500804272</v>
      </c>
      <c r="EU81" s="51">
        <f t="shared" si="217"/>
        <v>28832.398783050874</v>
      </c>
      <c r="EV81" s="51">
        <f t="shared" si="217"/>
        <v>28707.14357964975</v>
      </c>
      <c r="EW81" s="51">
        <f t="shared" si="217"/>
        <v>28582.432516404882</v>
      </c>
      <c r="EX81" s="51">
        <f t="shared" si="217"/>
        <v>28458.26322943436</v>
      </c>
      <c r="EY81" s="51">
        <f t="shared" si="217"/>
        <v>28334.63336512557</v>
      </c>
      <c r="EZ81" s="51">
        <f t="shared" si="217"/>
        <v>28211.540580090583</v>
      </c>
      <c r="FA81" s="51">
        <f t="shared" si="217"/>
        <v>28088.982541121743</v>
      </c>
      <c r="FB81" s="51">
        <f t="shared" si="217"/>
        <v>27966.956925147428</v>
      </c>
      <c r="FC81" s="51">
        <f t="shared" si="217"/>
        <v>27845.461419188032</v>
      </c>
      <c r="FD81" s="51">
        <f t="shared" si="217"/>
        <v>27724.493720312115</v>
      </c>
      <c r="FE81" s="51">
        <f t="shared" si="217"/>
        <v>27604.051535592738</v>
      </c>
      <c r="FF81" s="51">
        <f t="shared" si="217"/>
        <v>27484.132582064034</v>
      </c>
      <c r="FG81" s="51">
        <f t="shared" si="217"/>
        <v>27364.7345866779</v>
      </c>
      <c r="FH81" s="51">
        <f t="shared" si="217"/>
        <v>27245.855286260932</v>
      </c>
      <c r="FI81" s="51">
        <f t="shared" si="217"/>
        <v>27127.492427471523</v>
      </c>
      <c r="FJ81" s="51">
        <f t="shared" si="217"/>
        <v>27009.643766757144</v>
      </c>
      <c r="FK81" s="51">
        <f t="shared" si="217"/>
        <v>26892.307070311832</v>
      </c>
      <c r="FL81" s="51">
        <f t="shared" si="217"/>
        <v>26775.480114033831</v>
      </c>
      <c r="FM81" s="51">
        <f t="shared" si="217"/>
        <v>26659.160683483446</v>
      </c>
      <c r="FN81" s="51">
        <f t="shared" si="217"/>
        <v>26543.34657384107</v>
      </c>
      <c r="FO81" s="51">
        <f t="shared" si="217"/>
        <v>26428.035589865383</v>
      </c>
      <c r="FP81" s="51">
        <f t="shared" si="217"/>
        <v>26313.225545851747</v>
      </c>
      <c r="FQ81" s="51">
        <f t="shared" si="217"/>
        <v>26313.225545851747</v>
      </c>
      <c r="FR81" s="51">
        <f t="shared" si="217"/>
        <v>26313.225545851747</v>
      </c>
      <c r="FS81" s="51">
        <f t="shared" si="217"/>
        <v>26313.225545851747</v>
      </c>
      <c r="FT81" s="51">
        <f t="shared" si="217"/>
        <v>26313.225545851747</v>
      </c>
      <c r="FU81" s="51">
        <f t="shared" si="217"/>
        <v>26313.225545851747</v>
      </c>
      <c r="FV81" s="51">
        <f t="shared" si="217"/>
        <v>26313.225545851747</v>
      </c>
      <c r="FW81" s="51">
        <f t="shared" si="217"/>
        <v>26313.225545851747</v>
      </c>
      <c r="FX81" s="51">
        <f t="shared" si="217"/>
        <v>26313.225545851747</v>
      </c>
      <c r="FY81" s="51">
        <f t="shared" si="217"/>
        <v>26313.225545851747</v>
      </c>
      <c r="FZ81" s="51">
        <f t="shared" si="217"/>
        <v>26313.225545851747</v>
      </c>
      <c r="GA81" s="51">
        <f t="shared" si="217"/>
        <v>26313.225545851747</v>
      </c>
      <c r="GB81" s="51">
        <f t="shared" si="217"/>
        <v>26313.225545851747</v>
      </c>
      <c r="GC81" s="51">
        <f t="shared" si="217"/>
        <v>26313.225545851747</v>
      </c>
      <c r="GD81" s="51">
        <f t="shared" si="217"/>
        <v>26313.225545851747</v>
      </c>
      <c r="GE81" s="51">
        <f t="shared" si="217"/>
        <v>26313.225545851747</v>
      </c>
      <c r="GF81" s="51">
        <f t="shared" si="217"/>
        <v>26313.225545851747</v>
      </c>
      <c r="GG81" s="51">
        <f t="shared" si="217"/>
        <v>26313.225545851747</v>
      </c>
      <c r="GH81" s="51">
        <f t="shared" si="217"/>
        <v>26313.225545851747</v>
      </c>
      <c r="GI81" s="51">
        <f t="shared" si="217"/>
        <v>26313.225545851747</v>
      </c>
      <c r="GJ81" s="51">
        <f t="shared" si="217"/>
        <v>26313.225545851747</v>
      </c>
      <c r="GK81" s="51">
        <f t="shared" si="217"/>
        <v>26313.225545851747</v>
      </c>
      <c r="GL81" s="51">
        <f t="shared" si="217"/>
        <v>26313.225545851747</v>
      </c>
      <c r="GM81" s="51">
        <f t="shared" ref="GM81:IR81" si="218">(IF(OR(GL180=1,GL147=1),GL81,GM78))</f>
        <v>26313.225545851747</v>
      </c>
      <c r="GN81" s="51">
        <f t="shared" si="218"/>
        <v>26313.225545851747</v>
      </c>
      <c r="GO81" s="51">
        <f t="shared" si="218"/>
        <v>26313.225545851747</v>
      </c>
      <c r="GP81" s="51">
        <f t="shared" si="218"/>
        <v>26313.225545851747</v>
      </c>
      <c r="GQ81" s="51">
        <f t="shared" si="218"/>
        <v>26313.225545851747</v>
      </c>
      <c r="GR81" s="51">
        <f t="shared" si="218"/>
        <v>26313.225545851747</v>
      </c>
      <c r="GS81" s="51">
        <f t="shared" si="218"/>
        <v>26313.225545851747</v>
      </c>
      <c r="GT81" s="51">
        <f t="shared" si="218"/>
        <v>26313.225545851747</v>
      </c>
      <c r="GU81" s="51">
        <f t="shared" si="218"/>
        <v>26313.225545851747</v>
      </c>
      <c r="GV81" s="51">
        <f t="shared" si="218"/>
        <v>26313.225545851747</v>
      </c>
      <c r="GW81" s="51">
        <f t="shared" si="218"/>
        <v>26313.225545851747</v>
      </c>
      <c r="GX81" s="51">
        <f t="shared" si="218"/>
        <v>26313.225545851747</v>
      </c>
      <c r="GY81" s="51">
        <f t="shared" si="218"/>
        <v>26313.225545851747</v>
      </c>
      <c r="GZ81" s="51">
        <f t="shared" si="218"/>
        <v>26313.225545851747</v>
      </c>
      <c r="HA81" s="51">
        <f t="shared" si="218"/>
        <v>26313.225545851747</v>
      </c>
      <c r="HB81" s="51">
        <f t="shared" si="218"/>
        <v>26313.225545851747</v>
      </c>
      <c r="HC81" s="51">
        <f t="shared" si="218"/>
        <v>26313.225545851747</v>
      </c>
      <c r="HD81" s="51">
        <f t="shared" si="218"/>
        <v>26313.225545851747</v>
      </c>
      <c r="HE81" s="51">
        <f t="shared" si="218"/>
        <v>26313.225545851747</v>
      </c>
      <c r="HF81" s="51">
        <f t="shared" si="218"/>
        <v>26313.225545851747</v>
      </c>
      <c r="HG81" s="51">
        <f t="shared" si="218"/>
        <v>26313.225545851747</v>
      </c>
      <c r="HH81" s="51">
        <f t="shared" si="218"/>
        <v>26313.225545851747</v>
      </c>
      <c r="HI81" s="51">
        <f t="shared" si="218"/>
        <v>26313.225545851747</v>
      </c>
      <c r="HJ81" s="51">
        <f t="shared" si="218"/>
        <v>26313.225545851747</v>
      </c>
      <c r="HK81" s="51">
        <f t="shared" si="218"/>
        <v>26313.225545851747</v>
      </c>
      <c r="HL81" s="51">
        <f t="shared" si="218"/>
        <v>26313.225545851747</v>
      </c>
      <c r="HM81" s="51">
        <f t="shared" si="218"/>
        <v>26313.225545851747</v>
      </c>
      <c r="HN81" s="51">
        <f t="shared" si="218"/>
        <v>26313.225545851747</v>
      </c>
      <c r="HO81" s="51">
        <f t="shared" si="218"/>
        <v>26313.225545851747</v>
      </c>
      <c r="HP81" s="51">
        <f t="shared" si="218"/>
        <v>26313.225545851747</v>
      </c>
      <c r="HQ81" s="51">
        <f t="shared" si="218"/>
        <v>26313.225545851747</v>
      </c>
      <c r="HR81" s="51">
        <f t="shared" si="218"/>
        <v>26313.225545851747</v>
      </c>
      <c r="HS81" s="51">
        <f t="shared" si="218"/>
        <v>26313.225545851747</v>
      </c>
      <c r="HT81" s="51">
        <f t="shared" si="218"/>
        <v>26313.225545851747</v>
      </c>
      <c r="HU81" s="51">
        <f t="shared" si="218"/>
        <v>26313.225545851747</v>
      </c>
      <c r="HV81" s="51">
        <f t="shared" si="218"/>
        <v>26313.225545851747</v>
      </c>
      <c r="HW81" s="51">
        <f t="shared" si="218"/>
        <v>26313.225545851747</v>
      </c>
      <c r="HX81" s="51">
        <f t="shared" si="218"/>
        <v>26313.225545851747</v>
      </c>
      <c r="HY81" s="51">
        <f t="shared" si="218"/>
        <v>26313.225545851747</v>
      </c>
      <c r="HZ81" s="51">
        <f t="shared" si="218"/>
        <v>26313.225545851747</v>
      </c>
      <c r="IA81" s="51">
        <f t="shared" si="218"/>
        <v>26313.225545851747</v>
      </c>
      <c r="IB81" s="51">
        <f t="shared" si="218"/>
        <v>26313.225545851747</v>
      </c>
      <c r="IC81" s="51">
        <f t="shared" si="218"/>
        <v>26313.225545851747</v>
      </c>
      <c r="ID81" s="51">
        <f t="shared" si="218"/>
        <v>26313.225545851747</v>
      </c>
      <c r="IE81" s="51">
        <f t="shared" si="218"/>
        <v>26313.225545851747</v>
      </c>
      <c r="IF81" s="51">
        <f t="shared" si="218"/>
        <v>26313.225545851747</v>
      </c>
      <c r="IG81" s="51">
        <f t="shared" si="218"/>
        <v>26313.225545851747</v>
      </c>
      <c r="IH81" s="51">
        <f t="shared" si="218"/>
        <v>26313.225545851747</v>
      </c>
      <c r="II81" s="51">
        <f t="shared" si="218"/>
        <v>26313.225545851747</v>
      </c>
      <c r="IJ81" s="51">
        <f t="shared" si="218"/>
        <v>26313.225545851747</v>
      </c>
      <c r="IK81" s="51">
        <f t="shared" si="218"/>
        <v>26313.225545851747</v>
      </c>
      <c r="IL81" s="51">
        <f t="shared" si="218"/>
        <v>26313.225545851747</v>
      </c>
      <c r="IM81" s="51">
        <f t="shared" si="218"/>
        <v>26313.225545851747</v>
      </c>
      <c r="IN81" s="51">
        <f t="shared" si="218"/>
        <v>26313.225545851747</v>
      </c>
      <c r="IO81" s="51">
        <f t="shared" si="218"/>
        <v>26313.225545851747</v>
      </c>
      <c r="IP81" s="51">
        <f t="shared" si="218"/>
        <v>26313.225545851747</v>
      </c>
      <c r="IQ81" s="51">
        <f t="shared" si="218"/>
        <v>26313.225545851747</v>
      </c>
      <c r="IR81" s="206">
        <f t="shared" si="218"/>
        <v>26313.225545851747</v>
      </c>
    </row>
    <row r="82" spans="1:256" s="3" customFormat="1" hidden="1" x14ac:dyDescent="0.25">
      <c r="A82" s="200"/>
      <c r="B82" s="207"/>
      <c r="C82" s="208">
        <f t="shared" ref="C82:BN82" si="219">C75/C81</f>
        <v>0.56642137877614251</v>
      </c>
      <c r="D82" s="208">
        <f t="shared" si="219"/>
        <v>0.5703978159126365</v>
      </c>
      <c r="E82" s="208">
        <f t="shared" si="219"/>
        <v>0.57443047918303225</v>
      </c>
      <c r="F82" s="208">
        <f t="shared" si="219"/>
        <v>0.57852056962025322</v>
      </c>
      <c r="G82" s="208">
        <f t="shared" si="219"/>
        <v>0.58266932270916338</v>
      </c>
      <c r="H82" s="208">
        <f t="shared" si="219"/>
        <v>0.58687800963081871</v>
      </c>
      <c r="I82" s="208">
        <f t="shared" si="219"/>
        <v>0.59114793856103498</v>
      </c>
      <c r="J82" s="208">
        <f t="shared" si="219"/>
        <v>0.59548045602605881</v>
      </c>
      <c r="K82" s="208">
        <f t="shared" si="219"/>
        <v>0.59987694831829375</v>
      </c>
      <c r="L82" s="208">
        <f t="shared" si="219"/>
        <v>0.60433884297520679</v>
      </c>
      <c r="M82" s="208">
        <f t="shared" si="219"/>
        <v>0.60886761032472969</v>
      </c>
      <c r="N82" s="208">
        <f t="shared" si="219"/>
        <v>0.61346476510067138</v>
      </c>
      <c r="O82" s="208">
        <f t="shared" si="219"/>
        <v>0.61813186813186838</v>
      </c>
      <c r="P82" s="208">
        <f t="shared" si="219"/>
        <v>0.62287052810902921</v>
      </c>
      <c r="Q82" s="208">
        <f t="shared" si="219"/>
        <v>0.6276824034334767</v>
      </c>
      <c r="R82" s="208">
        <f t="shared" si="219"/>
        <v>0.63256920415224949</v>
      </c>
      <c r="S82" s="208">
        <f t="shared" si="219"/>
        <v>0.63753269398430723</v>
      </c>
      <c r="T82" s="208">
        <f t="shared" si="219"/>
        <v>0.64257469244288257</v>
      </c>
      <c r="U82" s="208">
        <f t="shared" si="219"/>
        <v>0.64769707705934498</v>
      </c>
      <c r="V82" s="208">
        <f t="shared" si="219"/>
        <v>0.65290178571428614</v>
      </c>
      <c r="W82" s="208">
        <f t="shared" si="219"/>
        <v>0.65819081908190857</v>
      </c>
      <c r="X82" s="208">
        <f t="shared" si="219"/>
        <v>0.66356624319419288</v>
      </c>
      <c r="Y82" s="208">
        <f t="shared" si="219"/>
        <v>0.66903019213174808</v>
      </c>
      <c r="Z82" s="208">
        <f t="shared" si="219"/>
        <v>0.674584870848709</v>
      </c>
      <c r="AA82" s="208">
        <f t="shared" si="219"/>
        <v>0.68023255813953543</v>
      </c>
      <c r="AB82" s="208">
        <f t="shared" si="219"/>
        <v>0.68597560975609817</v>
      </c>
      <c r="AC82" s="208">
        <f t="shared" si="219"/>
        <v>0.69181646168401201</v>
      </c>
      <c r="AD82" s="208">
        <f t="shared" si="219"/>
        <v>0.69775763358778697</v>
      </c>
      <c r="AE82" s="208">
        <f t="shared" si="219"/>
        <v>0.7038017324350343</v>
      </c>
      <c r="AF82" s="208">
        <f t="shared" si="219"/>
        <v>0.70995145631068035</v>
      </c>
      <c r="AG82" s="208">
        <f t="shared" si="219"/>
        <v>0.71620959843290977</v>
      </c>
      <c r="AH82" s="208">
        <f t="shared" si="219"/>
        <v>0.72257905138340006</v>
      </c>
      <c r="AI82" s="208">
        <f t="shared" si="219"/>
        <v>0.72906281156530495</v>
      </c>
      <c r="AJ82" s="208">
        <f t="shared" si="219"/>
        <v>0.73566398390342147</v>
      </c>
      <c r="AK82" s="208">
        <f t="shared" si="219"/>
        <v>0.74238578680203149</v>
      </c>
      <c r="AL82" s="208">
        <f t="shared" si="219"/>
        <v>0.74923155737705016</v>
      </c>
      <c r="AM82" s="208">
        <f t="shared" si="219"/>
        <v>0.75620475698035261</v>
      </c>
      <c r="AN82" s="208">
        <f t="shared" si="219"/>
        <v>0.76330897703549172</v>
      </c>
      <c r="AO82" s="208">
        <f t="shared" si="219"/>
        <v>0.77054794520548064</v>
      </c>
      <c r="AP82" s="208">
        <f t="shared" si="219"/>
        <v>0.77792553191489477</v>
      </c>
      <c r="AQ82" s="208">
        <f t="shared" si="219"/>
        <v>0.78544575725026966</v>
      </c>
      <c r="AR82" s="208">
        <f t="shared" si="219"/>
        <v>0.79311279826464343</v>
      </c>
      <c r="AS82" s="208">
        <f t="shared" si="219"/>
        <v>0.80093099671413071</v>
      </c>
      <c r="AT82" s="208">
        <f t="shared" si="219"/>
        <v>0.80890486725663857</v>
      </c>
      <c r="AU82" s="208">
        <f t="shared" si="219"/>
        <v>0.81703910614525277</v>
      </c>
      <c r="AV82" s="208">
        <f t="shared" si="219"/>
        <v>0.82533860045146878</v>
      </c>
      <c r="AW82" s="208">
        <f t="shared" si="219"/>
        <v>0.83380843785633008</v>
      </c>
      <c r="AX82" s="208">
        <f t="shared" si="219"/>
        <v>0.84245391705069295</v>
      </c>
      <c r="AY82" s="208">
        <f t="shared" si="219"/>
        <v>0.85128055878929154</v>
      </c>
      <c r="AZ82" s="208">
        <f t="shared" si="219"/>
        <v>0.86029411764706043</v>
      </c>
      <c r="BA82" s="208">
        <f t="shared" si="219"/>
        <v>0.8695005945303228</v>
      </c>
      <c r="BB82" s="208">
        <f t="shared" si="219"/>
        <v>0.87890625000000178</v>
      </c>
      <c r="BC82" s="208">
        <f t="shared" si="219"/>
        <v>0.88851761846901756</v>
      </c>
      <c r="BD82" s="208">
        <f t="shared" si="219"/>
        <v>0.89834152334152506</v>
      </c>
      <c r="BE82" s="208">
        <f t="shared" si="219"/>
        <v>0.90838509316770366</v>
      </c>
      <c r="BF82" s="208">
        <f t="shared" si="219"/>
        <v>0.91865577889447425</v>
      </c>
      <c r="BG82" s="208">
        <f t="shared" si="219"/>
        <v>0.92916137229987483</v>
      </c>
      <c r="BH82" s="208">
        <f t="shared" si="219"/>
        <v>0.93991002570694271</v>
      </c>
      <c r="BI82" s="208">
        <f t="shared" si="219"/>
        <v>0.95091027308192655</v>
      </c>
      <c r="BJ82" s="208">
        <f t="shared" si="219"/>
        <v>0.96217105263158098</v>
      </c>
      <c r="BK82" s="208">
        <f t="shared" si="219"/>
        <v>0.97370173102530166</v>
      </c>
      <c r="BL82" s="208">
        <f t="shared" si="219"/>
        <v>0.98551212938005595</v>
      </c>
      <c r="BM82" s="208">
        <f t="shared" si="219"/>
        <v>0.99761255115962011</v>
      </c>
      <c r="BN82" s="208">
        <f t="shared" si="219"/>
        <v>1.0100138121546984</v>
      </c>
      <c r="BO82" s="208">
        <f t="shared" ref="BO82:DZ82" si="220">BO75/BO81</f>
        <v>1.0227272727272749</v>
      </c>
      <c r="BP82" s="208">
        <f t="shared" si="220"/>
        <v>1.0357648725212485</v>
      </c>
      <c r="BQ82" s="208">
        <f t="shared" si="220"/>
        <v>1.049139167862269</v>
      </c>
      <c r="BR82" s="208">
        <f t="shared" si="220"/>
        <v>1.0628633720930256</v>
      </c>
      <c r="BS82" s="208">
        <f t="shared" si="220"/>
        <v>1.07695139911635</v>
      </c>
      <c r="BT82" s="208">
        <f t="shared" si="220"/>
        <v>1.0914179104477635</v>
      </c>
      <c r="BU82" s="208">
        <f t="shared" si="220"/>
        <v>1.106278366111954</v>
      </c>
      <c r="BV82" s="208">
        <f t="shared" si="220"/>
        <v>1.1215490797546037</v>
      </c>
      <c r="BW82" s="208">
        <f t="shared" si="220"/>
        <v>1.1372472783825842</v>
      </c>
      <c r="BX82" s="208">
        <f t="shared" si="220"/>
        <v>1.1533911671924315</v>
      </c>
      <c r="BY82" s="208">
        <f t="shared" si="220"/>
        <v>1.1700000000000026</v>
      </c>
      <c r="BZ82" s="208">
        <f t="shared" si="220"/>
        <v>1.1870941558441586</v>
      </c>
      <c r="CA82" s="208">
        <f t="shared" si="220"/>
        <v>1.2046952224052745</v>
      </c>
      <c r="CB82" s="208">
        <f t="shared" si="220"/>
        <v>1.2228260869565244</v>
      </c>
      <c r="CC82" s="208">
        <f t="shared" si="220"/>
        <v>1.2415110356536532</v>
      </c>
      <c r="CD82" s="208">
        <f t="shared" si="220"/>
        <v>1.2607758620689686</v>
      </c>
      <c r="CE82" s="208">
        <f t="shared" si="220"/>
        <v>1.280647985989495</v>
      </c>
      <c r="CF82" s="208">
        <f t="shared" si="220"/>
        <v>1.3011565836298962</v>
      </c>
      <c r="CG82" s="208">
        <f t="shared" si="220"/>
        <v>1.3223327305605819</v>
      </c>
      <c r="CH82" s="208">
        <f t="shared" si="220"/>
        <v>1.3442095588235328</v>
      </c>
      <c r="CI82" s="208">
        <f t="shared" si="220"/>
        <v>1.3668224299065455</v>
      </c>
      <c r="CJ82" s="208">
        <f t="shared" si="220"/>
        <v>1.3902091254752886</v>
      </c>
      <c r="CK82" s="208">
        <f t="shared" si="220"/>
        <v>1.4144100580270831</v>
      </c>
      <c r="CL82" s="208">
        <f t="shared" si="220"/>
        <v>1.4394685039370116</v>
      </c>
      <c r="CM82" s="208">
        <f t="shared" si="220"/>
        <v>1.4654308617234508</v>
      </c>
      <c r="CN82" s="208">
        <f t="shared" si="220"/>
        <v>1.4923469387755144</v>
      </c>
      <c r="CO82" s="208">
        <f t="shared" si="220"/>
        <v>1.5202702702702744</v>
      </c>
      <c r="CP82" s="208">
        <f t="shared" si="220"/>
        <v>1.5492584745762756</v>
      </c>
      <c r="CQ82" s="208">
        <f t="shared" si="220"/>
        <v>1.579373650107996</v>
      </c>
      <c r="CR82" s="208">
        <f t="shared" si="220"/>
        <v>1.6106828193832647</v>
      </c>
      <c r="CS82" s="208">
        <f t="shared" si="220"/>
        <v>1.2954545454543023</v>
      </c>
      <c r="CT82" s="208">
        <f t="shared" si="220"/>
        <v>0</v>
      </c>
      <c r="CU82" s="208">
        <f t="shared" si="220"/>
        <v>0</v>
      </c>
      <c r="CV82" s="208">
        <f t="shared" si="220"/>
        <v>0</v>
      </c>
      <c r="CW82" s="208">
        <f t="shared" si="220"/>
        <v>1.0307835820895521</v>
      </c>
      <c r="CX82" s="208">
        <f t="shared" si="220"/>
        <v>1.0417976115650533</v>
      </c>
      <c r="CY82" s="208">
        <f t="shared" si="220"/>
        <v>1.0530495552731893</v>
      </c>
      <c r="CZ82" s="208">
        <f t="shared" si="220"/>
        <v>1.0645472061657031</v>
      </c>
      <c r="DA82" s="208">
        <f t="shared" si="220"/>
        <v>1.0762987012987011</v>
      </c>
      <c r="DB82" s="208">
        <f t="shared" si="220"/>
        <v>1.0883125410374259</v>
      </c>
      <c r="DC82" s="208">
        <f t="shared" si="220"/>
        <v>1.1005976095617529</v>
      </c>
      <c r="DD82" s="208">
        <f t="shared" si="220"/>
        <v>1.1131631967763598</v>
      </c>
      <c r="DE82" s="208">
        <f t="shared" si="220"/>
        <v>1.1260190217391302</v>
      </c>
      <c r="DF82" s="208">
        <f t="shared" si="220"/>
        <v>1.1391752577319585</v>
      </c>
      <c r="DG82" s="208">
        <f t="shared" si="220"/>
        <v>1.1526425591098746</v>
      </c>
      <c r="DH82" s="208">
        <f t="shared" si="220"/>
        <v>1.1664320900774099</v>
      </c>
      <c r="DI82" s="208">
        <f t="shared" si="220"/>
        <v>1.1805555555555551</v>
      </c>
      <c r="DJ82" s="208">
        <f t="shared" si="220"/>
        <v>1.1950252343186729</v>
      </c>
      <c r="DK82" s="208">
        <f t="shared" si="220"/>
        <v>1.2098540145985397</v>
      </c>
      <c r="DL82" s="208">
        <f t="shared" si="220"/>
        <v>1.2250554323725049</v>
      </c>
      <c r="DM82" s="208">
        <f t="shared" si="220"/>
        <v>1.2406437125748497</v>
      </c>
      <c r="DN82" s="208">
        <f t="shared" si="220"/>
        <v>1.2566338134950714</v>
      </c>
      <c r="DO82" s="208">
        <f t="shared" si="220"/>
        <v>1.2730414746543772</v>
      </c>
      <c r="DP82" s="208">
        <f t="shared" si="220"/>
        <v>1.2898832684824895</v>
      </c>
      <c r="DQ82" s="208">
        <f t="shared" si="220"/>
        <v>1.3071766561514191</v>
      </c>
      <c r="DR82" s="208">
        <f t="shared" si="220"/>
        <v>1.32494004796163</v>
      </c>
      <c r="DS82" s="208">
        <f t="shared" si="220"/>
        <v>1.3431928687196104</v>
      </c>
      <c r="DT82" s="208">
        <f t="shared" si="220"/>
        <v>1.361955628594905</v>
      </c>
      <c r="DU82" s="208">
        <f t="shared" si="220"/>
        <v>1.3812499999999994</v>
      </c>
      <c r="DV82" s="208">
        <f t="shared" si="220"/>
        <v>1.4010989010989006</v>
      </c>
      <c r="DW82" s="208">
        <f t="shared" si="220"/>
        <v>1.4215265866209257</v>
      </c>
      <c r="DX82" s="208">
        <f t="shared" si="220"/>
        <v>1.4425587467362917</v>
      </c>
      <c r="DY82" s="208">
        <f t="shared" si="220"/>
        <v>1.4642226148409889</v>
      </c>
      <c r="DZ82" s="208">
        <f t="shared" si="220"/>
        <v>1.4865470852017932</v>
      </c>
      <c r="EA82" s="208">
        <f t="shared" ref="EA82:GL82" si="221">EA75/EA81</f>
        <v>1.5095628415300542</v>
      </c>
      <c r="EB82" s="208">
        <f t="shared" si="221"/>
        <v>1.5333024976873262</v>
      </c>
      <c r="EC82" s="208">
        <f t="shared" si="221"/>
        <v>1.5578007518796988</v>
      </c>
      <c r="ED82" s="208">
        <f t="shared" si="221"/>
        <v>1.5830945558739251</v>
      </c>
      <c r="EE82" s="208">
        <f t="shared" si="221"/>
        <v>1.6092233009708732</v>
      </c>
      <c r="EF82" s="208">
        <f t="shared" si="221"/>
        <v>1.6362290227048366</v>
      </c>
      <c r="EG82" s="208">
        <f t="shared" si="221"/>
        <v>1.6641566265060237</v>
      </c>
      <c r="EH82" s="208">
        <f t="shared" si="221"/>
        <v>0.43081785511051029</v>
      </c>
      <c r="EI82" s="208">
        <f t="shared" si="221"/>
        <v>0.42543624469675217</v>
      </c>
      <c r="EJ82" s="208">
        <f t="shared" si="221"/>
        <v>0.42541276361204661</v>
      </c>
      <c r="EK82" s="208">
        <f t="shared" si="221"/>
        <v>0.42541266115921861</v>
      </c>
      <c r="EL82" s="208">
        <f t="shared" si="221"/>
        <v>0.42541266071219563</v>
      </c>
      <c r="EM82" s="208">
        <f t="shared" si="221"/>
        <v>0.42541266071024514</v>
      </c>
      <c r="EN82" s="208">
        <f t="shared" si="221"/>
        <v>0.42541266071023676</v>
      </c>
      <c r="EO82" s="208">
        <f t="shared" si="221"/>
        <v>0.42541266071023665</v>
      </c>
      <c r="EP82" s="208">
        <f t="shared" si="221"/>
        <v>0.42541266071023665</v>
      </c>
      <c r="EQ82" s="208">
        <f t="shared" si="221"/>
        <v>0.42541266071023665</v>
      </c>
      <c r="ER82" s="208">
        <f t="shared" si="221"/>
        <v>0.42541266071023665</v>
      </c>
      <c r="ES82" s="208">
        <f t="shared" si="221"/>
        <v>0.4254126607102367</v>
      </c>
      <c r="ET82" s="208">
        <f t="shared" si="221"/>
        <v>0.4254126607102367</v>
      </c>
      <c r="EU82" s="208">
        <f t="shared" si="221"/>
        <v>0.42541266071023665</v>
      </c>
      <c r="EV82" s="208">
        <f t="shared" si="221"/>
        <v>0.42541266071023665</v>
      </c>
      <c r="EW82" s="208">
        <f t="shared" si="221"/>
        <v>0.42541266071023665</v>
      </c>
      <c r="EX82" s="208">
        <f t="shared" si="221"/>
        <v>0.4254126607102367</v>
      </c>
      <c r="EY82" s="208">
        <f t="shared" si="221"/>
        <v>0.42541266071023665</v>
      </c>
      <c r="EZ82" s="208">
        <f t="shared" si="221"/>
        <v>0.42541266071023665</v>
      </c>
      <c r="FA82" s="208">
        <f t="shared" si="221"/>
        <v>0.4254126607102367</v>
      </c>
      <c r="FB82" s="208">
        <f t="shared" si="221"/>
        <v>0.4254126607102367</v>
      </c>
      <c r="FC82" s="208">
        <f t="shared" si="221"/>
        <v>0.4254126607102367</v>
      </c>
      <c r="FD82" s="208">
        <f t="shared" si="221"/>
        <v>0.42541266071023665</v>
      </c>
      <c r="FE82" s="208">
        <f t="shared" si="221"/>
        <v>0.42541266071023665</v>
      </c>
      <c r="FF82" s="208">
        <f t="shared" si="221"/>
        <v>0.42541266071023665</v>
      </c>
      <c r="FG82" s="208">
        <f t="shared" si="221"/>
        <v>0.42541266071023665</v>
      </c>
      <c r="FH82" s="208">
        <f t="shared" si="221"/>
        <v>0.42541266071023676</v>
      </c>
      <c r="FI82" s="208">
        <f t="shared" si="221"/>
        <v>0.42541266071023665</v>
      </c>
      <c r="FJ82" s="208">
        <f t="shared" si="221"/>
        <v>0.42541266071023665</v>
      </c>
      <c r="FK82" s="208">
        <f t="shared" si="221"/>
        <v>0.4254126607102367</v>
      </c>
      <c r="FL82" s="208">
        <f t="shared" si="221"/>
        <v>0.42541266071023665</v>
      </c>
      <c r="FM82" s="208">
        <f t="shared" si="221"/>
        <v>0.4254126607102367</v>
      </c>
      <c r="FN82" s="208">
        <f t="shared" si="221"/>
        <v>0.42541266071023665</v>
      </c>
      <c r="FO82" s="208">
        <f t="shared" si="221"/>
        <v>0.42541266071023665</v>
      </c>
      <c r="FP82" s="208">
        <f t="shared" si="221"/>
        <v>0.42541266071023676</v>
      </c>
      <c r="FQ82" s="208">
        <f t="shared" si="221"/>
        <v>0</v>
      </c>
      <c r="FR82" s="208">
        <f t="shared" si="221"/>
        <v>0</v>
      </c>
      <c r="FS82" s="208">
        <f t="shared" si="221"/>
        <v>0</v>
      </c>
      <c r="FT82" s="208">
        <f t="shared" si="221"/>
        <v>0</v>
      </c>
      <c r="FU82" s="208">
        <f t="shared" si="221"/>
        <v>0</v>
      </c>
      <c r="FV82" s="208">
        <f t="shared" si="221"/>
        <v>0</v>
      </c>
      <c r="FW82" s="208">
        <f t="shared" si="221"/>
        <v>0</v>
      </c>
      <c r="FX82" s="208">
        <f t="shared" si="221"/>
        <v>0</v>
      </c>
      <c r="FY82" s="208">
        <f t="shared" si="221"/>
        <v>0</v>
      </c>
      <c r="FZ82" s="208">
        <f t="shared" si="221"/>
        <v>0</v>
      </c>
      <c r="GA82" s="208">
        <f t="shared" si="221"/>
        <v>0</v>
      </c>
      <c r="GB82" s="208">
        <f t="shared" si="221"/>
        <v>0</v>
      </c>
      <c r="GC82" s="208">
        <f t="shared" si="221"/>
        <v>0</v>
      </c>
      <c r="GD82" s="208">
        <f t="shared" si="221"/>
        <v>0</v>
      </c>
      <c r="GE82" s="208">
        <f t="shared" si="221"/>
        <v>0</v>
      </c>
      <c r="GF82" s="208">
        <f t="shared" si="221"/>
        <v>0</v>
      </c>
      <c r="GG82" s="208">
        <f t="shared" si="221"/>
        <v>0</v>
      </c>
      <c r="GH82" s="208">
        <f t="shared" si="221"/>
        <v>0</v>
      </c>
      <c r="GI82" s="208">
        <f t="shared" si="221"/>
        <v>0</v>
      </c>
      <c r="GJ82" s="208">
        <f t="shared" si="221"/>
        <v>0</v>
      </c>
      <c r="GK82" s="208">
        <f t="shared" si="221"/>
        <v>0</v>
      </c>
      <c r="GL82" s="208">
        <f t="shared" si="221"/>
        <v>0</v>
      </c>
      <c r="GM82" s="208">
        <f t="shared" ref="GM82:IR82" si="222">GM75/GM81</f>
        <v>0</v>
      </c>
      <c r="GN82" s="208">
        <f t="shared" si="222"/>
        <v>0</v>
      </c>
      <c r="GO82" s="208">
        <f t="shared" si="222"/>
        <v>0</v>
      </c>
      <c r="GP82" s="208">
        <f t="shared" si="222"/>
        <v>0</v>
      </c>
      <c r="GQ82" s="208">
        <f t="shared" si="222"/>
        <v>0</v>
      </c>
      <c r="GR82" s="208">
        <f t="shared" si="222"/>
        <v>0</v>
      </c>
      <c r="GS82" s="208">
        <f t="shared" si="222"/>
        <v>0</v>
      </c>
      <c r="GT82" s="208">
        <f t="shared" si="222"/>
        <v>0</v>
      </c>
      <c r="GU82" s="208">
        <f t="shared" si="222"/>
        <v>0</v>
      </c>
      <c r="GV82" s="208">
        <f t="shared" si="222"/>
        <v>0</v>
      </c>
      <c r="GW82" s="208">
        <f t="shared" si="222"/>
        <v>0</v>
      </c>
      <c r="GX82" s="208">
        <f t="shared" si="222"/>
        <v>0</v>
      </c>
      <c r="GY82" s="208">
        <f t="shared" si="222"/>
        <v>0</v>
      </c>
      <c r="GZ82" s="208">
        <f t="shared" si="222"/>
        <v>0</v>
      </c>
      <c r="HA82" s="208">
        <f t="shared" si="222"/>
        <v>0</v>
      </c>
      <c r="HB82" s="208">
        <f t="shared" si="222"/>
        <v>0</v>
      </c>
      <c r="HC82" s="208">
        <f t="shared" si="222"/>
        <v>0</v>
      </c>
      <c r="HD82" s="208">
        <f t="shared" si="222"/>
        <v>0</v>
      </c>
      <c r="HE82" s="208">
        <f t="shared" si="222"/>
        <v>0</v>
      </c>
      <c r="HF82" s="208">
        <f t="shared" si="222"/>
        <v>0</v>
      </c>
      <c r="HG82" s="208">
        <f t="shared" si="222"/>
        <v>0</v>
      </c>
      <c r="HH82" s="208">
        <f t="shared" si="222"/>
        <v>0</v>
      </c>
      <c r="HI82" s="208">
        <f t="shared" si="222"/>
        <v>0</v>
      </c>
      <c r="HJ82" s="208">
        <f t="shared" si="222"/>
        <v>0</v>
      </c>
      <c r="HK82" s="208">
        <f t="shared" si="222"/>
        <v>0</v>
      </c>
      <c r="HL82" s="208">
        <f t="shared" si="222"/>
        <v>0</v>
      </c>
      <c r="HM82" s="208">
        <f t="shared" si="222"/>
        <v>0</v>
      </c>
      <c r="HN82" s="208">
        <f t="shared" si="222"/>
        <v>0</v>
      </c>
      <c r="HO82" s="208">
        <f t="shared" si="222"/>
        <v>0</v>
      </c>
      <c r="HP82" s="208">
        <f t="shared" si="222"/>
        <v>0</v>
      </c>
      <c r="HQ82" s="208">
        <f t="shared" si="222"/>
        <v>0</v>
      </c>
      <c r="HR82" s="208">
        <f t="shared" si="222"/>
        <v>0</v>
      </c>
      <c r="HS82" s="208">
        <f t="shared" si="222"/>
        <v>0</v>
      </c>
      <c r="HT82" s="208">
        <f t="shared" si="222"/>
        <v>0</v>
      </c>
      <c r="HU82" s="208">
        <f t="shared" si="222"/>
        <v>0</v>
      </c>
      <c r="HV82" s="208">
        <f t="shared" si="222"/>
        <v>0</v>
      </c>
      <c r="HW82" s="208">
        <f t="shared" si="222"/>
        <v>0</v>
      </c>
      <c r="HX82" s="208">
        <f t="shared" si="222"/>
        <v>0</v>
      </c>
      <c r="HY82" s="208">
        <f t="shared" si="222"/>
        <v>0</v>
      </c>
      <c r="HZ82" s="208">
        <f t="shared" si="222"/>
        <v>0</v>
      </c>
      <c r="IA82" s="208">
        <f t="shared" si="222"/>
        <v>0</v>
      </c>
      <c r="IB82" s="208">
        <f t="shared" si="222"/>
        <v>0</v>
      </c>
      <c r="IC82" s="208">
        <f t="shared" si="222"/>
        <v>0</v>
      </c>
      <c r="ID82" s="208">
        <f t="shared" si="222"/>
        <v>0</v>
      </c>
      <c r="IE82" s="208">
        <f t="shared" si="222"/>
        <v>0</v>
      </c>
      <c r="IF82" s="208">
        <f t="shared" si="222"/>
        <v>0</v>
      </c>
      <c r="IG82" s="208">
        <f t="shared" si="222"/>
        <v>0</v>
      </c>
      <c r="IH82" s="208">
        <f t="shared" si="222"/>
        <v>0</v>
      </c>
      <c r="II82" s="208">
        <f t="shared" si="222"/>
        <v>0</v>
      </c>
      <c r="IJ82" s="208">
        <f t="shared" si="222"/>
        <v>0</v>
      </c>
      <c r="IK82" s="208">
        <f t="shared" si="222"/>
        <v>0</v>
      </c>
      <c r="IL82" s="208">
        <f t="shared" si="222"/>
        <v>0</v>
      </c>
      <c r="IM82" s="208">
        <f t="shared" si="222"/>
        <v>0</v>
      </c>
      <c r="IN82" s="208">
        <f t="shared" si="222"/>
        <v>0</v>
      </c>
      <c r="IO82" s="208">
        <f t="shared" si="222"/>
        <v>0</v>
      </c>
      <c r="IP82" s="208">
        <f t="shared" si="222"/>
        <v>0</v>
      </c>
      <c r="IQ82" s="208">
        <f t="shared" si="222"/>
        <v>0</v>
      </c>
      <c r="IR82" s="209">
        <f t="shared" si="222"/>
        <v>0</v>
      </c>
    </row>
    <row r="83" spans="1:256" s="3" customFormat="1" hidden="1" x14ac:dyDescent="0.25">
      <c r="A83" s="255"/>
      <c r="B83" s="256"/>
      <c r="C83" s="257"/>
      <c r="D83" s="257"/>
      <c r="E83" s="257"/>
      <c r="F83" s="257"/>
      <c r="G83" s="257"/>
      <c r="H83" s="257"/>
      <c r="I83" s="257"/>
      <c r="J83" s="257"/>
      <c r="K83" s="257"/>
      <c r="L83" s="257"/>
      <c r="M83" s="257"/>
      <c r="N83" s="257"/>
      <c r="O83" s="257"/>
      <c r="P83" s="257"/>
      <c r="Q83" s="257"/>
      <c r="R83" s="257"/>
      <c r="S83" s="257"/>
      <c r="T83" s="257"/>
      <c r="U83" s="257"/>
      <c r="V83" s="257"/>
      <c r="W83" s="257"/>
      <c r="X83" s="257"/>
      <c r="Y83" s="257"/>
      <c r="Z83" s="257"/>
      <c r="AA83" s="257"/>
      <c r="AB83" s="257"/>
      <c r="AC83" s="257"/>
      <c r="AD83" s="257"/>
      <c r="AE83" s="257"/>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c r="CO83" s="257"/>
      <c r="CP83" s="257"/>
      <c r="CQ83" s="257"/>
      <c r="CR83" s="257"/>
      <c r="CS83" s="257"/>
      <c r="CT83" s="257"/>
      <c r="CU83" s="257"/>
      <c r="CV83" s="257"/>
      <c r="CW83" s="257"/>
      <c r="CX83" s="257"/>
      <c r="CY83" s="257"/>
      <c r="CZ83" s="257"/>
      <c r="DA83" s="257"/>
      <c r="DB83" s="257"/>
      <c r="DC83" s="257"/>
      <c r="DD83" s="257"/>
      <c r="DE83" s="257"/>
      <c r="DF83" s="257"/>
      <c r="DG83" s="257"/>
      <c r="DH83" s="257"/>
      <c r="DI83" s="257"/>
      <c r="DJ83" s="257"/>
      <c r="DK83" s="257"/>
      <c r="DL83" s="257"/>
      <c r="DM83" s="257"/>
      <c r="DN83" s="257"/>
      <c r="DO83" s="257"/>
      <c r="DP83" s="257"/>
      <c r="DQ83" s="257"/>
      <c r="DR83" s="257"/>
      <c r="DS83" s="257"/>
      <c r="DT83" s="257"/>
      <c r="DU83" s="257"/>
      <c r="DV83" s="257"/>
      <c r="DW83" s="257"/>
      <c r="DX83" s="257"/>
      <c r="DY83" s="257"/>
      <c r="DZ83" s="257"/>
      <c r="EA83" s="257"/>
      <c r="EB83" s="257"/>
      <c r="EC83" s="257"/>
      <c r="ED83" s="257"/>
      <c r="EE83" s="257"/>
      <c r="EF83" s="257"/>
      <c r="EG83" s="257"/>
      <c r="EH83" s="257"/>
      <c r="EI83" s="257"/>
      <c r="EJ83" s="257"/>
      <c r="EK83" s="257"/>
      <c r="EL83" s="257"/>
      <c r="EM83" s="257"/>
      <c r="EN83" s="257"/>
      <c r="EO83" s="257"/>
      <c r="EP83" s="257"/>
      <c r="EQ83" s="257"/>
      <c r="ER83" s="257"/>
      <c r="ES83" s="257"/>
      <c r="ET83" s="257"/>
      <c r="EU83" s="257"/>
      <c r="EV83" s="257"/>
      <c r="EW83" s="257"/>
      <c r="EX83" s="257"/>
      <c r="EY83" s="257"/>
      <c r="EZ83" s="257"/>
      <c r="FA83" s="257"/>
      <c r="FB83" s="257"/>
      <c r="FC83" s="257"/>
      <c r="FD83" s="257"/>
      <c r="FE83" s="257"/>
      <c r="FF83" s="257"/>
      <c r="FG83" s="257"/>
      <c r="FH83" s="257"/>
      <c r="FI83" s="257"/>
      <c r="FJ83" s="257"/>
      <c r="FK83" s="257"/>
      <c r="FL83" s="257"/>
      <c r="FM83" s="257"/>
      <c r="FN83" s="257"/>
      <c r="FO83" s="257"/>
      <c r="FP83" s="257"/>
      <c r="FQ83" s="257"/>
      <c r="FR83" s="257"/>
      <c r="FS83" s="257"/>
      <c r="FT83" s="257"/>
      <c r="FU83" s="257"/>
      <c r="FV83" s="257"/>
      <c r="FW83" s="257"/>
      <c r="FX83" s="257"/>
      <c r="FY83" s="257"/>
      <c r="FZ83" s="257"/>
      <c r="GA83" s="257"/>
      <c r="GB83" s="257"/>
      <c r="GC83" s="257"/>
      <c r="GD83" s="257"/>
      <c r="GE83" s="257"/>
      <c r="GF83" s="257"/>
      <c r="GG83" s="257"/>
      <c r="GH83" s="257"/>
      <c r="GI83" s="257"/>
      <c r="GJ83" s="257"/>
      <c r="GK83" s="257"/>
      <c r="GL83" s="257"/>
      <c r="GM83" s="257"/>
      <c r="GN83" s="257"/>
      <c r="GO83" s="257"/>
      <c r="GP83" s="257"/>
      <c r="GQ83" s="257"/>
      <c r="GR83" s="257"/>
      <c r="GS83" s="257"/>
      <c r="GT83" s="257"/>
      <c r="GU83" s="257"/>
      <c r="GV83" s="257"/>
      <c r="GW83" s="257"/>
      <c r="GX83" s="257"/>
      <c r="GY83" s="257"/>
      <c r="GZ83" s="257"/>
      <c r="HA83" s="257"/>
      <c r="HB83" s="257"/>
      <c r="HC83" s="257"/>
      <c r="HD83" s="257"/>
      <c r="HE83" s="257"/>
      <c r="HF83" s="257"/>
      <c r="HG83" s="257"/>
      <c r="HH83" s="257"/>
      <c r="HI83" s="257"/>
      <c r="HJ83" s="257"/>
      <c r="HK83" s="257"/>
      <c r="HL83" s="257"/>
      <c r="HM83" s="257"/>
      <c r="HN83" s="257"/>
      <c r="HO83" s="257"/>
      <c r="HP83" s="257"/>
      <c r="HQ83" s="257"/>
      <c r="HR83" s="257"/>
      <c r="HS83" s="257"/>
      <c r="HT83" s="257"/>
      <c r="HU83" s="257"/>
      <c r="HV83" s="257"/>
      <c r="HW83" s="257"/>
      <c r="HX83" s="257"/>
      <c r="HY83" s="257"/>
      <c r="HZ83" s="257"/>
      <c r="IA83" s="257"/>
      <c r="IB83" s="257"/>
      <c r="IC83" s="257"/>
      <c r="ID83" s="257"/>
      <c r="IE83" s="257"/>
      <c r="IF83" s="257"/>
      <c r="IG83" s="257"/>
      <c r="IH83" s="257"/>
      <c r="II83" s="257"/>
      <c r="IJ83" s="257"/>
      <c r="IK83" s="257"/>
      <c r="IL83" s="257"/>
      <c r="IM83" s="257"/>
      <c r="IN83" s="257"/>
      <c r="IO83" s="257"/>
      <c r="IP83" s="257"/>
      <c r="IQ83" s="257"/>
      <c r="IR83" s="258"/>
    </row>
    <row r="84" spans="1:256" s="8" customFormat="1" hidden="1" x14ac:dyDescent="0.25">
      <c r="A84" s="191"/>
      <c r="B84" s="25"/>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230"/>
    </row>
    <row r="85" spans="1:256" s="8" customFormat="1" hidden="1" x14ac:dyDescent="0.25">
      <c r="A85" s="191"/>
      <c r="B85" s="25"/>
      <c r="C85" s="128">
        <f>IF(B114&gt;0,(SQRT(SQRT(B114))/SQRT(SQRT($B$114)))*Results!$C$18,0)</f>
        <v>120</v>
      </c>
      <c r="D85" s="128">
        <f>IF(C114&gt;0,(SQRT(SQRT(C114))/SQRT(SQRT($B$114)))*Results!$C$18,0)</f>
        <v>119.82837485416344</v>
      </c>
      <c r="E85" s="128">
        <f>IF(D114&gt;0,(SQRT(SQRT(D114))/SQRT(SQRT($B$114)))*Results!$C$18,0)</f>
        <v>119.65484911822809</v>
      </c>
      <c r="F85" s="128">
        <f>IF(E114&gt;0,(SQRT(SQRT(E114))/SQRT(SQRT($B$114)))*Results!$C$18,0)</f>
        <v>119.47937764401208</v>
      </c>
      <c r="G85" s="128">
        <f>IF(F114&gt;0,(SQRT(SQRT(F114))/SQRT(SQRT($B$114)))*Results!$C$18,0)</f>
        <v>119.30191370741011</v>
      </c>
      <c r="H85" s="128">
        <f>IF(G114&gt;0,(SQRT(SQRT(G114))/SQRT(SQRT($B$114)))*Results!$C$18,0)</f>
        <v>119.1224089413478</v>
      </c>
      <c r="I85" s="128">
        <f>IF(H114&gt;0,(SQRT(SQRT(H114))/SQRT(SQRT($B$114)))*Results!$C$18,0)</f>
        <v>118.94081326542397</v>
      </c>
      <c r="J85" s="128">
        <f>IF(I114&gt;0,(SQRT(SQRT(I114))/SQRT(SQRT($B$114)))*Results!$C$18,0)</f>
        <v>118.75707484184053</v>
      </c>
      <c r="K85" s="128">
        <f>IF(J114&gt;0,(SQRT(SQRT(J114))/SQRT(SQRT($B$114)))*Results!$C$18,0)</f>
        <v>118.57113993823621</v>
      </c>
      <c r="L85" s="128">
        <f>IF(K114&gt;0,(SQRT(SQRT(K114))/SQRT(SQRT($B$114)))*Results!$C$18,0)</f>
        <v>118.38295287502154</v>
      </c>
      <c r="M85" s="128">
        <f>IF(L114&gt;0,(SQRT(SQRT(L114))/SQRT(SQRT($B$114)))*Results!$C$18,0)</f>
        <v>118.1924559683974</v>
      </c>
      <c r="N85" s="128">
        <f>IF(M114&gt;0,(SQRT(SQRT(M114))/SQRT(SQRT($B$114)))*Results!$C$18,0)</f>
        <v>117.99958938075881</v>
      </c>
      <c r="O85" s="128">
        <f>IF(N114&gt;0,(SQRT(SQRT(N114))/SQRT(SQRT($B$114)))*Results!$C$18,0)</f>
        <v>117.8042910534128</v>
      </c>
      <c r="P85" s="128">
        <f>IF(O114&gt;0,(SQRT(SQRT(O114))/SQRT(SQRT($B$114)))*Results!$C$18,0)</f>
        <v>117.60649663331083</v>
      </c>
      <c r="Q85" s="128">
        <f>IF(P114&gt;0,(SQRT(SQRT(P114))/SQRT(SQRT($B$114)))*Results!$C$18,0)</f>
        <v>117.40613933696073</v>
      </c>
      <c r="R85" s="128">
        <f>IF(Q114&gt;0,(SQRT(SQRT(Q114))/SQRT(SQRT($B$114)))*Results!$C$18,0)</f>
        <v>117.20314980873191</v>
      </c>
      <c r="S85" s="128">
        <f>IF(R114&gt;0,(SQRT(SQRT(R114))/SQRT(SQRT($B$114)))*Results!$C$18,0)</f>
        <v>116.99745605627817</v>
      </c>
      <c r="T85" s="128">
        <f>IF(S114&gt;0,(SQRT(SQRT(S114))/SQRT(SQRT($B$114)))*Results!$C$18,0)</f>
        <v>116.78898332302053</v>
      </c>
      <c r="U85" s="128">
        <f>IF(T114&gt;0,(SQRT(SQRT(T114))/SQRT(SQRT($B$114)))*Results!$C$18,0)</f>
        <v>116.57765389805438</v>
      </c>
      <c r="V85" s="128">
        <f>IF(U114&gt;0,(SQRT(SQRT(U114))/SQRT(SQRT($B$114)))*Results!$C$18,0)</f>
        <v>116.36338700054154</v>
      </c>
      <c r="W85" s="128">
        <f>IF(V114&gt;0,(SQRT(SQRT(V114))/SQRT(SQRT($B$114)))*Results!$C$18,0)</f>
        <v>116.14609865482367</v>
      </c>
      <c r="X85" s="128">
        <f>IF(W114&gt;0,(SQRT(SQRT(W114))/SQRT(SQRT($B$114)))*Results!$C$18,0)</f>
        <v>115.92570152881346</v>
      </c>
      <c r="Y85" s="128">
        <f>IF(X114&gt;0,(SQRT(SQRT(X114))/SQRT(SQRT($B$114)))*Results!$C$18,0)</f>
        <v>115.70210473616149</v>
      </c>
      <c r="Z85" s="128">
        <f>IF(Y114&gt;0,(SQRT(SQRT(Y114))/SQRT(SQRT($B$114)))*Results!$C$18,0)</f>
        <v>115.4752136541772</v>
      </c>
      <c r="AA85" s="128">
        <f>IF(Z114&gt;0,(SQRT(SQRT(Z114))/SQRT(SQRT($B$114)))*Results!$C$18,0)</f>
        <v>115.24492973052362</v>
      </c>
      <c r="AB85" s="128">
        <f>IF(AA114&gt;0,(SQRT(SQRT(AA114))/SQRT(SQRT($B$114)))*Results!$C$18,0)</f>
        <v>115.01115030250219</v>
      </c>
      <c r="AC85" s="128">
        <f>IF(AB114&gt;0,(SQRT(SQRT(AB114))/SQRT(SQRT($B$114)))*Results!$C$18,0)</f>
        <v>114.77376837742057</v>
      </c>
      <c r="AD85" s="128">
        <f>IF(AC114&gt;0,(SQRT(SQRT(AC114))/SQRT(SQRT($B$114)))*Results!$C$18,0)</f>
        <v>114.53267237263718</v>
      </c>
      <c r="AE85" s="128">
        <f>IF(AD114&gt;0,(SQRT(SQRT(AD114))/SQRT(SQRT($B$114)))*Results!$C$18,0)</f>
        <v>114.28774586602597</v>
      </c>
      <c r="AF85" s="128">
        <f>IF(AE114&gt;0,(SQRT(SQRT(AE114))/SQRT(SQRT($B$114)))*Results!$C$18,0)</f>
        <v>114.03886735356042</v>
      </c>
      <c r="AG85" s="128">
        <f>IF(AF114&gt;0,(SQRT(SQRT(AF114))/SQRT(SQRT($B$114)))*Results!$C$18,0)</f>
        <v>113.78590996404851</v>
      </c>
      <c r="AH85" s="128">
        <f>IF(AG114&gt;0,(SQRT(SQRT(AG114))/SQRT(SQRT($B$114)))*Results!$C$18,0)</f>
        <v>113.52874112912983</v>
      </c>
      <c r="AI85" s="128">
        <f>IF(AH114&gt;0,(SQRT(SQRT(AH114))/SQRT(SQRT($B$114)))*Results!$C$18,0)</f>
        <v>113.26722228059656</v>
      </c>
      <c r="AJ85" s="128">
        <f>IF(AI114&gt;0,(SQRT(SQRT(AI114))/SQRT(SQRT($B$114)))*Results!$C$18,0)</f>
        <v>113.00120849972048</v>
      </c>
      <c r="AK85" s="128">
        <f>IF(AJ114&gt;0,(SQRT(SQRT(AJ114))/SQRT(SQRT($B$114)))*Results!$C$18,0)</f>
        <v>112.73054811781154</v>
      </c>
      <c r="AL85" s="128">
        <f>IF(AK114&gt;0,(SQRT(SQRT(AK114))/SQRT(SQRT($B$114)))*Results!$C$18,0)</f>
        <v>112.45508233562261</v>
      </c>
      <c r="AM85" s="128">
        <f>IF(AL114&gt;0,(SQRT(SQRT(AL114))/SQRT(SQRT($B$114)))*Results!$C$18,0)</f>
        <v>112.17464481228544</v>
      </c>
      <c r="AN85" s="128">
        <f>IF(AM114&gt;0,(SQRT(SQRT(AM114))/SQRT(SQRT($B$114)))*Results!$C$18,0)</f>
        <v>111.88906115231765</v>
      </c>
      <c r="AO85" s="128">
        <f>IF(AN114&gt;0,(SQRT(SQRT(AN114))/SQRT(SQRT($B$114)))*Results!$C$18,0)</f>
        <v>111.59814842489935</v>
      </c>
      <c r="AP85" s="128">
        <f>IF(AO114&gt;0,(SQRT(SQRT(AO114))/SQRT(SQRT($B$114)))*Results!$C$18,0)</f>
        <v>111.3017146215159</v>
      </c>
      <c r="AQ85" s="128">
        <f>IF(AP114&gt;0,(SQRT(SQRT(AP114))/SQRT(SQRT($B$114)))*Results!$C$18,0)</f>
        <v>110.99955806950483</v>
      </c>
      <c r="AR85" s="128">
        <f>IF(AQ114&gt;0,(SQRT(SQRT(AQ114))/SQRT(SQRT($B$114)))*Results!$C$18,0)</f>
        <v>110.69146679903568</v>
      </c>
      <c r="AS85" s="128">
        <f>IF(AR114&gt;0,(SQRT(SQRT(AR114))/SQRT(SQRT($B$114)))*Results!$C$18,0)</f>
        <v>110.3772178571007</v>
      </c>
      <c r="AT85" s="128">
        <f>IF(AS114&gt;0,(SQRT(SQRT(AS114))/SQRT(SQRT($B$114)))*Results!$C$18,0)</f>
        <v>110.05657658591842</v>
      </c>
      <c r="AU85" s="128">
        <f>IF(AT114&gt;0,(SQRT(SQRT(AT114))/SQRT(SQRT($B$114)))*Results!$C$18,0)</f>
        <v>109.72929579538098</v>
      </c>
      <c r="AV85" s="128">
        <f>IF(AU114&gt;0,(SQRT(SQRT(AU114))/SQRT(SQRT($B$114)))*Results!$C$18,0)</f>
        <v>109.39511488717858</v>
      </c>
      <c r="AW85" s="128">
        <f>IF(AV114&gt;0,(SQRT(SQRT(AV114))/SQRT(SQRT($B$114)))*Results!$C$18,0)</f>
        <v>109.05375890177839</v>
      </c>
      <c r="AX85" s="128">
        <f>IF(AW114&gt;0,(SQRT(SQRT(AW114))/SQRT(SQRT($B$114)))*Results!$C$18,0)</f>
        <v>108.70493749970588</v>
      </c>
      <c r="AY85" s="128">
        <f>IF(AX114&gt;0,(SQRT(SQRT(AX114))/SQRT(SQRT($B$114)))*Results!$C$18,0)</f>
        <v>108.34834382783525</v>
      </c>
      <c r="AZ85" s="128">
        <f>IF(AY114&gt;0,(SQRT(SQRT(AY114))/SQRT(SQRT($B$114)))*Results!$C$18,0)</f>
        <v>107.98365326060396</v>
      </c>
      <c r="BA85" s="128">
        <f>IF(AZ114&gt;0,(SQRT(SQRT(AZ114))/SQRT(SQRT($B$114)))*Results!$C$18,0)</f>
        <v>107.6105220438468</v>
      </c>
      <c r="BB85" s="128">
        <f>IF(BA114&gt;0,(SQRT(SQRT(BA114))/SQRT(SQRT($B$114)))*Results!$C$18,0)</f>
        <v>107.22858582611876</v>
      </c>
      <c r="BC85" s="128">
        <f>IF(BB114&gt;0,(SQRT(SQRT(BB114))/SQRT(SQRT($B$114)))*Results!$C$18,0)</f>
        <v>106.83745802435202</v>
      </c>
      <c r="BD85" s="128">
        <f>IF(BC114&gt;0,(SQRT(SQRT(BC114))/SQRT(SQRT($B$114)))*Results!$C$18,0)</f>
        <v>106.43672802462093</v>
      </c>
      <c r="BE85" s="128">
        <f>IF(BD114&gt;0,(SQRT(SQRT(BD114))/SQRT(SQRT($B$114)))*Results!$C$18,0)</f>
        <v>106.02595919866559</v>
      </c>
      <c r="BF85" s="128">
        <f>IF(BE114&gt;0,(SQRT(SQRT(BE114))/SQRT(SQRT($B$114)))*Results!$C$18,0)</f>
        <v>105.60468671184644</v>
      </c>
      <c r="BG85" s="128">
        <f>IF(BF114&gt;0,(SQRT(SQRT(BF114))/SQRT(SQRT($B$114)))*Results!$C$18,0)</f>
        <v>105.17241509665941</v>
      </c>
      <c r="BH85" s="128">
        <f>IF(BG114&gt;0,(SQRT(SQRT(BG114))/SQRT(SQRT($B$114)))*Results!$C$18,0)</f>
        <v>104.72861555976529</v>
      </c>
      <c r="BI85" s="128">
        <f>IF(BH114&gt;0,(SQRT(SQRT(BH114))/SQRT(SQRT($B$114)))*Results!$C$18,0)</f>
        <v>104.2727229876005</v>
      </c>
      <c r="BJ85" s="128">
        <f>IF(BI114&gt;0,(SQRT(SQRT(BI114))/SQRT(SQRT($B$114)))*Results!$C$18,0)</f>
        <v>103.80413262382791</v>
      </c>
      <c r="BK85" s="128">
        <f>IF(BJ114&gt;0,(SQRT(SQRT(BJ114))/SQRT(SQRT($B$114)))*Results!$C$18,0)</f>
        <v>103.32219633826374</v>
      </c>
      <c r="BL85" s="128">
        <f>IF(BK114&gt;0,(SQRT(SQRT(BK114))/SQRT(SQRT($B$114)))*Results!$C$18,0)</f>
        <v>102.82621841434654</v>
      </c>
      <c r="BM85" s="128">
        <f>IF(BL114&gt;0,(SQRT(SQRT(BL114))/SQRT(SQRT($B$114)))*Results!$C$18,0)</f>
        <v>102.3154508830774</v>
      </c>
      <c r="BN85" s="128">
        <f>IF(BM114&gt;0,(SQRT(SQRT(BM114))/SQRT(SQRT($B$114)))*Results!$C$18,0)</f>
        <v>101.78908823003441</v>
      </c>
      <c r="BO85" s="128">
        <f>IF(BN114&gt;0,(SQRT(SQRT(BN114))/SQRT(SQRT($B$114)))*Results!$C$18,0)</f>
        <v>101.24626139738905</v>
      </c>
      <c r="BP85" s="128">
        <f>IF(BO114&gt;0,(SQRT(SQRT(BO114))/SQRT(SQRT($B$114)))*Results!$C$18,0)</f>
        <v>100.68603102895429</v>
      </c>
      <c r="BQ85" s="128">
        <f>IF(BP114&gt;0,(SQRT(SQRT(BP114))/SQRT(SQRT($B$114)))*Results!$C$18,0)</f>
        <v>100.10737973733933</v>
      </c>
      <c r="BR85" s="128">
        <f>IF(BQ114&gt;0,(SQRT(SQRT(BQ114))/SQRT(SQRT($B$114)))*Results!$C$18,0)</f>
        <v>99.509203276632675</v>
      </c>
      <c r="BS85" s="128">
        <f>IF(BR114&gt;0,(SQRT(SQRT(BR114))/SQRT(SQRT($B$114)))*Results!$C$18,0)</f>
        <v>98.890300467576694</v>
      </c>
      <c r="BT85" s="128">
        <f>IF(BS114&gt;0,(SQRT(SQRT(BS114))/SQRT(SQRT($B$114)))*Results!$C$18,0)</f>
        <v>98.249361558884885</v>
      </c>
      <c r="BU85" s="128">
        <f>IF(BT114&gt;0,(SQRT(SQRT(BT114))/SQRT(SQRT($B$114)))*Results!$C$18,0)</f>
        <v>97.584954790099474</v>
      </c>
      <c r="BV85" s="128">
        <f>IF(BU114&gt;0,(SQRT(SQRT(BU114))/SQRT(SQRT($B$114)))*Results!$C$18,0)</f>
        <v>96.895510814954918</v>
      </c>
      <c r="BW85" s="128">
        <f>IF(BV114&gt;0,(SQRT(SQRT(BV114))/SQRT(SQRT($B$114)))*Results!$C$18,0)</f>
        <v>96.179304474197721</v>
      </c>
      <c r="BX85" s="128">
        <f>IF(BW114&gt;0,(SQRT(SQRT(BW114))/SQRT(SQRT($B$114)))*Results!$C$18,0)</f>
        <v>95.434433445791981</v>
      </c>
      <c r="BY85" s="128">
        <f>IF(BX114&gt;0,(SQRT(SQRT(BX114))/SQRT(SQRT($B$114)))*Results!$C$18,0)</f>
        <v>94.658793086289137</v>
      </c>
      <c r="BZ85" s="128">
        <f>IF(BY114&gt;0,(SQRT(SQRT(BY114))/SQRT(SQRT($B$114)))*Results!$C$18,0)</f>
        <v>93.850046539754516</v>
      </c>
      <c r="CA85" s="128">
        <f>IF(BZ114&gt;0,(SQRT(SQRT(BZ114))/SQRT(SQRT($B$114)))*Results!$C$18,0)</f>
        <v>93.0055890515399</v>
      </c>
      <c r="CB85" s="128">
        <f>IF(CA114&gt;0,(SQRT(SQRT(CA114))/SQRT(SQRT($B$114)))*Results!$C$18,0)</f>
        <v>92.122505048131401</v>
      </c>
      <c r="CC85" s="128">
        <f>IF(CB114&gt;0,(SQRT(SQRT(CB114))/SQRT(SQRT($B$114)))*Results!$C$18,0)</f>
        <v>91.197516120415997</v>
      </c>
      <c r="CD85" s="128">
        <f>IF(CC114&gt;0,(SQRT(SQRT(CC114))/SQRT(SQRT($B$114)))*Results!$C$18,0)</f>
        <v>90.226917467803062</v>
      </c>
      <c r="CE85" s="128">
        <f>IF(CD114&gt;0,(SQRT(SQRT(CD114))/SQRT(SQRT($B$114)))*Results!$C$18,0)</f>
        <v>89.206499513441031</v>
      </c>
      <c r="CF85" s="128">
        <f>IF(CE114&gt;0,(SQRT(SQRT(CE114))/SQRT(SQRT($B$114)))*Results!$C$18,0)</f>
        <v>88.131450272953487</v>
      </c>
      <c r="CG85" s="128">
        <f>IF(CF114&gt;0,(SQRT(SQRT(CF114))/SQRT(SQRT($B$114)))*Results!$C$18,0)</f>
        <v>86.996232439794454</v>
      </c>
      <c r="CH85" s="128">
        <f>IF(CG114&gt;0,(SQRT(SQRT(CG114))/SQRT(SQRT($B$114)))*Results!$C$18,0)</f>
        <v>85.794426720246719</v>
      </c>
      <c r="CI85" s="128">
        <f>IF(CH114&gt;0,(SQRT(SQRT(CH114))/SQRT(SQRT($B$114)))*Results!$C$18,0)</f>
        <v>84.518529447879047</v>
      </c>
      <c r="CJ85" s="128">
        <f>IF(CI114&gt;0,(SQRT(SQRT(CI114))/SQRT(SQRT($B$114)))*Results!$C$18,0)</f>
        <v>83.159687154375732</v>
      </c>
      <c r="CK85" s="128">
        <f>IF(CJ114&gt;0,(SQRT(SQRT(CJ114))/SQRT(SQRT($B$114)))*Results!$C$18,0)</f>
        <v>81.707342464749033</v>
      </c>
      <c r="CL85" s="128">
        <f>IF(CK114&gt;0,(SQRT(SQRT(CK114))/SQRT(SQRT($B$114)))*Results!$C$18,0)</f>
        <v>80.148752441970942</v>
      </c>
      <c r="CM85" s="128">
        <f>IF(CL114&gt;0,(SQRT(SQRT(CL114))/SQRT(SQRT($B$114)))*Results!$C$18,0)</f>
        <v>78.468318686737575</v>
      </c>
      <c r="CN85" s="128">
        <f>IF(CM114&gt;0,(SQRT(SQRT(CM114))/SQRT(SQRT($B$114)))*Results!$C$18,0)</f>
        <v>76.646631267766054</v>
      </c>
      <c r="CO85" s="128">
        <f>IF(CN114&gt;0,(SQRT(SQRT(CN114))/SQRT(SQRT($B$114)))*Results!$C$18,0)</f>
        <v>74.659062266614995</v>
      </c>
      <c r="CP85" s="128">
        <f>IF(CO114&gt;0,(SQRT(SQRT(CO114))/SQRT(SQRT($B$114)))*Results!$C$18,0)</f>
        <v>72.473620786104362</v>
      </c>
      <c r="CQ85" s="128">
        <f>IF(CP114&gt;0,(SQRT(SQRT(CP114))/SQRT(SQRT($B$114)))*Results!$C$18,0)</f>
        <v>70.047535365265105</v>
      </c>
      <c r="CR85" s="128">
        <f>IF(CQ114&gt;0,(SQRT(SQRT(CQ114))/SQRT(SQRT($B$114)))*Results!$C$18,0)</f>
        <v>67.321505548304941</v>
      </c>
      <c r="CS85" s="128">
        <f>IF(CR114&gt;0,(SQRT(SQRT(CR114))/SQRT(SQRT($B$114)))*Results!$C$18,0)</f>
        <v>64.209341364368314</v>
      </c>
      <c r="CT85" s="128">
        <f>IF(CS114&gt;0,(SQRT(SQRT(CS114))/SQRT(SQRT($B$114)))*Results!$C$18,0)</f>
        <v>61.400293144933229</v>
      </c>
      <c r="CU85" s="128">
        <f>IF(CT114&gt;0,(SQRT(SQRT(CT114))/SQRT(SQRT($B$114)))*Results!$C$18,0)</f>
        <v>61.422097745606891</v>
      </c>
      <c r="CV85" s="128">
        <f>IF(CU114&gt;0,(SQRT(SQRT(CU114))/SQRT(SQRT($B$114)))*Results!$C$18,0)</f>
        <v>61.44417852835354</v>
      </c>
      <c r="CW85" s="128">
        <f>IF(CV114&gt;0,(SQRT(SQRT(CV114))/SQRT(SQRT($B$114)))*Results!$C$18,0)</f>
        <v>61.466537578839599</v>
      </c>
      <c r="CX85" s="128">
        <f>IF(CW114&gt;0,(SQRT(SQRT(CW114))/SQRT(SQRT($B$114)))*Results!$C$18,0)</f>
        <v>58.989086347206182</v>
      </c>
      <c r="CY85" s="128">
        <f>IF(CX114&gt;0,(SQRT(SQRT(CX114))/SQRT(SQRT($B$114)))*Results!$C$18,0)</f>
        <v>56.191959381546518</v>
      </c>
      <c r="CZ85" s="128">
        <f>IF(CY114&gt;0,(SQRT(SQRT(CY114))/SQRT(SQRT($B$114)))*Results!$C$18,0)</f>
        <v>52.968702733885813</v>
      </c>
      <c r="DA85" s="128">
        <f>IF(CZ114&gt;0,(SQRT(SQRT(CZ114))/SQRT(SQRT($B$114)))*Results!$C$18,0)</f>
        <v>49.140976086476712</v>
      </c>
      <c r="DB85" s="128">
        <f>IF(DA114&gt;0,(SQRT(SQRT(DA114))/SQRT(SQRT($B$114)))*Results!$C$18,0)</f>
        <v>44.366605627157682</v>
      </c>
      <c r="DC85" s="128">
        <f>IF(DB114&gt;0,(SQRT(SQRT(DB114))/SQRT(SQRT($B$114)))*Results!$C$18,0)</f>
        <v>37.80672243044517</v>
      </c>
      <c r="DD85" s="128">
        <f>IF(DC114&gt;0,(SQRT(SQRT(DC114))/SQRT(SQRT($B$114)))*Results!$C$18,0)</f>
        <v>25.417804634680525</v>
      </c>
      <c r="DE85" s="128">
        <f>IF(DD114&gt;0,(SQRT(SQRT(DD114))/SQRT(SQRT($B$114)))*Results!$C$18,0)</f>
        <v>0</v>
      </c>
      <c r="DF85" s="128">
        <f>IF(DE114&gt;0,(SQRT(SQRT(DE114))/SQRT(SQRT($B$114)))*Results!$C$18,0)</f>
        <v>0</v>
      </c>
      <c r="DG85" s="128">
        <f>IF(DF114&gt;0,(SQRT(SQRT(DF114))/SQRT(SQRT($B$114)))*Results!$C$18,0)</f>
        <v>0</v>
      </c>
      <c r="DH85" s="128">
        <f>IF(DG114&gt;0,(SQRT(SQRT(DG114))/SQRT(SQRT($B$114)))*Results!$C$18,0)</f>
        <v>0</v>
      </c>
      <c r="DI85" s="128">
        <f>IF(DH114&gt;0,(SQRT(SQRT(DH114))/SQRT(SQRT($B$114)))*Results!$C$18,0)</f>
        <v>0</v>
      </c>
      <c r="DJ85" s="128">
        <f>IF(DI114&gt;0,(SQRT(SQRT(DI114))/SQRT(SQRT($B$114)))*Results!$C$18,0)</f>
        <v>0</v>
      </c>
      <c r="DK85" s="128">
        <f>IF(DJ114&gt;0,(SQRT(SQRT(DJ114))/SQRT(SQRT($B$114)))*Results!$C$18,0)</f>
        <v>0</v>
      </c>
      <c r="DL85" s="128">
        <f>IF(DK114&gt;0,(SQRT(SQRT(DK114))/SQRT(SQRT($B$114)))*Results!$C$18,0)</f>
        <v>0</v>
      </c>
      <c r="DM85" s="128">
        <f>IF(DL114&gt;0,(SQRT(SQRT(DL114))/SQRT(SQRT($B$114)))*Results!$C$18,0)</f>
        <v>0</v>
      </c>
      <c r="DN85" s="128">
        <f>IF(DM114&gt;0,(SQRT(SQRT(DM114))/SQRT(SQRT($B$114)))*Results!$C$18,0)</f>
        <v>0</v>
      </c>
      <c r="DO85" s="128">
        <f>IF(DN114&gt;0,(SQRT(SQRT(DN114))/SQRT(SQRT($B$114)))*Results!$C$18,0)</f>
        <v>0</v>
      </c>
      <c r="DP85" s="128">
        <f>IF(DO114&gt;0,(SQRT(SQRT(DO114))/SQRT(SQRT($B$114)))*Results!$C$18,0)</f>
        <v>0</v>
      </c>
      <c r="DQ85" s="128">
        <f>IF(DP114&gt;0,(SQRT(SQRT(DP114))/SQRT(SQRT($B$114)))*Results!$C$18,0)</f>
        <v>0</v>
      </c>
      <c r="DR85" s="128">
        <f>IF(DQ114&gt;0,(SQRT(SQRT(DQ114))/SQRT(SQRT($B$114)))*Results!$C$18,0)</f>
        <v>0</v>
      </c>
      <c r="DS85" s="128">
        <f>IF(DR114&gt;0,(SQRT(SQRT(DR114))/SQRT(SQRT($B$114)))*Results!$C$18,0)</f>
        <v>0</v>
      </c>
      <c r="DT85" s="128">
        <f>IF(DS114&gt;0,(SQRT(SQRT(DS114))/SQRT(SQRT($B$114)))*Results!$C$18,0)</f>
        <v>0</v>
      </c>
      <c r="DU85" s="128">
        <f>IF(DT114&gt;0,(SQRT(SQRT(DT114))/SQRT(SQRT($B$114)))*Results!$C$18,0)</f>
        <v>0</v>
      </c>
      <c r="DV85" s="128">
        <f>IF(DU114&gt;0,(SQRT(SQRT(DU114))/SQRT(SQRT($B$114)))*Results!$C$18,0)</f>
        <v>0</v>
      </c>
      <c r="DW85" s="128">
        <f>IF(DV114&gt;0,(SQRT(SQRT(DV114))/SQRT(SQRT($B$114)))*Results!$C$18,0)</f>
        <v>0</v>
      </c>
      <c r="DX85" s="128">
        <f>IF(DW114&gt;0,(SQRT(SQRT(DW114))/SQRT(SQRT($B$114)))*Results!$C$18,0)</f>
        <v>0</v>
      </c>
      <c r="DY85" s="128">
        <f>IF(DX114&gt;0,(SQRT(SQRT(DX114))/SQRT(SQRT($B$114)))*Results!$C$18,0)</f>
        <v>0</v>
      </c>
      <c r="DZ85" s="128">
        <f>IF(DY114&gt;0,(SQRT(SQRT(DY114))/SQRT(SQRT($B$114)))*Results!$C$18,0)</f>
        <v>0</v>
      </c>
      <c r="EA85" s="128">
        <f>IF(DZ114&gt;0,(SQRT(SQRT(DZ114))/SQRT(SQRT($B$114)))*Results!$C$18,0)</f>
        <v>0</v>
      </c>
      <c r="EB85" s="128">
        <f>IF(EA114&gt;0,(SQRT(SQRT(EA114))/SQRT(SQRT($B$114)))*Results!$C$18,0)</f>
        <v>0</v>
      </c>
      <c r="EC85" s="128">
        <f>IF(EB114&gt;0,(SQRT(SQRT(EB114))/SQRT(SQRT($B$114)))*Results!$C$18,0)</f>
        <v>0</v>
      </c>
      <c r="ED85" s="128">
        <f>IF(EC114&gt;0,(SQRT(SQRT(EC114))/SQRT(SQRT($B$114)))*Results!$C$18,0)</f>
        <v>0</v>
      </c>
      <c r="EE85" s="128">
        <f>IF(ED114&gt;0,(SQRT(SQRT(ED114))/SQRT(SQRT($B$114)))*Results!$C$18,0)</f>
        <v>0</v>
      </c>
      <c r="EF85" s="128">
        <f>IF(EE114&gt;0,(SQRT(SQRT(EE114))/SQRT(SQRT($B$114)))*Results!$C$18,0)</f>
        <v>0</v>
      </c>
      <c r="EG85" s="128">
        <f>IF(EF114&gt;0,(SQRT(SQRT(EF114))/SQRT(SQRT($B$114)))*Results!$C$18,0)</f>
        <v>0</v>
      </c>
      <c r="EH85" s="128">
        <f>IF(EG114&gt;0,(SQRT(SQRT(EG114))/SQRT(SQRT($B$114)))*Results!$C$18,0)</f>
        <v>0</v>
      </c>
      <c r="EI85" s="128">
        <f>IF(EH114&gt;0,(SQRT(SQRT(EH114))/SQRT(SQRT($B$114)))*Results!$C$18,0)</f>
        <v>0</v>
      </c>
      <c r="EJ85" s="128">
        <f>IF(EI114&gt;0,(SQRT(SQRT(EI114))/SQRT(SQRT($B$114)))*Results!$C$18,0)</f>
        <v>0</v>
      </c>
      <c r="EK85" s="128">
        <f>IF(EJ114&gt;0,(SQRT(SQRT(EJ114))/SQRT(SQRT($B$114)))*Results!$C$18,0)</f>
        <v>0</v>
      </c>
      <c r="EL85" s="128">
        <f>IF(EK114&gt;0,(SQRT(SQRT(EK114))/SQRT(SQRT($B$114)))*Results!$C$18,0)</f>
        <v>0</v>
      </c>
      <c r="EM85" s="128">
        <f>IF(EL114&gt;0,(SQRT(SQRT(EL114))/SQRT(SQRT($B$114)))*Results!$C$18,0)</f>
        <v>0</v>
      </c>
      <c r="EN85" s="128">
        <f>IF(EM114&gt;0,(SQRT(SQRT(EM114))/SQRT(SQRT($B$114)))*Results!$C$18,0)</f>
        <v>0</v>
      </c>
      <c r="EO85" s="128">
        <f>IF(EN114&gt;0,(SQRT(SQRT(EN114))/SQRT(SQRT($B$114)))*Results!$C$18,0)</f>
        <v>0</v>
      </c>
      <c r="EP85" s="128">
        <f>IF(EO114&gt;0,(SQRT(SQRT(EO114))/SQRT(SQRT($B$114)))*Results!$C$18,0)</f>
        <v>0</v>
      </c>
      <c r="EQ85" s="128">
        <f>IF(EP114&gt;0,(SQRT(SQRT(EP114))/SQRT(SQRT($B$114)))*Results!$C$18,0)</f>
        <v>0</v>
      </c>
      <c r="ER85" s="128">
        <f>IF(EQ114&gt;0,(SQRT(SQRT(EQ114))/SQRT(SQRT($B$114)))*Results!$C$18,0)</f>
        <v>0</v>
      </c>
      <c r="ES85" s="128">
        <f>IF(ER114&gt;0,(SQRT(SQRT(ER114))/SQRT(SQRT($B$114)))*Results!$C$18,0)</f>
        <v>0</v>
      </c>
      <c r="ET85" s="128">
        <f>IF(ES114&gt;0,(SQRT(SQRT(ES114))/SQRT(SQRT($B$114)))*Results!$C$18,0)</f>
        <v>0</v>
      </c>
      <c r="EU85" s="128">
        <f>IF(ET114&gt;0,(SQRT(SQRT(ET114))/SQRT(SQRT($B$114)))*Results!$C$18,0)</f>
        <v>0</v>
      </c>
      <c r="EV85" s="128">
        <f>IF(EU114&gt;0,(SQRT(SQRT(EU114))/SQRT(SQRT($B$114)))*Results!$C$18,0)</f>
        <v>0</v>
      </c>
      <c r="EW85" s="128">
        <f>IF(EV114&gt;0,(SQRT(SQRT(EV114))/SQRT(SQRT($B$114)))*Results!$C$18,0)</f>
        <v>0</v>
      </c>
      <c r="EX85" s="128">
        <f>IF(EW114&gt;0,(SQRT(SQRT(EW114))/SQRT(SQRT($B$114)))*Results!$C$18,0)</f>
        <v>0</v>
      </c>
      <c r="EY85" s="128">
        <f>IF(EX114&gt;0,(SQRT(SQRT(EX114))/SQRT(SQRT($B$114)))*Results!$C$18,0)</f>
        <v>0</v>
      </c>
      <c r="EZ85" s="128">
        <f>IF(EY114&gt;0,(SQRT(SQRT(EY114))/SQRT(SQRT($B$114)))*Results!$C$18,0)</f>
        <v>0</v>
      </c>
      <c r="FA85" s="128">
        <f>IF(EZ114&gt;0,(SQRT(SQRT(EZ114))/SQRT(SQRT($B$114)))*Results!$C$18,0)</f>
        <v>0</v>
      </c>
      <c r="FB85" s="128">
        <f>IF(FA114&gt;0,(SQRT(SQRT(FA114))/SQRT(SQRT($B$114)))*Results!$C$18,0)</f>
        <v>0</v>
      </c>
      <c r="FC85" s="128">
        <f>IF(FB114&gt;0,(SQRT(SQRT(FB114))/SQRT(SQRT($B$114)))*Results!$C$18,0)</f>
        <v>0</v>
      </c>
      <c r="FD85" s="128">
        <f>IF(FC114&gt;0,(SQRT(SQRT(FC114))/SQRT(SQRT($B$114)))*Results!$C$18,0)</f>
        <v>0</v>
      </c>
      <c r="FE85" s="128">
        <f>IF(FD114&gt;0,(SQRT(SQRT(FD114))/SQRT(SQRT($B$114)))*Results!$C$18,0)</f>
        <v>0</v>
      </c>
      <c r="FF85" s="128">
        <f>IF(FE114&gt;0,(SQRT(SQRT(FE114))/SQRT(SQRT($B$114)))*Results!$C$18,0)</f>
        <v>0</v>
      </c>
      <c r="FG85" s="128">
        <f>IF(FF114&gt;0,(SQRT(SQRT(FF114))/SQRT(SQRT($B$114)))*Results!$C$18,0)</f>
        <v>0</v>
      </c>
      <c r="FH85" s="128">
        <f>IF(FG114&gt;0,(SQRT(SQRT(FG114))/SQRT(SQRT($B$114)))*Results!$C$18,0)</f>
        <v>0</v>
      </c>
      <c r="FI85" s="128">
        <f>IF(FH114&gt;0,(SQRT(SQRT(FH114))/SQRT(SQRT($B$114)))*Results!$C$18,0)</f>
        <v>0</v>
      </c>
      <c r="FJ85" s="128">
        <f>IF(FI114&gt;0,(SQRT(SQRT(FI114))/SQRT(SQRT($B$114)))*Results!$C$18,0)</f>
        <v>0</v>
      </c>
      <c r="FK85" s="128">
        <f>IF(FJ114&gt;0,(SQRT(SQRT(FJ114))/SQRT(SQRT($B$114)))*Results!$C$18,0)</f>
        <v>0</v>
      </c>
      <c r="FL85" s="128">
        <f>IF(FK114&gt;0,(SQRT(SQRT(FK114))/SQRT(SQRT($B$114)))*Results!$C$18,0)</f>
        <v>0</v>
      </c>
      <c r="FM85" s="128">
        <f>IF(FL114&gt;0,(SQRT(SQRT(FL114))/SQRT(SQRT($B$114)))*Results!$C$18,0)</f>
        <v>0</v>
      </c>
      <c r="FN85" s="128">
        <f>IF(FM114&gt;0,(SQRT(SQRT(FM114))/SQRT(SQRT($B$114)))*Results!$C$18,0)</f>
        <v>0</v>
      </c>
      <c r="FO85" s="128">
        <f>IF(FN114&gt;0,(SQRT(SQRT(FN114))/SQRT(SQRT($B$114)))*Results!$C$18,0)</f>
        <v>0</v>
      </c>
      <c r="FP85" s="128">
        <f>IF(FO114&gt;0,(SQRT(SQRT(FO114))/SQRT(SQRT($B$114)))*Results!$C$18,0)</f>
        <v>0</v>
      </c>
      <c r="FQ85" s="128">
        <f>IF(FP114&gt;0,(SQRT(SQRT(FP114))/SQRT(SQRT($B$114)))*Results!$C$18,0)</f>
        <v>0</v>
      </c>
      <c r="FR85" s="128">
        <f>IF(FQ114&gt;0,(SQRT(SQRT(FQ114))/SQRT(SQRT($B$114)))*Results!$C$18,0)</f>
        <v>0</v>
      </c>
      <c r="FS85" s="128">
        <f>IF(FR114&gt;0,(SQRT(SQRT(FR114))/SQRT(SQRT($B$114)))*Results!$C$18,0)</f>
        <v>0</v>
      </c>
      <c r="FT85" s="128">
        <f>IF(FS114&gt;0,(SQRT(SQRT(FS114))/SQRT(SQRT($B$114)))*Results!$C$18,0)</f>
        <v>0</v>
      </c>
      <c r="FU85" s="128">
        <f>IF(FT114&gt;0,(SQRT(SQRT(FT114))/SQRT(SQRT($B$114)))*Results!$C$18,0)</f>
        <v>0</v>
      </c>
      <c r="FV85" s="128">
        <f>IF(FU114&gt;0,(SQRT(SQRT(FU114))/SQRT(SQRT($B$114)))*Results!$C$18,0)</f>
        <v>0</v>
      </c>
      <c r="FW85" s="128">
        <f>IF(FV114&gt;0,(SQRT(SQRT(FV114))/SQRT(SQRT($B$114)))*Results!$C$18,0)</f>
        <v>0</v>
      </c>
      <c r="FX85" s="128">
        <f>IF(FW114&gt;0,(SQRT(SQRT(FW114))/SQRT(SQRT($B$114)))*Results!$C$18,0)</f>
        <v>0</v>
      </c>
      <c r="FY85" s="128">
        <f>IF(FX114&gt;0,(SQRT(SQRT(FX114))/SQRT(SQRT($B$114)))*Results!$C$18,0)</f>
        <v>0</v>
      </c>
      <c r="FZ85" s="128">
        <f>IF(FY114&gt;0,(SQRT(SQRT(FY114))/SQRT(SQRT($B$114)))*Results!$C$18,0)</f>
        <v>0</v>
      </c>
      <c r="GA85" s="128">
        <f>IF(FZ114&gt;0,(SQRT(SQRT(FZ114))/SQRT(SQRT($B$114)))*Results!$C$18,0)</f>
        <v>0</v>
      </c>
      <c r="GB85" s="128">
        <f>IF(GA114&gt;0,(SQRT(SQRT(GA114))/SQRT(SQRT($B$114)))*Results!$C$18,0)</f>
        <v>0</v>
      </c>
      <c r="GC85" s="128">
        <f>IF(GB114&gt;0,(SQRT(SQRT(GB114))/SQRT(SQRT($B$114)))*Results!$C$18,0)</f>
        <v>0</v>
      </c>
      <c r="GD85" s="128">
        <f>IF(GC114&gt;0,(SQRT(SQRT(GC114))/SQRT(SQRT($B$114)))*Results!$C$18,0)</f>
        <v>0</v>
      </c>
      <c r="GE85" s="128">
        <f>IF(GD114&gt;0,(SQRT(SQRT(GD114))/SQRT(SQRT($B$114)))*Results!$C$18,0)</f>
        <v>0</v>
      </c>
      <c r="GF85" s="128">
        <f>IF(GE114&gt;0,(SQRT(SQRT(GE114))/SQRT(SQRT($B$114)))*Results!$C$18,0)</f>
        <v>0</v>
      </c>
      <c r="GG85" s="128">
        <f>IF(GF114&gt;0,(SQRT(SQRT(GF114))/SQRT(SQRT($B$114)))*Results!$C$18,0)</f>
        <v>0</v>
      </c>
      <c r="GH85" s="128">
        <f>IF(GG114&gt;0,(SQRT(SQRT(GG114))/SQRT(SQRT($B$114)))*Results!$C$18,0)</f>
        <v>0</v>
      </c>
      <c r="GI85" s="128">
        <f>IF(GH114&gt;0,(SQRT(SQRT(GH114))/SQRT(SQRT($B$114)))*Results!$C$18,0)</f>
        <v>0</v>
      </c>
      <c r="GJ85" s="128">
        <f>IF(GI114&gt;0,(SQRT(SQRT(GI114))/SQRT(SQRT($B$114)))*Results!$C$18,0)</f>
        <v>0</v>
      </c>
      <c r="GK85" s="128">
        <f>IF(GJ114&gt;0,(SQRT(SQRT(GJ114))/SQRT(SQRT($B$114)))*Results!$C$18,0)</f>
        <v>0</v>
      </c>
      <c r="GL85" s="128">
        <f>IF(GK114&gt;0,(SQRT(SQRT(GK114))/SQRT(SQRT($B$114)))*Results!$C$18,0)</f>
        <v>0</v>
      </c>
      <c r="GM85" s="128">
        <f>IF(GL114&gt;0,(SQRT(SQRT(GL114))/SQRT(SQRT($B$114)))*Results!$C$18,0)</f>
        <v>0</v>
      </c>
      <c r="GN85" s="128">
        <f>IF(GM114&gt;0,(SQRT(SQRT(GM114))/SQRT(SQRT($B$114)))*Results!$C$18,0)</f>
        <v>0</v>
      </c>
      <c r="GO85" s="128">
        <f>IF(GN114&gt;0,(SQRT(SQRT(GN114))/SQRT(SQRT($B$114)))*Results!$C$18,0)</f>
        <v>0</v>
      </c>
      <c r="GP85" s="128">
        <f>IF(GO114&gt;0,(SQRT(SQRT(GO114))/SQRT(SQRT($B$114)))*Results!$C$18,0)</f>
        <v>0</v>
      </c>
      <c r="GQ85" s="128">
        <f>IF(GP114&gt;0,(SQRT(SQRT(GP114))/SQRT(SQRT($B$114)))*Results!$C$18,0)</f>
        <v>0</v>
      </c>
      <c r="GR85" s="128">
        <f>IF(GQ114&gt;0,(SQRT(SQRT(GQ114))/SQRT(SQRT($B$114)))*Results!$C$18,0)</f>
        <v>0</v>
      </c>
      <c r="GS85" s="128">
        <f>IF(GR114&gt;0,(SQRT(SQRT(GR114))/SQRT(SQRT($B$114)))*Results!$C$18,0)</f>
        <v>0</v>
      </c>
      <c r="GT85" s="128">
        <f>IF(GS114&gt;0,(SQRT(SQRT(GS114))/SQRT(SQRT($B$114)))*Results!$C$18,0)</f>
        <v>0</v>
      </c>
      <c r="GU85" s="128">
        <f>IF(GT114&gt;0,(SQRT(SQRT(GT114))/SQRT(SQRT($B$114)))*Results!$C$18,0)</f>
        <v>0</v>
      </c>
      <c r="GV85" s="128">
        <f>IF(GU114&gt;0,(SQRT(SQRT(GU114))/SQRT(SQRT($B$114)))*Results!$C$18,0)</f>
        <v>0</v>
      </c>
      <c r="GW85" s="128">
        <f>IF(GV114&gt;0,(SQRT(SQRT(GV114))/SQRT(SQRT($B$114)))*Results!$C$18,0)</f>
        <v>0</v>
      </c>
      <c r="GX85" s="128">
        <f>IF(GW114&gt;0,(SQRT(SQRT(GW114))/SQRT(SQRT($B$114)))*Results!$C$18,0)</f>
        <v>0</v>
      </c>
      <c r="GY85" s="128">
        <f>IF(GX114&gt;0,(SQRT(SQRT(GX114))/SQRT(SQRT($B$114)))*Results!$C$18,0)</f>
        <v>0</v>
      </c>
      <c r="GZ85" s="128">
        <f>IF(GY114&gt;0,(SQRT(SQRT(GY114))/SQRT(SQRT($B$114)))*Results!$C$18,0)</f>
        <v>0</v>
      </c>
      <c r="HA85" s="128">
        <f>IF(GZ114&gt;0,(SQRT(SQRT(GZ114))/SQRT(SQRT($B$114)))*Results!$C$18,0)</f>
        <v>0</v>
      </c>
      <c r="HB85" s="128">
        <f>IF(HA114&gt;0,(SQRT(SQRT(HA114))/SQRT(SQRT($B$114)))*Results!$C$18,0)</f>
        <v>0</v>
      </c>
      <c r="HC85" s="128">
        <f>IF(HB114&gt;0,(SQRT(SQRT(HB114))/SQRT(SQRT($B$114)))*Results!$C$18,0)</f>
        <v>0</v>
      </c>
      <c r="HD85" s="128">
        <f>IF(HC114&gt;0,(SQRT(SQRT(HC114))/SQRT(SQRT($B$114)))*Results!$C$18,0)</f>
        <v>0</v>
      </c>
      <c r="HE85" s="128">
        <f>IF(HD114&gt;0,(SQRT(SQRT(HD114))/SQRT(SQRT($B$114)))*Results!$C$18,0)</f>
        <v>0</v>
      </c>
      <c r="HF85" s="128">
        <f>IF(HE114&gt;0,(SQRT(SQRT(HE114))/SQRT(SQRT($B$114)))*Results!$C$18,0)</f>
        <v>0</v>
      </c>
      <c r="HG85" s="128">
        <f>IF(HF114&gt;0,(SQRT(SQRT(HF114))/SQRT(SQRT($B$114)))*Results!$C$18,0)</f>
        <v>0</v>
      </c>
      <c r="HH85" s="128">
        <f>IF(HG114&gt;0,(SQRT(SQRT(HG114))/SQRT(SQRT($B$114)))*Results!$C$18,0)</f>
        <v>0</v>
      </c>
      <c r="HI85" s="128">
        <f>IF(HH114&gt;0,(SQRT(SQRT(HH114))/SQRT(SQRT($B$114)))*Results!$C$18,0)</f>
        <v>0</v>
      </c>
      <c r="HJ85" s="128">
        <f>IF(HI114&gt;0,(SQRT(SQRT(HI114))/SQRT(SQRT($B$114)))*Results!$C$18,0)</f>
        <v>0</v>
      </c>
      <c r="HK85" s="128">
        <f>IF(HJ114&gt;0,(SQRT(SQRT(HJ114))/SQRT(SQRT($B$114)))*Results!$C$18,0)</f>
        <v>0</v>
      </c>
      <c r="HL85" s="128">
        <f>IF(HK114&gt;0,(SQRT(SQRT(HK114))/SQRT(SQRT($B$114)))*Results!$C$18,0)</f>
        <v>0</v>
      </c>
      <c r="HM85" s="128">
        <f>IF(HL114&gt;0,(SQRT(SQRT(HL114))/SQRT(SQRT($B$114)))*Results!$C$18,0)</f>
        <v>0</v>
      </c>
      <c r="HN85" s="128">
        <f>IF(HM114&gt;0,(SQRT(SQRT(HM114))/SQRT(SQRT($B$114)))*Results!$C$18,0)</f>
        <v>0</v>
      </c>
      <c r="HO85" s="128">
        <f>IF(HN114&gt;0,(SQRT(SQRT(HN114))/SQRT(SQRT($B$114)))*Results!$C$18,0)</f>
        <v>0</v>
      </c>
      <c r="HP85" s="128">
        <f>IF(HO114&gt;0,(SQRT(SQRT(HO114))/SQRT(SQRT($B$114)))*Results!$C$18,0)</f>
        <v>0</v>
      </c>
      <c r="HQ85" s="128">
        <f>IF(HP114&gt;0,(SQRT(SQRT(HP114))/SQRT(SQRT($B$114)))*Results!$C$18,0)</f>
        <v>0</v>
      </c>
      <c r="HR85" s="128">
        <f>IF(HQ114&gt;0,(SQRT(SQRT(HQ114))/SQRT(SQRT($B$114)))*Results!$C$18,0)</f>
        <v>0</v>
      </c>
      <c r="HS85" s="128">
        <f>IF(HR114&gt;0,(SQRT(SQRT(HR114))/SQRT(SQRT($B$114)))*Results!$C$18,0)</f>
        <v>0</v>
      </c>
      <c r="HT85" s="128">
        <f>IF(HS114&gt;0,(SQRT(SQRT(HS114))/SQRT(SQRT($B$114)))*Results!$C$18,0)</f>
        <v>0</v>
      </c>
      <c r="HU85" s="128">
        <f>IF(HT114&gt;0,(SQRT(SQRT(HT114))/SQRT(SQRT($B$114)))*Results!$C$18,0)</f>
        <v>0</v>
      </c>
      <c r="HV85" s="128">
        <f>IF(HU114&gt;0,(SQRT(SQRT(HU114))/SQRT(SQRT($B$114)))*Results!$C$18,0)</f>
        <v>0</v>
      </c>
      <c r="HW85" s="128">
        <f>IF(HV114&gt;0,(SQRT(SQRT(HV114))/SQRT(SQRT($B$114)))*Results!$C$18,0)</f>
        <v>0</v>
      </c>
      <c r="HX85" s="128">
        <f>IF(HW114&gt;0,(SQRT(SQRT(HW114))/SQRT(SQRT($B$114)))*Results!$C$18,0)</f>
        <v>0</v>
      </c>
      <c r="HY85" s="128">
        <f>IF(HX114&gt;0,(SQRT(SQRT(HX114))/SQRT(SQRT($B$114)))*Results!$C$18,0)</f>
        <v>0</v>
      </c>
      <c r="HZ85" s="128">
        <f>IF(HY114&gt;0,(SQRT(SQRT(HY114))/SQRT(SQRT($B$114)))*Results!$C$18,0)</f>
        <v>0</v>
      </c>
      <c r="IA85" s="128">
        <f>IF(HZ114&gt;0,(SQRT(SQRT(HZ114))/SQRT(SQRT($B$114)))*Results!$C$18,0)</f>
        <v>0</v>
      </c>
      <c r="IB85" s="128">
        <f>IF(IA114&gt;0,(SQRT(SQRT(IA114))/SQRT(SQRT($B$114)))*Results!$C$18,0)</f>
        <v>0</v>
      </c>
      <c r="IC85" s="128">
        <f>IF(IB114&gt;0,(SQRT(SQRT(IB114))/SQRT(SQRT($B$114)))*Results!$C$18,0)</f>
        <v>0</v>
      </c>
      <c r="ID85" s="128">
        <f>IF(IC114&gt;0,(SQRT(SQRT(IC114))/SQRT(SQRT($B$114)))*Results!$C$18,0)</f>
        <v>0</v>
      </c>
      <c r="IE85" s="128">
        <f>IF(ID114&gt;0,(SQRT(SQRT(ID114))/SQRT(SQRT($B$114)))*Results!$C$18,0)</f>
        <v>0</v>
      </c>
      <c r="IF85" s="128">
        <f>IF(IE114&gt;0,(SQRT(SQRT(IE114))/SQRT(SQRT($B$114)))*Results!$C$18,0)</f>
        <v>0</v>
      </c>
      <c r="IG85" s="128">
        <f>IF(IF114&gt;0,(SQRT(SQRT(IF114))/SQRT(SQRT($B$114)))*Results!$C$18,0)</f>
        <v>0</v>
      </c>
      <c r="IH85" s="128">
        <f>IF(IG114&gt;0,(SQRT(SQRT(IG114))/SQRT(SQRT($B$114)))*Results!$C$18,0)</f>
        <v>0</v>
      </c>
      <c r="II85" s="128">
        <f>IF(IH114&gt;0,(SQRT(SQRT(IH114))/SQRT(SQRT($B$114)))*Results!$C$18,0)</f>
        <v>0</v>
      </c>
      <c r="IJ85" s="128">
        <f>IF(II114&gt;0,(SQRT(SQRT(II114))/SQRT(SQRT($B$114)))*Results!$C$18,0)</f>
        <v>0</v>
      </c>
      <c r="IK85" s="128">
        <f>IF(IJ114&gt;0,(SQRT(SQRT(IJ114))/SQRT(SQRT($B$114)))*Results!$C$18,0)</f>
        <v>0</v>
      </c>
      <c r="IL85" s="128">
        <f>IF(IK114&gt;0,(SQRT(SQRT(IK114))/SQRT(SQRT($B$114)))*Results!$C$18,0)</f>
        <v>0</v>
      </c>
      <c r="IM85" s="128">
        <f>IF(IL114&gt;0,(SQRT(SQRT(IL114))/SQRT(SQRT($B$114)))*Results!$C$18,0)</f>
        <v>0</v>
      </c>
      <c r="IN85" s="128">
        <f>IF(IM114&gt;0,(SQRT(SQRT(IM114))/SQRT(SQRT($B$114)))*Results!$C$18,0)</f>
        <v>0</v>
      </c>
      <c r="IO85" s="128">
        <f>IF(IN114&gt;0,(SQRT(SQRT(IN114))/SQRT(SQRT($B$114)))*Results!$C$18,0)</f>
        <v>0</v>
      </c>
      <c r="IP85" s="128">
        <f>IF(IO114&gt;0,(SQRT(SQRT(IO114))/SQRT(SQRT($B$114)))*Results!$C$18,0)</f>
        <v>0</v>
      </c>
      <c r="IQ85" s="128">
        <f>IF(IP114&gt;0,(SQRT(SQRT(IP114))/SQRT(SQRT($B$114)))*Results!$C$18,0)</f>
        <v>0</v>
      </c>
      <c r="IR85" s="211">
        <f>IF(IQ114&gt;0,(SQRT(SQRT(IQ114))/SQRT(SQRT($B$114)))*Results!$C$18,0)</f>
        <v>0</v>
      </c>
      <c r="IS85" s="128"/>
      <c r="IT85" s="128">
        <f>(SQRT(SQRT(IS114))/SQRT(SQRT($B$114)))*100</f>
        <v>0</v>
      </c>
      <c r="IU85" s="128">
        <f>(SQRT(SQRT(IT114))/SQRT(SQRT($B$114)))*100</f>
        <v>0</v>
      </c>
      <c r="IV85" s="128">
        <f>(SQRT(SQRT(IU114))/SQRT(SQRT($B$114)))*100</f>
        <v>0</v>
      </c>
    </row>
    <row r="86" spans="1:256" s="8" customFormat="1" hidden="1" x14ac:dyDescent="0.25">
      <c r="A86" s="191"/>
      <c r="B86" s="25"/>
      <c r="C86" s="128">
        <f>IF(C85&lt;Results!$C$19,Results!$C$19,C85)</f>
        <v>120</v>
      </c>
      <c r="D86" s="128">
        <f>IF(D85&lt;Results!$C$19,Results!$C$19,D85)</f>
        <v>119.82837485416344</v>
      </c>
      <c r="E86" s="128">
        <f>IF(E85&lt;Results!$C$19,Results!$C$19,E85)</f>
        <v>119.65484911822809</v>
      </c>
      <c r="F86" s="128">
        <f>IF(F85&lt;Results!$C$19,Results!$C$19,F85)</f>
        <v>119.47937764401208</v>
      </c>
      <c r="G86" s="128">
        <f>IF(G85&lt;Results!$C$19,Results!$C$19,G85)</f>
        <v>119.30191370741011</v>
      </c>
      <c r="H86" s="128">
        <f>IF(H85&lt;Results!$C$19,Results!$C$19,H85)</f>
        <v>119.1224089413478</v>
      </c>
      <c r="I86" s="128">
        <f>IF(I85&lt;Results!$C$19,Results!$C$19,I85)</f>
        <v>118.94081326542397</v>
      </c>
      <c r="J86" s="128">
        <f>IF(J85&lt;Results!$C$19,Results!$C$19,J85)</f>
        <v>118.75707484184053</v>
      </c>
      <c r="K86" s="128">
        <f>IF(K85&lt;Results!$C$19,Results!$C$19,K85)</f>
        <v>118.57113993823621</v>
      </c>
      <c r="L86" s="128">
        <f>IF(L85&lt;Results!$C$19,Results!$C$19,L85)</f>
        <v>118.38295287502154</v>
      </c>
      <c r="M86" s="128">
        <f>IF(M85&lt;Results!$C$19,Results!$C$19,M85)</f>
        <v>118.1924559683974</v>
      </c>
      <c r="N86" s="128">
        <f>IF(N85&lt;Results!$C$19,Results!$C$19,N85)</f>
        <v>117.99958938075881</v>
      </c>
      <c r="O86" s="128">
        <f>IF(O85&lt;Results!$C$19,Results!$C$19,O85)</f>
        <v>117.8042910534128</v>
      </c>
      <c r="P86" s="128">
        <f>IF(P85&lt;Results!$C$19,Results!$C$19,P85)</f>
        <v>117.60649663331083</v>
      </c>
      <c r="Q86" s="128">
        <f>IF(Q85&lt;Results!$C$19,Results!$C$19,Q85)</f>
        <v>117.40613933696073</v>
      </c>
      <c r="R86" s="128">
        <f>IF(R85&lt;Results!$C$19,Results!$C$19,R85)</f>
        <v>117.20314980873191</v>
      </c>
      <c r="S86" s="128">
        <f>IF(S85&lt;Results!$C$19,Results!$C$19,S85)</f>
        <v>116.99745605627817</v>
      </c>
      <c r="T86" s="128">
        <f>IF(T85&lt;Results!$C$19,Results!$C$19,T85)</f>
        <v>116.78898332302053</v>
      </c>
      <c r="U86" s="128">
        <f>IF(U85&lt;Results!$C$19,Results!$C$19,U85)</f>
        <v>116.57765389805438</v>
      </c>
      <c r="V86" s="128">
        <f>IF(V85&lt;Results!$C$19,Results!$C$19,V85)</f>
        <v>116.36338700054154</v>
      </c>
      <c r="W86" s="128">
        <f>IF(W85&lt;Results!$C$19,Results!$C$19,W85)</f>
        <v>116.14609865482367</v>
      </c>
      <c r="X86" s="128">
        <f>IF(X85&lt;Results!$C$19,Results!$C$19,X85)</f>
        <v>115.92570152881346</v>
      </c>
      <c r="Y86" s="128">
        <f>IF(Y85&lt;Results!$C$19,Results!$C$19,Y85)</f>
        <v>115.70210473616149</v>
      </c>
      <c r="Z86" s="128">
        <f>IF(Z85&lt;Results!$C$19,Results!$C$19,Z85)</f>
        <v>115.4752136541772</v>
      </c>
      <c r="AA86" s="128">
        <f>IF(AA85&lt;Results!$C$19,Results!$C$19,AA85)</f>
        <v>115.24492973052362</v>
      </c>
      <c r="AB86" s="128">
        <f>IF(AB85&lt;Results!$C$19,Results!$C$19,AB85)</f>
        <v>115.01115030250219</v>
      </c>
      <c r="AC86" s="128">
        <f>IF(AC85&lt;Results!$C$19,Results!$C$19,AC85)</f>
        <v>114.77376837742057</v>
      </c>
      <c r="AD86" s="128">
        <f>IF(AD85&lt;Results!$C$19,Results!$C$19,AD85)</f>
        <v>114.53267237263718</v>
      </c>
      <c r="AE86" s="128">
        <f>IF(AE85&lt;Results!$C$19,Results!$C$19,AE85)</f>
        <v>114.28774586602597</v>
      </c>
      <c r="AF86" s="128">
        <f>IF(AF85&lt;Results!$C$19,Results!$C$19,AF85)</f>
        <v>114.03886735356042</v>
      </c>
      <c r="AG86" s="128">
        <f>IF(AG85&lt;Results!$C$19,Results!$C$19,AG85)</f>
        <v>113.78590996404851</v>
      </c>
      <c r="AH86" s="128">
        <f>IF(AH85&lt;Results!$C$19,Results!$C$19,AH85)</f>
        <v>113.52874112912983</v>
      </c>
      <c r="AI86" s="128">
        <f>IF(AI85&lt;Results!$C$19,Results!$C$19,AI85)</f>
        <v>113.26722228059656</v>
      </c>
      <c r="AJ86" s="128">
        <f>IF(AJ85&lt;Results!$C$19,Results!$C$19,AJ85)</f>
        <v>113.00120849972048</v>
      </c>
      <c r="AK86" s="128">
        <f>IF(AK85&lt;Results!$C$19,Results!$C$19,AK85)</f>
        <v>112.73054811781154</v>
      </c>
      <c r="AL86" s="128">
        <f>IF(AL85&lt;Results!$C$19,Results!$C$19,AL85)</f>
        <v>112.45508233562261</v>
      </c>
      <c r="AM86" s="128">
        <f>IF(AM85&lt;Results!$C$19,Results!$C$19,AM85)</f>
        <v>112.17464481228544</v>
      </c>
      <c r="AN86" s="128">
        <f>IF(AN85&lt;Results!$C$19,Results!$C$19,AN85)</f>
        <v>111.88906115231765</v>
      </c>
      <c r="AO86" s="128">
        <f>IF(AO85&lt;Results!$C$19,Results!$C$19,AO85)</f>
        <v>111.59814842489935</v>
      </c>
      <c r="AP86" s="128">
        <f>IF(AP85&lt;Results!$C$19,Results!$C$19,AP85)</f>
        <v>111.3017146215159</v>
      </c>
      <c r="AQ86" s="128">
        <f>IF(AQ85&lt;Results!$C$19,Results!$C$19,AQ85)</f>
        <v>110.99955806950483</v>
      </c>
      <c r="AR86" s="128">
        <f>IF(AR85&lt;Results!$C$19,Results!$C$19,AR85)</f>
        <v>110.69146679903568</v>
      </c>
      <c r="AS86" s="128">
        <f>IF(AS85&lt;Results!$C$19,Results!$C$19,AS85)</f>
        <v>110.3772178571007</v>
      </c>
      <c r="AT86" s="128">
        <f>IF(AT85&lt;Results!$C$19,Results!$C$19,AT85)</f>
        <v>110.05657658591842</v>
      </c>
      <c r="AU86" s="128">
        <f>IF(AU85&lt;Results!$C$19,Results!$C$19,AU85)</f>
        <v>109.72929579538098</v>
      </c>
      <c r="AV86" s="128">
        <f>IF(AV85&lt;Results!$C$19,Results!$C$19,AV85)</f>
        <v>109.39511488717858</v>
      </c>
      <c r="AW86" s="128">
        <f>IF(AW85&lt;Results!$C$19,Results!$C$19,AW85)</f>
        <v>109.05375890177839</v>
      </c>
      <c r="AX86" s="128">
        <f>IF(AX85&lt;Results!$C$19,Results!$C$19,AX85)</f>
        <v>108.70493749970588</v>
      </c>
      <c r="AY86" s="128">
        <f>IF(AY85&lt;Results!$C$19,Results!$C$19,AY85)</f>
        <v>108.34834382783525</v>
      </c>
      <c r="AZ86" s="128">
        <f>IF(AZ85&lt;Results!$C$19,Results!$C$19,AZ85)</f>
        <v>107.98365326060396</v>
      </c>
      <c r="BA86" s="128">
        <f>IF(BA85&lt;Results!$C$19,Results!$C$19,BA85)</f>
        <v>107.6105220438468</v>
      </c>
      <c r="BB86" s="128">
        <f>IF(BB85&lt;Results!$C$19,Results!$C$19,BB85)</f>
        <v>107.22858582611876</v>
      </c>
      <c r="BC86" s="128">
        <f>IF(BC85&lt;Results!$C$19,Results!$C$19,BC85)</f>
        <v>106.83745802435202</v>
      </c>
      <c r="BD86" s="128">
        <f>IF(BD85&lt;Results!$C$19,Results!$C$19,BD85)</f>
        <v>106.43672802462093</v>
      </c>
      <c r="BE86" s="128">
        <f>IF(BE85&lt;Results!$C$19,Results!$C$19,BE85)</f>
        <v>106.02595919866559</v>
      </c>
      <c r="BF86" s="128">
        <f>IF(BF85&lt;Results!$C$19,Results!$C$19,BF85)</f>
        <v>105.60468671184644</v>
      </c>
      <c r="BG86" s="128">
        <f>IF(BG85&lt;Results!$C$19,Results!$C$19,BG85)</f>
        <v>105.17241509665941</v>
      </c>
      <c r="BH86" s="128">
        <f>IF(BH85&lt;Results!$C$19,Results!$C$19,BH85)</f>
        <v>104.72861555976529</v>
      </c>
      <c r="BI86" s="128">
        <f>IF(BI85&lt;Results!$C$19,Results!$C$19,BI85)</f>
        <v>104.2727229876005</v>
      </c>
      <c r="BJ86" s="128">
        <f>IF(BJ85&lt;Results!$C$19,Results!$C$19,BJ85)</f>
        <v>103.80413262382791</v>
      </c>
      <c r="BK86" s="128">
        <f>IF(BK85&lt;Results!$C$19,Results!$C$19,BK85)</f>
        <v>103.32219633826374</v>
      </c>
      <c r="BL86" s="128">
        <f>IF(BL85&lt;Results!$C$19,Results!$C$19,BL85)</f>
        <v>102.82621841434654</v>
      </c>
      <c r="BM86" s="128">
        <f>IF(BM85&lt;Results!$C$19,Results!$C$19,BM85)</f>
        <v>102.3154508830774</v>
      </c>
      <c r="BN86" s="128">
        <f>IF(BN85&lt;Results!$C$19,Results!$C$19,BN85)</f>
        <v>101.78908823003441</v>
      </c>
      <c r="BO86" s="128">
        <f>IF(BO85&lt;Results!$C$19,Results!$C$19,BO85)</f>
        <v>101.24626139738905</v>
      </c>
      <c r="BP86" s="128">
        <f>IF(BP85&lt;Results!$C$19,Results!$C$19,BP85)</f>
        <v>100.68603102895429</v>
      </c>
      <c r="BQ86" s="128">
        <f>IF(BQ85&lt;Results!$C$19,Results!$C$19,BQ85)</f>
        <v>100.10737973733933</v>
      </c>
      <c r="BR86" s="128">
        <f>IF(BR85&lt;Results!$C$19,Results!$C$19,BR85)</f>
        <v>99.509203276632675</v>
      </c>
      <c r="BS86" s="128">
        <f>IF(BS85&lt;Results!$C$19,Results!$C$19,BS85)</f>
        <v>98.890300467576694</v>
      </c>
      <c r="BT86" s="128">
        <f>IF(BT85&lt;Results!$C$19,Results!$C$19,BT85)</f>
        <v>98.249361558884885</v>
      </c>
      <c r="BU86" s="128">
        <f>IF(BU85&lt;Results!$C$19,Results!$C$19,BU85)</f>
        <v>97.584954790099474</v>
      </c>
      <c r="BV86" s="128">
        <f>IF(BV85&lt;Results!$C$19,Results!$C$19,BV85)</f>
        <v>96.895510814954918</v>
      </c>
      <c r="BW86" s="128">
        <f>IF(BW85&lt;Results!$C$19,Results!$C$19,BW85)</f>
        <v>96.179304474197721</v>
      </c>
      <c r="BX86" s="128">
        <f>IF(BX85&lt;Results!$C$19,Results!$C$19,BX85)</f>
        <v>95.434433445791981</v>
      </c>
      <c r="BY86" s="128">
        <f>IF(BY85&lt;Results!$C$19,Results!$C$19,BY85)</f>
        <v>94.658793086289137</v>
      </c>
      <c r="BZ86" s="128">
        <f>IF(BZ85&lt;Results!$C$19,Results!$C$19,BZ85)</f>
        <v>93.850046539754516</v>
      </c>
      <c r="CA86" s="128">
        <f>IF(CA85&lt;Results!$C$19,Results!$C$19,CA85)</f>
        <v>93.0055890515399</v>
      </c>
      <c r="CB86" s="128">
        <f>IF(CB85&lt;Results!$C$19,Results!$C$19,CB85)</f>
        <v>92.122505048131401</v>
      </c>
      <c r="CC86" s="128">
        <f>IF(CC85&lt;Results!$C$19,Results!$C$19,CC85)</f>
        <v>91.197516120415997</v>
      </c>
      <c r="CD86" s="128">
        <f>IF(CD85&lt;Results!$C$19,Results!$C$19,CD85)</f>
        <v>90.226917467803062</v>
      </c>
      <c r="CE86" s="128">
        <f>IF(CE85&lt;Results!$C$19,Results!$C$19,CE85)</f>
        <v>89.206499513441031</v>
      </c>
      <c r="CF86" s="128">
        <f>IF(CF85&lt;Results!$C$19,Results!$C$19,CF85)</f>
        <v>88.131450272953487</v>
      </c>
      <c r="CG86" s="128">
        <f>IF(CG85&lt;Results!$C$19,Results!$C$19,CG85)</f>
        <v>86.996232439794454</v>
      </c>
      <c r="CH86" s="128">
        <f>IF(CH85&lt;Results!$C$19,Results!$C$19,CH85)</f>
        <v>85.794426720246719</v>
      </c>
      <c r="CI86" s="128">
        <f>IF(CI85&lt;Results!$C$19,Results!$C$19,CI85)</f>
        <v>84.518529447879047</v>
      </c>
      <c r="CJ86" s="128">
        <f>IF(CJ85&lt;Results!$C$19,Results!$C$19,CJ85)</f>
        <v>83.159687154375732</v>
      </c>
      <c r="CK86" s="128">
        <f>IF(CK85&lt;Results!$C$19,Results!$C$19,CK85)</f>
        <v>81.707342464749033</v>
      </c>
      <c r="CL86" s="128">
        <f>IF(CL85&lt;Results!$C$19,Results!$C$19,CL85)</f>
        <v>80.148752441970942</v>
      </c>
      <c r="CM86" s="128">
        <f>IF(CM85&lt;Results!$C$19,Results!$C$19,CM85)</f>
        <v>78.468318686737575</v>
      </c>
      <c r="CN86" s="128">
        <f>IF(CN85&lt;Results!$C$19,Results!$C$19,CN85)</f>
        <v>76.646631267766054</v>
      </c>
      <c r="CO86" s="128">
        <f>IF(CO85&lt;Results!$C$19,Results!$C$19,CO85)</f>
        <v>74.659062266614995</v>
      </c>
      <c r="CP86" s="128">
        <f>IF(CP85&lt;Results!$C$19,Results!$C$19,CP85)</f>
        <v>72.473620786104362</v>
      </c>
      <c r="CQ86" s="128">
        <f>IF(CQ85&lt;Results!$C$19,Results!$C$19,CQ85)</f>
        <v>70.047535365265105</v>
      </c>
      <c r="CR86" s="128">
        <f>IF(CR85&lt;Results!$C$19,Results!$C$19,CR85)</f>
        <v>67.321505548304941</v>
      </c>
      <c r="CS86" s="128">
        <f>IF(CS85&lt;Results!$C$19,Results!$C$19,CS85)</f>
        <v>64.209341364368314</v>
      </c>
      <c r="CT86" s="128">
        <f>IF(CT85&lt;Results!$C$19,Results!$C$19,CT85)</f>
        <v>61.400293144933229</v>
      </c>
      <c r="CU86" s="128">
        <f>IF(CU85&lt;Results!$C$19,Results!$C$19,CU85)</f>
        <v>61.422097745606891</v>
      </c>
      <c r="CV86" s="128">
        <f>IF(CV85&lt;Results!$C$19,Results!$C$19,CV85)</f>
        <v>61.44417852835354</v>
      </c>
      <c r="CW86" s="128">
        <f>IF(CW85&lt;Results!$C$19,Results!$C$19,CW85)</f>
        <v>61.466537578839599</v>
      </c>
      <c r="CX86" s="128">
        <f>IF(CX85&lt;Results!$C$19,Results!$C$19,CX85)</f>
        <v>58.989086347206182</v>
      </c>
      <c r="CY86" s="128">
        <f>IF(CY85&lt;Results!$C$19,Results!$C$19,CY85)</f>
        <v>56.191959381546518</v>
      </c>
      <c r="CZ86" s="128">
        <f>IF(CZ85&lt;Results!$C$19,Results!$C$19,CZ85)</f>
        <v>52.968702733885813</v>
      </c>
      <c r="DA86" s="128">
        <f>IF(DA85&lt;Results!$C$19,Results!$C$19,DA85)</f>
        <v>49.140976086476712</v>
      </c>
      <c r="DB86" s="128">
        <f>IF(DB85&lt;Results!$C$19,Results!$C$19,DB85)</f>
        <v>44.366605627157682</v>
      </c>
      <c r="DC86" s="128">
        <f>IF(DC85&lt;Results!$C$19,Results!$C$19,DC85)</f>
        <v>37.80672243044517</v>
      </c>
      <c r="DD86" s="128">
        <f>IF(DD85&lt;Results!$C$19,Results!$C$19,DD85)</f>
        <v>35</v>
      </c>
      <c r="DE86" s="128">
        <f>IF(DE85&lt;Results!$C$19,Results!$C$19,DE85)</f>
        <v>35</v>
      </c>
      <c r="DF86" s="128">
        <f>IF(DF85&lt;Results!$C$19,Results!$C$19,DF85)</f>
        <v>35</v>
      </c>
      <c r="DG86" s="128">
        <f>IF(DG85&lt;Results!$C$19,Results!$C$19,DG85)</f>
        <v>35</v>
      </c>
      <c r="DH86" s="128">
        <f>IF(DH85&lt;Results!$C$19,Results!$C$19,DH85)</f>
        <v>35</v>
      </c>
      <c r="DI86" s="128">
        <f>IF(DI85&lt;Results!$C$19,Results!$C$19,DI85)</f>
        <v>35</v>
      </c>
      <c r="DJ86" s="128">
        <f>IF(DJ85&lt;Results!$C$19,Results!$C$19,DJ85)</f>
        <v>35</v>
      </c>
      <c r="DK86" s="128">
        <f>IF(DK85&lt;Results!$C$19,Results!$C$19,DK85)</f>
        <v>35</v>
      </c>
      <c r="DL86" s="128">
        <f>IF(DL85&lt;Results!$C$19,Results!$C$19,DL85)</f>
        <v>35</v>
      </c>
      <c r="DM86" s="128">
        <f>IF(DM85&lt;Results!$C$19,Results!$C$19,DM85)</f>
        <v>35</v>
      </c>
      <c r="DN86" s="128">
        <f>IF(DN85&lt;Results!$C$19,Results!$C$19,DN85)</f>
        <v>35</v>
      </c>
      <c r="DO86" s="128">
        <f>IF(DO85&lt;Results!$C$19,Results!$C$19,DO85)</f>
        <v>35</v>
      </c>
      <c r="DP86" s="128">
        <f>IF(DP85&lt;Results!$C$19,Results!$C$19,DP85)</f>
        <v>35</v>
      </c>
      <c r="DQ86" s="128">
        <f>IF(DQ85&lt;Results!$C$19,Results!$C$19,DQ85)</f>
        <v>35</v>
      </c>
      <c r="DR86" s="128">
        <f>IF(DR85&lt;Results!$C$19,Results!$C$19,DR85)</f>
        <v>35</v>
      </c>
      <c r="DS86" s="128">
        <f>IF(DS85&lt;Results!$C$19,Results!$C$19,DS85)</f>
        <v>35</v>
      </c>
      <c r="DT86" s="128">
        <f>IF(DT85&lt;Results!$C$19,Results!$C$19,DT85)</f>
        <v>35</v>
      </c>
      <c r="DU86" s="128">
        <f>IF(DU85&lt;Results!$C$19,Results!$C$19,DU85)</f>
        <v>35</v>
      </c>
      <c r="DV86" s="128">
        <f>IF(DV85&lt;Results!$C$19,Results!$C$19,DV85)</f>
        <v>35</v>
      </c>
      <c r="DW86" s="128">
        <f>IF(DW85&lt;Results!$C$19,Results!$C$19,DW85)</f>
        <v>35</v>
      </c>
      <c r="DX86" s="128">
        <f>IF(DX85&lt;Results!$C$19,Results!$C$19,DX85)</f>
        <v>35</v>
      </c>
      <c r="DY86" s="128">
        <f>IF(DY85&lt;Results!$C$19,Results!$C$19,DY85)</f>
        <v>35</v>
      </c>
      <c r="DZ86" s="128">
        <f>IF(DZ85&lt;Results!$C$19,Results!$C$19,DZ85)</f>
        <v>35</v>
      </c>
      <c r="EA86" s="128">
        <f>IF(EA85&lt;Results!$C$19,Results!$C$19,EA85)</f>
        <v>35</v>
      </c>
      <c r="EB86" s="128">
        <f>IF(EB85&lt;Results!$C$19,Results!$C$19,EB85)</f>
        <v>35</v>
      </c>
      <c r="EC86" s="128">
        <f>IF(EC85&lt;Results!$C$19,Results!$C$19,EC85)</f>
        <v>35</v>
      </c>
      <c r="ED86" s="128">
        <f>IF(ED85&lt;Results!$C$19,Results!$C$19,ED85)</f>
        <v>35</v>
      </c>
      <c r="EE86" s="128">
        <f>IF(EE85&lt;Results!$C$19,Results!$C$19,EE85)</f>
        <v>35</v>
      </c>
      <c r="EF86" s="128">
        <f>IF(EF85&lt;Results!$C$19,Results!$C$19,EF85)</f>
        <v>35</v>
      </c>
      <c r="EG86" s="128">
        <f>IF(EG85&lt;Results!$C$19,Results!$C$19,EG85)</f>
        <v>35</v>
      </c>
      <c r="EH86" s="128">
        <f>IF(EH85&lt;Results!$C$19,Results!$C$19,EH85)</f>
        <v>35</v>
      </c>
      <c r="EI86" s="128">
        <f>IF(EI85&lt;Results!$C$19,Results!$C$19,EI85)</f>
        <v>35</v>
      </c>
      <c r="EJ86" s="128">
        <f>IF(EJ85&lt;Results!$C$19,Results!$C$19,EJ85)</f>
        <v>35</v>
      </c>
      <c r="EK86" s="128">
        <f>IF(EK85&lt;Results!$C$19,Results!$C$19,EK85)</f>
        <v>35</v>
      </c>
      <c r="EL86" s="128">
        <f>IF(EL85&lt;Results!$C$19,Results!$C$19,EL85)</f>
        <v>35</v>
      </c>
      <c r="EM86" s="128">
        <f>IF(EM85&lt;Results!$C$19,Results!$C$19,EM85)</f>
        <v>35</v>
      </c>
      <c r="EN86" s="128">
        <f>IF(EN85&lt;Results!$C$19,Results!$C$19,EN85)</f>
        <v>35</v>
      </c>
      <c r="EO86" s="128">
        <f>IF(EO85&lt;Results!$C$19,Results!$C$19,EO85)</f>
        <v>35</v>
      </c>
      <c r="EP86" s="128">
        <f>IF(EP85&lt;Results!$C$19,Results!$C$19,EP85)</f>
        <v>35</v>
      </c>
      <c r="EQ86" s="128">
        <f>IF(EQ85&lt;Results!$C$19,Results!$C$19,EQ85)</f>
        <v>35</v>
      </c>
      <c r="ER86" s="128">
        <f>IF(ER85&lt;Results!$C$19,Results!$C$19,ER85)</f>
        <v>35</v>
      </c>
      <c r="ES86" s="128">
        <f>IF(ES85&lt;Results!$C$19,Results!$C$19,ES85)</f>
        <v>35</v>
      </c>
      <c r="ET86" s="128">
        <f>IF(ET85&lt;Results!$C$19,Results!$C$19,ET85)</f>
        <v>35</v>
      </c>
      <c r="EU86" s="128">
        <f>IF(EU85&lt;Results!$C$19,Results!$C$19,EU85)</f>
        <v>35</v>
      </c>
      <c r="EV86" s="128">
        <f>IF(EV85&lt;Results!$C$19,Results!$C$19,EV85)</f>
        <v>35</v>
      </c>
      <c r="EW86" s="128">
        <f>IF(EW85&lt;Results!$C$19,Results!$C$19,EW85)</f>
        <v>35</v>
      </c>
      <c r="EX86" s="128">
        <f>IF(EX85&lt;Results!$C$19,Results!$C$19,EX85)</f>
        <v>35</v>
      </c>
      <c r="EY86" s="128">
        <f>IF(EY85&lt;Results!$C$19,Results!$C$19,EY85)</f>
        <v>35</v>
      </c>
      <c r="EZ86" s="128">
        <f>IF(EZ85&lt;Results!$C$19,Results!$C$19,EZ85)</f>
        <v>35</v>
      </c>
      <c r="FA86" s="128">
        <f>IF(FA85&lt;Results!$C$19,Results!$C$19,FA85)</f>
        <v>35</v>
      </c>
      <c r="FB86" s="128">
        <f>IF(FB85&lt;Results!$C$19,Results!$C$19,FB85)</f>
        <v>35</v>
      </c>
      <c r="FC86" s="128">
        <f>IF(FC85&lt;Results!$C$19,Results!$C$19,FC85)</f>
        <v>35</v>
      </c>
      <c r="FD86" s="128">
        <f>IF(FD85&lt;Results!$C$19,Results!$C$19,FD85)</f>
        <v>35</v>
      </c>
      <c r="FE86" s="128">
        <f>IF(FE85&lt;Results!$C$19,Results!$C$19,FE85)</f>
        <v>35</v>
      </c>
      <c r="FF86" s="128">
        <f>IF(FF85&lt;Results!$C$19,Results!$C$19,FF85)</f>
        <v>35</v>
      </c>
      <c r="FG86" s="128">
        <f>IF(FG85&lt;Results!$C$19,Results!$C$19,FG85)</f>
        <v>35</v>
      </c>
      <c r="FH86" s="128">
        <f>IF(FH85&lt;Results!$C$19,Results!$C$19,FH85)</f>
        <v>35</v>
      </c>
      <c r="FI86" s="128">
        <f>IF(FI85&lt;Results!$C$19,Results!$C$19,FI85)</f>
        <v>35</v>
      </c>
      <c r="FJ86" s="128">
        <f>IF(FJ85&lt;Results!$C$19,Results!$C$19,FJ85)</f>
        <v>35</v>
      </c>
      <c r="FK86" s="128">
        <f>IF(FK85&lt;Results!$C$19,Results!$C$19,FK85)</f>
        <v>35</v>
      </c>
      <c r="FL86" s="128">
        <f>IF(FL85&lt;Results!$C$19,Results!$C$19,FL85)</f>
        <v>35</v>
      </c>
      <c r="FM86" s="128">
        <f>IF(FM85&lt;Results!$C$19,Results!$C$19,FM85)</f>
        <v>35</v>
      </c>
      <c r="FN86" s="128">
        <f>IF(FN85&lt;Results!$C$19,Results!$C$19,FN85)</f>
        <v>35</v>
      </c>
      <c r="FO86" s="128">
        <f>IF(FO85&lt;Results!$C$19,Results!$C$19,FO85)</f>
        <v>35</v>
      </c>
      <c r="FP86" s="128">
        <f>IF(FP85&lt;Results!$C$19,Results!$C$19,FP85)</f>
        <v>35</v>
      </c>
      <c r="FQ86" s="128">
        <f>IF(FQ85&lt;Results!$C$19,Results!$C$19,FQ85)</f>
        <v>35</v>
      </c>
      <c r="FR86" s="128">
        <f>IF(FR85&lt;Results!$C$19,Results!$C$19,FR85)</f>
        <v>35</v>
      </c>
      <c r="FS86" s="128">
        <f>IF(FS85&lt;Results!$C$19,Results!$C$19,FS85)</f>
        <v>35</v>
      </c>
      <c r="FT86" s="128">
        <f>IF(FT85&lt;Results!$C$19,Results!$C$19,FT85)</f>
        <v>35</v>
      </c>
      <c r="FU86" s="128">
        <f>IF(FU85&lt;Results!$C$19,Results!$C$19,FU85)</f>
        <v>35</v>
      </c>
      <c r="FV86" s="128">
        <f>IF(FV85&lt;Results!$C$19,Results!$C$19,FV85)</f>
        <v>35</v>
      </c>
      <c r="FW86" s="128">
        <f>IF(FW85&lt;Results!$C$19,Results!$C$19,FW85)</f>
        <v>35</v>
      </c>
      <c r="FX86" s="128">
        <f>IF(FX85&lt;Results!$C$19,Results!$C$19,FX85)</f>
        <v>35</v>
      </c>
      <c r="FY86" s="128">
        <f>IF(FY85&lt;Results!$C$19,Results!$C$19,FY85)</f>
        <v>35</v>
      </c>
      <c r="FZ86" s="128">
        <f>IF(FZ85&lt;Results!$C$19,Results!$C$19,FZ85)</f>
        <v>35</v>
      </c>
      <c r="GA86" s="128">
        <f>IF(GA85&lt;Results!$C$19,Results!$C$19,GA85)</f>
        <v>35</v>
      </c>
      <c r="GB86" s="128">
        <f>IF(GB85&lt;Results!$C$19,Results!$C$19,GB85)</f>
        <v>35</v>
      </c>
      <c r="GC86" s="128">
        <f>IF(GC85&lt;Results!$C$19,Results!$C$19,GC85)</f>
        <v>35</v>
      </c>
      <c r="GD86" s="128">
        <f>IF(GD85&lt;Results!$C$19,Results!$C$19,GD85)</f>
        <v>35</v>
      </c>
      <c r="GE86" s="128">
        <f>IF(GE85&lt;Results!$C$19,Results!$C$19,GE85)</f>
        <v>35</v>
      </c>
      <c r="GF86" s="128">
        <f>IF(GF85&lt;Results!$C$19,Results!$C$19,GF85)</f>
        <v>35</v>
      </c>
      <c r="GG86" s="128">
        <f>IF(GG85&lt;Results!$C$19,Results!$C$19,GG85)</f>
        <v>35</v>
      </c>
      <c r="GH86" s="128">
        <f>IF(GH85&lt;Results!$C$19,Results!$C$19,GH85)</f>
        <v>35</v>
      </c>
      <c r="GI86" s="128">
        <f>IF(GI85&lt;Results!$C$19,Results!$C$19,GI85)</f>
        <v>35</v>
      </c>
      <c r="GJ86" s="128">
        <f>IF(GJ85&lt;Results!$C$19,Results!$C$19,GJ85)</f>
        <v>35</v>
      </c>
      <c r="GK86" s="128">
        <f>IF(GK85&lt;Results!$C$19,Results!$C$19,GK85)</f>
        <v>35</v>
      </c>
      <c r="GL86" s="128">
        <f>IF(GL85&lt;Results!$C$19,Results!$C$19,GL85)</f>
        <v>35</v>
      </c>
      <c r="GM86" s="128">
        <f>IF(GM85&lt;Results!$C$19,Results!$C$19,GM85)</f>
        <v>35</v>
      </c>
      <c r="GN86" s="128">
        <f>IF(GN85&lt;Results!$C$19,Results!$C$19,GN85)</f>
        <v>35</v>
      </c>
      <c r="GO86" s="128">
        <f>IF(GO85&lt;Results!$C$19,Results!$C$19,GO85)</f>
        <v>35</v>
      </c>
      <c r="GP86" s="128">
        <f>IF(GP85&lt;Results!$C$19,Results!$C$19,GP85)</f>
        <v>35</v>
      </c>
      <c r="GQ86" s="128">
        <f>IF(GQ85&lt;Results!$C$19,Results!$C$19,GQ85)</f>
        <v>35</v>
      </c>
      <c r="GR86" s="128">
        <f>IF(GR85&lt;Results!$C$19,Results!$C$19,GR85)</f>
        <v>35</v>
      </c>
      <c r="GS86" s="128">
        <f>IF(GS85&lt;Results!$C$19,Results!$C$19,GS85)</f>
        <v>35</v>
      </c>
      <c r="GT86" s="128">
        <f>IF(GT85&lt;Results!$C$19,Results!$C$19,GT85)</f>
        <v>35</v>
      </c>
      <c r="GU86" s="128">
        <f>IF(GU85&lt;Results!$C$19,Results!$C$19,GU85)</f>
        <v>35</v>
      </c>
      <c r="GV86" s="128">
        <f>IF(GV85&lt;Results!$C$19,Results!$C$19,GV85)</f>
        <v>35</v>
      </c>
      <c r="GW86" s="128">
        <f>IF(GW85&lt;Results!$C$19,Results!$C$19,GW85)</f>
        <v>35</v>
      </c>
      <c r="GX86" s="128">
        <f>IF(GX85&lt;Results!$C$19,Results!$C$19,GX85)</f>
        <v>35</v>
      </c>
      <c r="GY86" s="128">
        <f>IF(GY85&lt;Results!$C$19,Results!$C$19,GY85)</f>
        <v>35</v>
      </c>
      <c r="GZ86" s="128">
        <f>IF(GZ85&lt;Results!$C$19,Results!$C$19,GZ85)</f>
        <v>35</v>
      </c>
      <c r="HA86" s="128">
        <f>IF(HA85&lt;Results!$C$19,Results!$C$19,HA85)</f>
        <v>35</v>
      </c>
      <c r="HB86" s="128">
        <f>IF(HB85&lt;Results!$C$19,Results!$C$19,HB85)</f>
        <v>35</v>
      </c>
      <c r="HC86" s="128">
        <f>IF(HC85&lt;Results!$C$19,Results!$C$19,HC85)</f>
        <v>35</v>
      </c>
      <c r="HD86" s="128">
        <f>IF(HD85&lt;Results!$C$19,Results!$C$19,HD85)</f>
        <v>35</v>
      </c>
      <c r="HE86" s="128">
        <f>IF(HE85&lt;Results!$C$19,Results!$C$19,HE85)</f>
        <v>35</v>
      </c>
      <c r="HF86" s="128">
        <f>IF(HF85&lt;Results!$C$19,Results!$C$19,HF85)</f>
        <v>35</v>
      </c>
      <c r="HG86" s="128">
        <f>IF(HG85&lt;Results!$C$19,Results!$C$19,HG85)</f>
        <v>35</v>
      </c>
      <c r="HH86" s="128">
        <f>IF(HH85&lt;Results!$C$19,Results!$C$19,HH85)</f>
        <v>35</v>
      </c>
      <c r="HI86" s="128">
        <f>IF(HI85&lt;Results!$C$19,Results!$C$19,HI85)</f>
        <v>35</v>
      </c>
      <c r="HJ86" s="128">
        <f>IF(HJ85&lt;Results!$C$19,Results!$C$19,HJ85)</f>
        <v>35</v>
      </c>
      <c r="HK86" s="128">
        <f>IF(HK85&lt;Results!$C$19,Results!$C$19,HK85)</f>
        <v>35</v>
      </c>
      <c r="HL86" s="128">
        <f>IF(HL85&lt;Results!$C$19,Results!$C$19,HL85)</f>
        <v>35</v>
      </c>
      <c r="HM86" s="128">
        <f>IF(HM85&lt;Results!$C$19,Results!$C$19,HM85)</f>
        <v>35</v>
      </c>
      <c r="HN86" s="128">
        <f>IF(HN85&lt;Results!$C$19,Results!$C$19,HN85)</f>
        <v>35</v>
      </c>
      <c r="HO86" s="128">
        <f>IF(HO85&lt;Results!$C$19,Results!$C$19,HO85)</f>
        <v>35</v>
      </c>
      <c r="HP86" s="128">
        <f>IF(HP85&lt;Results!$C$19,Results!$C$19,HP85)</f>
        <v>35</v>
      </c>
      <c r="HQ86" s="128">
        <f>IF(HQ85&lt;Results!$C$19,Results!$C$19,HQ85)</f>
        <v>35</v>
      </c>
      <c r="HR86" s="128">
        <f>IF(HR85&lt;Results!$C$19,Results!$C$19,HR85)</f>
        <v>35</v>
      </c>
      <c r="HS86" s="128">
        <f>IF(HS85&lt;Results!$C$19,Results!$C$19,HS85)</f>
        <v>35</v>
      </c>
      <c r="HT86" s="128">
        <f>IF(HT85&lt;Results!$C$19,Results!$C$19,HT85)</f>
        <v>35</v>
      </c>
      <c r="HU86" s="128">
        <f>IF(HU85&lt;Results!$C$19,Results!$C$19,HU85)</f>
        <v>35</v>
      </c>
      <c r="HV86" s="128">
        <f>IF(HV85&lt;Results!$C$19,Results!$C$19,HV85)</f>
        <v>35</v>
      </c>
      <c r="HW86" s="128">
        <f>IF(HW85&lt;Results!$C$19,Results!$C$19,HW85)</f>
        <v>35</v>
      </c>
      <c r="HX86" s="128">
        <f>IF(HX85&lt;Results!$C$19,Results!$C$19,HX85)</f>
        <v>35</v>
      </c>
      <c r="HY86" s="128">
        <f>IF(HY85&lt;Results!$C$19,Results!$C$19,HY85)</f>
        <v>35</v>
      </c>
      <c r="HZ86" s="128">
        <f>IF(HZ85&lt;Results!$C$19,Results!$C$19,HZ85)</f>
        <v>35</v>
      </c>
      <c r="IA86" s="128">
        <f>IF(IA85&lt;Results!$C$19,Results!$C$19,IA85)</f>
        <v>35</v>
      </c>
      <c r="IB86" s="128">
        <f>IF(IB85&lt;Results!$C$19,Results!$C$19,IB85)</f>
        <v>35</v>
      </c>
      <c r="IC86" s="128">
        <f>IF(IC85&lt;Results!$C$19,Results!$C$19,IC85)</f>
        <v>35</v>
      </c>
      <c r="ID86" s="128">
        <f>IF(ID85&lt;Results!$C$19,Results!$C$19,ID85)</f>
        <v>35</v>
      </c>
      <c r="IE86" s="128">
        <f>IF(IE85&lt;Results!$C$19,Results!$C$19,IE85)</f>
        <v>35</v>
      </c>
      <c r="IF86" s="128">
        <f>IF(IF85&lt;Results!$C$19,Results!$C$19,IF85)</f>
        <v>35</v>
      </c>
      <c r="IG86" s="128">
        <f>IF(IG85&lt;Results!$C$19,Results!$C$19,IG85)</f>
        <v>35</v>
      </c>
      <c r="IH86" s="128">
        <f>IF(IH85&lt;Results!$C$19,Results!$C$19,IH85)</f>
        <v>35</v>
      </c>
      <c r="II86" s="128">
        <f>IF(II85&lt;Results!$C$19,Results!$C$19,II85)</f>
        <v>35</v>
      </c>
      <c r="IJ86" s="128">
        <f>IF(IJ85&lt;Results!$C$19,Results!$C$19,IJ85)</f>
        <v>35</v>
      </c>
      <c r="IK86" s="128">
        <f>IF(IK85&lt;Results!$C$19,Results!$C$19,IK85)</f>
        <v>35</v>
      </c>
      <c r="IL86" s="128">
        <f>IF(IL85&lt;Results!$C$19,Results!$C$19,IL85)</f>
        <v>35</v>
      </c>
      <c r="IM86" s="128">
        <f>IF(IM85&lt;Results!$C$19,Results!$C$19,IM85)</f>
        <v>35</v>
      </c>
      <c r="IN86" s="128">
        <f>IF(IN85&lt;Results!$C$19,Results!$C$19,IN85)</f>
        <v>35</v>
      </c>
      <c r="IO86" s="128">
        <f>IF(IO85&lt;Results!$C$19,Results!$C$19,IO85)</f>
        <v>35</v>
      </c>
      <c r="IP86" s="128">
        <f>IF(IP85&lt;Results!$C$19,Results!$C$19,IP85)</f>
        <v>35</v>
      </c>
      <c r="IQ86" s="128">
        <f>IF(IQ85&lt;Results!$C$19,Results!$C$19,IQ85)</f>
        <v>35</v>
      </c>
      <c r="IR86" s="211">
        <f>IF(IR85&lt;Results!$C$19,Results!$C$19,IR85)</f>
        <v>35</v>
      </c>
      <c r="IS86" s="128"/>
      <c r="IT86" s="128"/>
      <c r="IU86" s="128"/>
      <c r="IV86" s="128"/>
    </row>
    <row r="87" spans="1:256" s="8" customFormat="1" hidden="1" x14ac:dyDescent="0.25">
      <c r="A87" s="191"/>
      <c r="B87" s="25"/>
      <c r="C87" s="128">
        <f t="shared" ref="C87:BN87" si="223">IF(B114&lt;=0,0,C86)</f>
        <v>120</v>
      </c>
      <c r="D87" s="128">
        <f t="shared" si="223"/>
        <v>119.82837485416344</v>
      </c>
      <c r="E87" s="128">
        <f t="shared" si="223"/>
        <v>119.65484911822809</v>
      </c>
      <c r="F87" s="128">
        <f t="shared" si="223"/>
        <v>119.47937764401208</v>
      </c>
      <c r="G87" s="128">
        <f t="shared" si="223"/>
        <v>119.30191370741011</v>
      </c>
      <c r="H87" s="128">
        <f t="shared" si="223"/>
        <v>119.1224089413478</v>
      </c>
      <c r="I87" s="128">
        <f t="shared" si="223"/>
        <v>118.94081326542397</v>
      </c>
      <c r="J87" s="128">
        <f t="shared" si="223"/>
        <v>118.75707484184053</v>
      </c>
      <c r="K87" s="128">
        <f t="shared" si="223"/>
        <v>118.57113993823621</v>
      </c>
      <c r="L87" s="128">
        <f t="shared" si="223"/>
        <v>118.38295287502154</v>
      </c>
      <c r="M87" s="128">
        <f t="shared" si="223"/>
        <v>118.1924559683974</v>
      </c>
      <c r="N87" s="128">
        <f t="shared" si="223"/>
        <v>117.99958938075881</v>
      </c>
      <c r="O87" s="128">
        <f t="shared" si="223"/>
        <v>117.8042910534128</v>
      </c>
      <c r="P87" s="128">
        <f t="shared" si="223"/>
        <v>117.60649663331083</v>
      </c>
      <c r="Q87" s="128">
        <f t="shared" si="223"/>
        <v>117.40613933696073</v>
      </c>
      <c r="R87" s="128">
        <f t="shared" si="223"/>
        <v>117.20314980873191</v>
      </c>
      <c r="S87" s="128">
        <f t="shared" si="223"/>
        <v>116.99745605627817</v>
      </c>
      <c r="T87" s="128">
        <f t="shared" si="223"/>
        <v>116.78898332302053</v>
      </c>
      <c r="U87" s="128">
        <f t="shared" si="223"/>
        <v>116.57765389805438</v>
      </c>
      <c r="V87" s="128">
        <f t="shared" si="223"/>
        <v>116.36338700054154</v>
      </c>
      <c r="W87" s="128">
        <f t="shared" si="223"/>
        <v>116.14609865482367</v>
      </c>
      <c r="X87" s="128">
        <f t="shared" si="223"/>
        <v>115.92570152881346</v>
      </c>
      <c r="Y87" s="128">
        <f t="shared" si="223"/>
        <v>115.70210473616149</v>
      </c>
      <c r="Z87" s="128">
        <f t="shared" si="223"/>
        <v>115.4752136541772</v>
      </c>
      <c r="AA87" s="128">
        <f t="shared" si="223"/>
        <v>115.24492973052362</v>
      </c>
      <c r="AB87" s="128">
        <f t="shared" si="223"/>
        <v>115.01115030250219</v>
      </c>
      <c r="AC87" s="128">
        <f t="shared" si="223"/>
        <v>114.77376837742057</v>
      </c>
      <c r="AD87" s="128">
        <f t="shared" si="223"/>
        <v>114.53267237263718</v>
      </c>
      <c r="AE87" s="128">
        <f t="shared" si="223"/>
        <v>114.28774586602597</v>
      </c>
      <c r="AF87" s="128">
        <f t="shared" si="223"/>
        <v>114.03886735356042</v>
      </c>
      <c r="AG87" s="128">
        <f t="shared" si="223"/>
        <v>113.78590996404851</v>
      </c>
      <c r="AH87" s="128">
        <f t="shared" si="223"/>
        <v>113.52874112912983</v>
      </c>
      <c r="AI87" s="128">
        <f t="shared" si="223"/>
        <v>113.26722228059656</v>
      </c>
      <c r="AJ87" s="128">
        <f t="shared" si="223"/>
        <v>113.00120849972048</v>
      </c>
      <c r="AK87" s="128">
        <f t="shared" si="223"/>
        <v>112.73054811781154</v>
      </c>
      <c r="AL87" s="128">
        <f t="shared" si="223"/>
        <v>112.45508233562261</v>
      </c>
      <c r="AM87" s="128">
        <f t="shared" si="223"/>
        <v>112.17464481228544</v>
      </c>
      <c r="AN87" s="128">
        <f t="shared" si="223"/>
        <v>111.88906115231765</v>
      </c>
      <c r="AO87" s="128">
        <f t="shared" si="223"/>
        <v>111.59814842489935</v>
      </c>
      <c r="AP87" s="128">
        <f t="shared" si="223"/>
        <v>111.3017146215159</v>
      </c>
      <c r="AQ87" s="128">
        <f t="shared" si="223"/>
        <v>110.99955806950483</v>
      </c>
      <c r="AR87" s="128">
        <f t="shared" si="223"/>
        <v>110.69146679903568</v>
      </c>
      <c r="AS87" s="128">
        <f t="shared" si="223"/>
        <v>110.3772178571007</v>
      </c>
      <c r="AT87" s="128">
        <f t="shared" si="223"/>
        <v>110.05657658591842</v>
      </c>
      <c r="AU87" s="128">
        <f t="shared" si="223"/>
        <v>109.72929579538098</v>
      </c>
      <c r="AV87" s="128">
        <f t="shared" si="223"/>
        <v>109.39511488717858</v>
      </c>
      <c r="AW87" s="128">
        <f t="shared" si="223"/>
        <v>109.05375890177839</v>
      </c>
      <c r="AX87" s="128">
        <f t="shared" si="223"/>
        <v>108.70493749970588</v>
      </c>
      <c r="AY87" s="128">
        <f t="shared" si="223"/>
        <v>108.34834382783525</v>
      </c>
      <c r="AZ87" s="128">
        <f t="shared" si="223"/>
        <v>107.98365326060396</v>
      </c>
      <c r="BA87" s="128">
        <f t="shared" si="223"/>
        <v>107.6105220438468</v>
      </c>
      <c r="BB87" s="128">
        <f t="shared" si="223"/>
        <v>107.22858582611876</v>
      </c>
      <c r="BC87" s="128">
        <f t="shared" si="223"/>
        <v>106.83745802435202</v>
      </c>
      <c r="BD87" s="128">
        <f t="shared" si="223"/>
        <v>106.43672802462093</v>
      </c>
      <c r="BE87" s="128">
        <f t="shared" si="223"/>
        <v>106.02595919866559</v>
      </c>
      <c r="BF87" s="128">
        <f t="shared" si="223"/>
        <v>105.60468671184644</v>
      </c>
      <c r="BG87" s="128">
        <f t="shared" si="223"/>
        <v>105.17241509665941</v>
      </c>
      <c r="BH87" s="128">
        <f t="shared" si="223"/>
        <v>104.72861555976529</v>
      </c>
      <c r="BI87" s="128">
        <f t="shared" si="223"/>
        <v>104.2727229876005</v>
      </c>
      <c r="BJ87" s="128">
        <f t="shared" si="223"/>
        <v>103.80413262382791</v>
      </c>
      <c r="BK87" s="128">
        <f t="shared" si="223"/>
        <v>103.32219633826374</v>
      </c>
      <c r="BL87" s="128">
        <f t="shared" si="223"/>
        <v>102.82621841434654</v>
      </c>
      <c r="BM87" s="128">
        <f t="shared" si="223"/>
        <v>102.3154508830774</v>
      </c>
      <c r="BN87" s="128">
        <f t="shared" si="223"/>
        <v>101.78908823003441</v>
      </c>
      <c r="BO87" s="128">
        <f t="shared" ref="BO87:DZ87" si="224">IF(BN114&lt;=0,0,BO86)</f>
        <v>101.24626139738905</v>
      </c>
      <c r="BP87" s="128">
        <f t="shared" si="224"/>
        <v>100.68603102895429</v>
      </c>
      <c r="BQ87" s="128">
        <f t="shared" si="224"/>
        <v>100.10737973733933</v>
      </c>
      <c r="BR87" s="128">
        <f t="shared" si="224"/>
        <v>99.509203276632675</v>
      </c>
      <c r="BS87" s="128">
        <f t="shared" si="224"/>
        <v>98.890300467576694</v>
      </c>
      <c r="BT87" s="128">
        <f t="shared" si="224"/>
        <v>98.249361558884885</v>
      </c>
      <c r="BU87" s="128">
        <f t="shared" si="224"/>
        <v>97.584954790099474</v>
      </c>
      <c r="BV87" s="128">
        <f t="shared" si="224"/>
        <v>96.895510814954918</v>
      </c>
      <c r="BW87" s="128">
        <f t="shared" si="224"/>
        <v>96.179304474197721</v>
      </c>
      <c r="BX87" s="128">
        <f t="shared" si="224"/>
        <v>95.434433445791981</v>
      </c>
      <c r="BY87" s="128">
        <f t="shared" si="224"/>
        <v>94.658793086289137</v>
      </c>
      <c r="BZ87" s="128">
        <f t="shared" si="224"/>
        <v>93.850046539754516</v>
      </c>
      <c r="CA87" s="128">
        <f t="shared" si="224"/>
        <v>93.0055890515399</v>
      </c>
      <c r="CB87" s="128">
        <f t="shared" si="224"/>
        <v>92.122505048131401</v>
      </c>
      <c r="CC87" s="128">
        <f t="shared" si="224"/>
        <v>91.197516120415997</v>
      </c>
      <c r="CD87" s="128">
        <f t="shared" si="224"/>
        <v>90.226917467803062</v>
      </c>
      <c r="CE87" s="128">
        <f t="shared" si="224"/>
        <v>89.206499513441031</v>
      </c>
      <c r="CF87" s="128">
        <f t="shared" si="224"/>
        <v>88.131450272953487</v>
      </c>
      <c r="CG87" s="128">
        <f t="shared" si="224"/>
        <v>86.996232439794454</v>
      </c>
      <c r="CH87" s="128">
        <f t="shared" si="224"/>
        <v>85.794426720246719</v>
      </c>
      <c r="CI87" s="128">
        <f t="shared" si="224"/>
        <v>84.518529447879047</v>
      </c>
      <c r="CJ87" s="128">
        <f t="shared" si="224"/>
        <v>83.159687154375732</v>
      </c>
      <c r="CK87" s="128">
        <f t="shared" si="224"/>
        <v>81.707342464749033</v>
      </c>
      <c r="CL87" s="128">
        <f t="shared" si="224"/>
        <v>80.148752441970942</v>
      </c>
      <c r="CM87" s="128">
        <f t="shared" si="224"/>
        <v>78.468318686737575</v>
      </c>
      <c r="CN87" s="128">
        <f t="shared" si="224"/>
        <v>76.646631267766054</v>
      </c>
      <c r="CO87" s="128">
        <f t="shared" si="224"/>
        <v>74.659062266614995</v>
      </c>
      <c r="CP87" s="128">
        <f t="shared" si="224"/>
        <v>72.473620786104362</v>
      </c>
      <c r="CQ87" s="128">
        <f t="shared" si="224"/>
        <v>70.047535365265105</v>
      </c>
      <c r="CR87" s="128">
        <f t="shared" si="224"/>
        <v>67.321505548304941</v>
      </c>
      <c r="CS87" s="128">
        <f t="shared" si="224"/>
        <v>64.209341364368314</v>
      </c>
      <c r="CT87" s="128">
        <f t="shared" si="224"/>
        <v>61.400293144933229</v>
      </c>
      <c r="CU87" s="128">
        <f t="shared" si="224"/>
        <v>61.422097745606891</v>
      </c>
      <c r="CV87" s="128">
        <f t="shared" si="224"/>
        <v>61.44417852835354</v>
      </c>
      <c r="CW87" s="128">
        <f t="shared" si="224"/>
        <v>61.466537578839599</v>
      </c>
      <c r="CX87" s="128">
        <f t="shared" si="224"/>
        <v>58.989086347206182</v>
      </c>
      <c r="CY87" s="128">
        <f t="shared" si="224"/>
        <v>56.191959381546518</v>
      </c>
      <c r="CZ87" s="128">
        <f t="shared" si="224"/>
        <v>52.968702733885813</v>
      </c>
      <c r="DA87" s="128">
        <f t="shared" si="224"/>
        <v>49.140976086476712</v>
      </c>
      <c r="DB87" s="128">
        <f t="shared" si="224"/>
        <v>44.366605627157682</v>
      </c>
      <c r="DC87" s="128">
        <f t="shared" si="224"/>
        <v>37.80672243044517</v>
      </c>
      <c r="DD87" s="128">
        <f t="shared" si="224"/>
        <v>35</v>
      </c>
      <c r="DE87" s="128">
        <f t="shared" si="224"/>
        <v>0</v>
      </c>
      <c r="DF87" s="128">
        <f t="shared" si="224"/>
        <v>0</v>
      </c>
      <c r="DG87" s="128">
        <f t="shared" si="224"/>
        <v>0</v>
      </c>
      <c r="DH87" s="128">
        <f t="shared" si="224"/>
        <v>0</v>
      </c>
      <c r="DI87" s="128">
        <f t="shared" si="224"/>
        <v>0</v>
      </c>
      <c r="DJ87" s="128">
        <f t="shared" si="224"/>
        <v>0</v>
      </c>
      <c r="DK87" s="128">
        <f t="shared" si="224"/>
        <v>0</v>
      </c>
      <c r="DL87" s="128">
        <f t="shared" si="224"/>
        <v>0</v>
      </c>
      <c r="DM87" s="128">
        <f t="shared" si="224"/>
        <v>0</v>
      </c>
      <c r="DN87" s="128">
        <f t="shared" si="224"/>
        <v>0</v>
      </c>
      <c r="DO87" s="128">
        <f t="shared" si="224"/>
        <v>0</v>
      </c>
      <c r="DP87" s="128">
        <f t="shared" si="224"/>
        <v>0</v>
      </c>
      <c r="DQ87" s="128">
        <f t="shared" si="224"/>
        <v>0</v>
      </c>
      <c r="DR87" s="128">
        <f t="shared" si="224"/>
        <v>0</v>
      </c>
      <c r="DS87" s="128">
        <f t="shared" si="224"/>
        <v>0</v>
      </c>
      <c r="DT87" s="128">
        <f t="shared" si="224"/>
        <v>0</v>
      </c>
      <c r="DU87" s="128">
        <f t="shared" si="224"/>
        <v>0</v>
      </c>
      <c r="DV87" s="128">
        <f t="shared" si="224"/>
        <v>0</v>
      </c>
      <c r="DW87" s="128">
        <f t="shared" si="224"/>
        <v>0</v>
      </c>
      <c r="DX87" s="128">
        <f t="shared" si="224"/>
        <v>0</v>
      </c>
      <c r="DY87" s="128">
        <f t="shared" si="224"/>
        <v>0</v>
      </c>
      <c r="DZ87" s="128">
        <f t="shared" si="224"/>
        <v>0</v>
      </c>
      <c r="EA87" s="128">
        <f t="shared" ref="EA87:GL87" si="225">IF(DZ114&lt;=0,0,EA86)</f>
        <v>0</v>
      </c>
      <c r="EB87" s="128">
        <f t="shared" si="225"/>
        <v>0</v>
      </c>
      <c r="EC87" s="128">
        <f t="shared" si="225"/>
        <v>0</v>
      </c>
      <c r="ED87" s="128">
        <f t="shared" si="225"/>
        <v>0</v>
      </c>
      <c r="EE87" s="128">
        <f t="shared" si="225"/>
        <v>0</v>
      </c>
      <c r="EF87" s="128">
        <f t="shared" si="225"/>
        <v>0</v>
      </c>
      <c r="EG87" s="128">
        <f t="shared" si="225"/>
        <v>0</v>
      </c>
      <c r="EH87" s="128">
        <f t="shared" si="225"/>
        <v>0</v>
      </c>
      <c r="EI87" s="128">
        <f t="shared" si="225"/>
        <v>0</v>
      </c>
      <c r="EJ87" s="128">
        <f t="shared" si="225"/>
        <v>0</v>
      </c>
      <c r="EK87" s="128">
        <f t="shared" si="225"/>
        <v>0</v>
      </c>
      <c r="EL87" s="128">
        <f t="shared" si="225"/>
        <v>0</v>
      </c>
      <c r="EM87" s="128">
        <f t="shared" si="225"/>
        <v>0</v>
      </c>
      <c r="EN87" s="128">
        <f t="shared" si="225"/>
        <v>0</v>
      </c>
      <c r="EO87" s="128">
        <f t="shared" si="225"/>
        <v>0</v>
      </c>
      <c r="EP87" s="128">
        <f t="shared" si="225"/>
        <v>0</v>
      </c>
      <c r="EQ87" s="128">
        <f t="shared" si="225"/>
        <v>0</v>
      </c>
      <c r="ER87" s="128">
        <f t="shared" si="225"/>
        <v>0</v>
      </c>
      <c r="ES87" s="128">
        <f t="shared" si="225"/>
        <v>0</v>
      </c>
      <c r="ET87" s="128">
        <f t="shared" si="225"/>
        <v>0</v>
      </c>
      <c r="EU87" s="128">
        <f t="shared" si="225"/>
        <v>0</v>
      </c>
      <c r="EV87" s="128">
        <f t="shared" si="225"/>
        <v>0</v>
      </c>
      <c r="EW87" s="128">
        <f t="shared" si="225"/>
        <v>0</v>
      </c>
      <c r="EX87" s="128">
        <f t="shared" si="225"/>
        <v>0</v>
      </c>
      <c r="EY87" s="128">
        <f t="shared" si="225"/>
        <v>0</v>
      </c>
      <c r="EZ87" s="128">
        <f t="shared" si="225"/>
        <v>0</v>
      </c>
      <c r="FA87" s="128">
        <f t="shared" si="225"/>
        <v>0</v>
      </c>
      <c r="FB87" s="128">
        <f t="shared" si="225"/>
        <v>0</v>
      </c>
      <c r="FC87" s="128">
        <f t="shared" si="225"/>
        <v>0</v>
      </c>
      <c r="FD87" s="128">
        <f t="shared" si="225"/>
        <v>0</v>
      </c>
      <c r="FE87" s="128">
        <f t="shared" si="225"/>
        <v>0</v>
      </c>
      <c r="FF87" s="128">
        <f t="shared" si="225"/>
        <v>0</v>
      </c>
      <c r="FG87" s="128">
        <f t="shared" si="225"/>
        <v>0</v>
      </c>
      <c r="FH87" s="128">
        <f t="shared" si="225"/>
        <v>0</v>
      </c>
      <c r="FI87" s="128">
        <f t="shared" si="225"/>
        <v>0</v>
      </c>
      <c r="FJ87" s="128">
        <f t="shared" si="225"/>
        <v>0</v>
      </c>
      <c r="FK87" s="128">
        <f t="shared" si="225"/>
        <v>0</v>
      </c>
      <c r="FL87" s="128">
        <f t="shared" si="225"/>
        <v>0</v>
      </c>
      <c r="FM87" s="128">
        <f t="shared" si="225"/>
        <v>0</v>
      </c>
      <c r="FN87" s="128">
        <f t="shared" si="225"/>
        <v>0</v>
      </c>
      <c r="FO87" s="128">
        <f t="shared" si="225"/>
        <v>0</v>
      </c>
      <c r="FP87" s="128">
        <f t="shared" si="225"/>
        <v>0</v>
      </c>
      <c r="FQ87" s="128">
        <f t="shared" si="225"/>
        <v>0</v>
      </c>
      <c r="FR87" s="128">
        <f t="shared" si="225"/>
        <v>0</v>
      </c>
      <c r="FS87" s="128">
        <f t="shared" si="225"/>
        <v>0</v>
      </c>
      <c r="FT87" s="128">
        <f t="shared" si="225"/>
        <v>0</v>
      </c>
      <c r="FU87" s="128">
        <f t="shared" si="225"/>
        <v>0</v>
      </c>
      <c r="FV87" s="128">
        <f t="shared" si="225"/>
        <v>0</v>
      </c>
      <c r="FW87" s="128">
        <f t="shared" si="225"/>
        <v>0</v>
      </c>
      <c r="FX87" s="128">
        <f t="shared" si="225"/>
        <v>0</v>
      </c>
      <c r="FY87" s="128">
        <f t="shared" si="225"/>
        <v>0</v>
      </c>
      <c r="FZ87" s="128">
        <f t="shared" si="225"/>
        <v>0</v>
      </c>
      <c r="GA87" s="128">
        <f t="shared" si="225"/>
        <v>0</v>
      </c>
      <c r="GB87" s="128">
        <f t="shared" si="225"/>
        <v>0</v>
      </c>
      <c r="GC87" s="128">
        <f t="shared" si="225"/>
        <v>0</v>
      </c>
      <c r="GD87" s="128">
        <f t="shared" si="225"/>
        <v>0</v>
      </c>
      <c r="GE87" s="128">
        <f t="shared" si="225"/>
        <v>0</v>
      </c>
      <c r="GF87" s="128">
        <f t="shared" si="225"/>
        <v>0</v>
      </c>
      <c r="GG87" s="128">
        <f t="shared" si="225"/>
        <v>0</v>
      </c>
      <c r="GH87" s="128">
        <f t="shared" si="225"/>
        <v>0</v>
      </c>
      <c r="GI87" s="128">
        <f t="shared" si="225"/>
        <v>0</v>
      </c>
      <c r="GJ87" s="128">
        <f t="shared" si="225"/>
        <v>0</v>
      </c>
      <c r="GK87" s="128">
        <f t="shared" si="225"/>
        <v>0</v>
      </c>
      <c r="GL87" s="128">
        <f t="shared" si="225"/>
        <v>0</v>
      </c>
      <c r="GM87" s="128">
        <f t="shared" ref="GM87:IR87" si="226">IF(GL114&lt;=0,0,GM86)</f>
        <v>0</v>
      </c>
      <c r="GN87" s="128">
        <f t="shared" si="226"/>
        <v>0</v>
      </c>
      <c r="GO87" s="128">
        <f t="shared" si="226"/>
        <v>0</v>
      </c>
      <c r="GP87" s="128">
        <f t="shared" si="226"/>
        <v>0</v>
      </c>
      <c r="GQ87" s="128">
        <f t="shared" si="226"/>
        <v>0</v>
      </c>
      <c r="GR87" s="128">
        <f t="shared" si="226"/>
        <v>0</v>
      </c>
      <c r="GS87" s="128">
        <f t="shared" si="226"/>
        <v>0</v>
      </c>
      <c r="GT87" s="128">
        <f t="shared" si="226"/>
        <v>0</v>
      </c>
      <c r="GU87" s="128">
        <f t="shared" si="226"/>
        <v>0</v>
      </c>
      <c r="GV87" s="128">
        <f t="shared" si="226"/>
        <v>0</v>
      </c>
      <c r="GW87" s="128">
        <f t="shared" si="226"/>
        <v>0</v>
      </c>
      <c r="GX87" s="128">
        <f t="shared" si="226"/>
        <v>0</v>
      </c>
      <c r="GY87" s="128">
        <f t="shared" si="226"/>
        <v>0</v>
      </c>
      <c r="GZ87" s="128">
        <f t="shared" si="226"/>
        <v>0</v>
      </c>
      <c r="HA87" s="128">
        <f t="shared" si="226"/>
        <v>0</v>
      </c>
      <c r="HB87" s="128">
        <f t="shared" si="226"/>
        <v>0</v>
      </c>
      <c r="HC87" s="128">
        <f t="shared" si="226"/>
        <v>0</v>
      </c>
      <c r="HD87" s="128">
        <f t="shared" si="226"/>
        <v>0</v>
      </c>
      <c r="HE87" s="128">
        <f t="shared" si="226"/>
        <v>0</v>
      </c>
      <c r="HF87" s="128">
        <f t="shared" si="226"/>
        <v>0</v>
      </c>
      <c r="HG87" s="128">
        <f t="shared" si="226"/>
        <v>0</v>
      </c>
      <c r="HH87" s="128">
        <f t="shared" si="226"/>
        <v>0</v>
      </c>
      <c r="HI87" s="128">
        <f t="shared" si="226"/>
        <v>0</v>
      </c>
      <c r="HJ87" s="128">
        <f t="shared" si="226"/>
        <v>0</v>
      </c>
      <c r="HK87" s="128">
        <f t="shared" si="226"/>
        <v>0</v>
      </c>
      <c r="HL87" s="128">
        <f t="shared" si="226"/>
        <v>0</v>
      </c>
      <c r="HM87" s="128">
        <f t="shared" si="226"/>
        <v>0</v>
      </c>
      <c r="HN87" s="128">
        <f t="shared" si="226"/>
        <v>0</v>
      </c>
      <c r="HO87" s="128">
        <f t="shared" si="226"/>
        <v>0</v>
      </c>
      <c r="HP87" s="128">
        <f t="shared" si="226"/>
        <v>0</v>
      </c>
      <c r="HQ87" s="128">
        <f t="shared" si="226"/>
        <v>0</v>
      </c>
      <c r="HR87" s="128">
        <f t="shared" si="226"/>
        <v>0</v>
      </c>
      <c r="HS87" s="128">
        <f t="shared" si="226"/>
        <v>0</v>
      </c>
      <c r="HT87" s="128">
        <f t="shared" si="226"/>
        <v>0</v>
      </c>
      <c r="HU87" s="128">
        <f t="shared" si="226"/>
        <v>0</v>
      </c>
      <c r="HV87" s="128">
        <f t="shared" si="226"/>
        <v>0</v>
      </c>
      <c r="HW87" s="128">
        <f t="shared" si="226"/>
        <v>0</v>
      </c>
      <c r="HX87" s="128">
        <f t="shared" si="226"/>
        <v>0</v>
      </c>
      <c r="HY87" s="128">
        <f t="shared" si="226"/>
        <v>0</v>
      </c>
      <c r="HZ87" s="128">
        <f t="shared" si="226"/>
        <v>0</v>
      </c>
      <c r="IA87" s="128">
        <f t="shared" si="226"/>
        <v>0</v>
      </c>
      <c r="IB87" s="128">
        <f t="shared" si="226"/>
        <v>0</v>
      </c>
      <c r="IC87" s="128">
        <f t="shared" si="226"/>
        <v>0</v>
      </c>
      <c r="ID87" s="128">
        <f t="shared" si="226"/>
        <v>0</v>
      </c>
      <c r="IE87" s="128">
        <f t="shared" si="226"/>
        <v>0</v>
      </c>
      <c r="IF87" s="128">
        <f t="shared" si="226"/>
        <v>0</v>
      </c>
      <c r="IG87" s="128">
        <f t="shared" si="226"/>
        <v>0</v>
      </c>
      <c r="IH87" s="128">
        <f t="shared" si="226"/>
        <v>0</v>
      </c>
      <c r="II87" s="128">
        <f t="shared" si="226"/>
        <v>0</v>
      </c>
      <c r="IJ87" s="128">
        <f t="shared" si="226"/>
        <v>0</v>
      </c>
      <c r="IK87" s="128">
        <f t="shared" si="226"/>
        <v>0</v>
      </c>
      <c r="IL87" s="128">
        <f t="shared" si="226"/>
        <v>0</v>
      </c>
      <c r="IM87" s="128">
        <f t="shared" si="226"/>
        <v>0</v>
      </c>
      <c r="IN87" s="128">
        <f t="shared" si="226"/>
        <v>0</v>
      </c>
      <c r="IO87" s="128">
        <f t="shared" si="226"/>
        <v>0</v>
      </c>
      <c r="IP87" s="128">
        <f t="shared" si="226"/>
        <v>0</v>
      </c>
      <c r="IQ87" s="128">
        <f t="shared" si="226"/>
        <v>0</v>
      </c>
      <c r="IR87" s="128">
        <f t="shared" si="226"/>
        <v>0</v>
      </c>
      <c r="IS87" s="128"/>
      <c r="IT87" s="128"/>
      <c r="IU87" s="128"/>
      <c r="IV87" s="128"/>
    </row>
    <row r="88" spans="1:256" s="8" customFormat="1" hidden="1" x14ac:dyDescent="0.25">
      <c r="A88" s="191"/>
      <c r="B88" s="25"/>
      <c r="C88" s="407">
        <f>IF(B102&lt;-80,265,C87)</f>
        <v>120</v>
      </c>
      <c r="D88" s="128">
        <f t="shared" ref="D88:BO88" si="227">IF(C102&lt;-80,265,D87)</f>
        <v>119.82837485416344</v>
      </c>
      <c r="E88" s="128">
        <f t="shared" si="227"/>
        <v>119.65484911822809</v>
      </c>
      <c r="F88" s="128">
        <f t="shared" si="227"/>
        <v>119.47937764401208</v>
      </c>
      <c r="G88" s="128">
        <f t="shared" si="227"/>
        <v>119.30191370741011</v>
      </c>
      <c r="H88" s="128">
        <f t="shared" si="227"/>
        <v>119.1224089413478</v>
      </c>
      <c r="I88" s="128">
        <f t="shared" si="227"/>
        <v>118.94081326542397</v>
      </c>
      <c r="J88" s="128">
        <f t="shared" si="227"/>
        <v>118.75707484184053</v>
      </c>
      <c r="K88" s="128">
        <f t="shared" si="227"/>
        <v>118.57113993823621</v>
      </c>
      <c r="L88" s="128">
        <f t="shared" si="227"/>
        <v>118.38295287502154</v>
      </c>
      <c r="M88" s="128">
        <f t="shared" si="227"/>
        <v>118.1924559683974</v>
      </c>
      <c r="N88" s="128">
        <f t="shared" si="227"/>
        <v>117.99958938075881</v>
      </c>
      <c r="O88" s="128">
        <f t="shared" si="227"/>
        <v>117.8042910534128</v>
      </c>
      <c r="P88" s="128">
        <f t="shared" si="227"/>
        <v>117.60649663331083</v>
      </c>
      <c r="Q88" s="128">
        <f t="shared" si="227"/>
        <v>117.40613933696073</v>
      </c>
      <c r="R88" s="128">
        <f t="shared" si="227"/>
        <v>117.20314980873191</v>
      </c>
      <c r="S88" s="128">
        <f t="shared" si="227"/>
        <v>116.99745605627817</v>
      </c>
      <c r="T88" s="128">
        <f t="shared" si="227"/>
        <v>116.78898332302053</v>
      </c>
      <c r="U88" s="128">
        <f t="shared" si="227"/>
        <v>116.57765389805438</v>
      </c>
      <c r="V88" s="128">
        <f t="shared" si="227"/>
        <v>116.36338700054154</v>
      </c>
      <c r="W88" s="128">
        <f t="shared" si="227"/>
        <v>116.14609865482367</v>
      </c>
      <c r="X88" s="128">
        <f t="shared" si="227"/>
        <v>115.92570152881346</v>
      </c>
      <c r="Y88" s="128">
        <f t="shared" si="227"/>
        <v>115.70210473616149</v>
      </c>
      <c r="Z88" s="128">
        <f t="shared" si="227"/>
        <v>115.4752136541772</v>
      </c>
      <c r="AA88" s="128">
        <f t="shared" si="227"/>
        <v>115.24492973052362</v>
      </c>
      <c r="AB88" s="128">
        <f t="shared" si="227"/>
        <v>115.01115030250219</v>
      </c>
      <c r="AC88" s="128">
        <f t="shared" si="227"/>
        <v>114.77376837742057</v>
      </c>
      <c r="AD88" s="128">
        <f t="shared" si="227"/>
        <v>114.53267237263718</v>
      </c>
      <c r="AE88" s="128">
        <f t="shared" si="227"/>
        <v>114.28774586602597</v>
      </c>
      <c r="AF88" s="128">
        <f t="shared" si="227"/>
        <v>114.03886735356042</v>
      </c>
      <c r="AG88" s="128">
        <f t="shared" si="227"/>
        <v>113.78590996404851</v>
      </c>
      <c r="AH88" s="128">
        <f t="shared" si="227"/>
        <v>113.52874112912983</v>
      </c>
      <c r="AI88" s="128">
        <f t="shared" si="227"/>
        <v>113.26722228059656</v>
      </c>
      <c r="AJ88" s="128">
        <f t="shared" si="227"/>
        <v>113.00120849972048</v>
      </c>
      <c r="AK88" s="128">
        <f t="shared" si="227"/>
        <v>112.73054811781154</v>
      </c>
      <c r="AL88" s="128">
        <f t="shared" si="227"/>
        <v>112.45508233562261</v>
      </c>
      <c r="AM88" s="128">
        <f t="shared" si="227"/>
        <v>112.17464481228544</v>
      </c>
      <c r="AN88" s="128">
        <f t="shared" si="227"/>
        <v>111.88906115231765</v>
      </c>
      <c r="AO88" s="128">
        <f t="shared" si="227"/>
        <v>111.59814842489935</v>
      </c>
      <c r="AP88" s="128">
        <f t="shared" si="227"/>
        <v>111.3017146215159</v>
      </c>
      <c r="AQ88" s="128">
        <f t="shared" si="227"/>
        <v>110.99955806950483</v>
      </c>
      <c r="AR88" s="128">
        <f t="shared" si="227"/>
        <v>110.69146679903568</v>
      </c>
      <c r="AS88" s="128">
        <f t="shared" si="227"/>
        <v>110.3772178571007</v>
      </c>
      <c r="AT88" s="128">
        <f t="shared" si="227"/>
        <v>110.05657658591842</v>
      </c>
      <c r="AU88" s="128">
        <f t="shared" si="227"/>
        <v>109.72929579538098</v>
      </c>
      <c r="AV88" s="128">
        <f t="shared" si="227"/>
        <v>109.39511488717858</v>
      </c>
      <c r="AW88" s="128">
        <f t="shared" si="227"/>
        <v>109.05375890177839</v>
      </c>
      <c r="AX88" s="128">
        <f t="shared" si="227"/>
        <v>108.70493749970588</v>
      </c>
      <c r="AY88" s="128">
        <f t="shared" si="227"/>
        <v>108.34834382783525</v>
      </c>
      <c r="AZ88" s="128">
        <f t="shared" si="227"/>
        <v>107.98365326060396</v>
      </c>
      <c r="BA88" s="128">
        <f t="shared" si="227"/>
        <v>107.6105220438468</v>
      </c>
      <c r="BB88" s="128">
        <f t="shared" si="227"/>
        <v>107.22858582611876</v>
      </c>
      <c r="BC88" s="128">
        <f t="shared" si="227"/>
        <v>106.83745802435202</v>
      </c>
      <c r="BD88" s="128">
        <f t="shared" si="227"/>
        <v>106.43672802462093</v>
      </c>
      <c r="BE88" s="128">
        <f t="shared" si="227"/>
        <v>106.02595919866559</v>
      </c>
      <c r="BF88" s="128">
        <f t="shared" si="227"/>
        <v>105.60468671184644</v>
      </c>
      <c r="BG88" s="128">
        <f t="shared" si="227"/>
        <v>105.17241509665941</v>
      </c>
      <c r="BH88" s="128">
        <f t="shared" si="227"/>
        <v>104.72861555976529</v>
      </c>
      <c r="BI88" s="128">
        <f t="shared" si="227"/>
        <v>104.2727229876005</v>
      </c>
      <c r="BJ88" s="128">
        <f t="shared" si="227"/>
        <v>103.80413262382791</v>
      </c>
      <c r="BK88" s="128">
        <f t="shared" si="227"/>
        <v>103.32219633826374</v>
      </c>
      <c r="BL88" s="128">
        <f t="shared" si="227"/>
        <v>102.82621841434654</v>
      </c>
      <c r="BM88" s="128">
        <f t="shared" si="227"/>
        <v>102.3154508830774</v>
      </c>
      <c r="BN88" s="128">
        <f t="shared" si="227"/>
        <v>101.78908823003441</v>
      </c>
      <c r="BO88" s="128">
        <f t="shared" si="227"/>
        <v>101.24626139738905</v>
      </c>
      <c r="BP88" s="128">
        <f t="shared" ref="BP88:EA88" si="228">IF(BO102&lt;-80,265,BP87)</f>
        <v>100.68603102895429</v>
      </c>
      <c r="BQ88" s="128">
        <f t="shared" si="228"/>
        <v>100.10737973733933</v>
      </c>
      <c r="BR88" s="128">
        <f t="shared" si="228"/>
        <v>99.509203276632675</v>
      </c>
      <c r="BS88" s="128">
        <f t="shared" si="228"/>
        <v>98.890300467576694</v>
      </c>
      <c r="BT88" s="128">
        <f t="shared" si="228"/>
        <v>98.249361558884885</v>
      </c>
      <c r="BU88" s="128">
        <f t="shared" si="228"/>
        <v>97.584954790099474</v>
      </c>
      <c r="BV88" s="128">
        <f t="shared" si="228"/>
        <v>96.895510814954918</v>
      </c>
      <c r="BW88" s="128">
        <f t="shared" si="228"/>
        <v>96.179304474197721</v>
      </c>
      <c r="BX88" s="128">
        <f t="shared" si="228"/>
        <v>95.434433445791981</v>
      </c>
      <c r="BY88" s="128">
        <f t="shared" si="228"/>
        <v>94.658793086289137</v>
      </c>
      <c r="BZ88" s="128">
        <f t="shared" si="228"/>
        <v>93.850046539754516</v>
      </c>
      <c r="CA88" s="128">
        <f t="shared" si="228"/>
        <v>93.0055890515399</v>
      </c>
      <c r="CB88" s="128">
        <f t="shared" si="228"/>
        <v>92.122505048131401</v>
      </c>
      <c r="CC88" s="128">
        <f t="shared" si="228"/>
        <v>91.197516120415997</v>
      </c>
      <c r="CD88" s="128">
        <f t="shared" si="228"/>
        <v>90.226917467803062</v>
      </c>
      <c r="CE88" s="128">
        <f t="shared" si="228"/>
        <v>89.206499513441031</v>
      </c>
      <c r="CF88" s="128">
        <f t="shared" si="228"/>
        <v>88.131450272953487</v>
      </c>
      <c r="CG88" s="128">
        <f t="shared" si="228"/>
        <v>86.996232439794454</v>
      </c>
      <c r="CH88" s="128">
        <f t="shared" si="228"/>
        <v>85.794426720246719</v>
      </c>
      <c r="CI88" s="128">
        <f t="shared" si="228"/>
        <v>84.518529447879047</v>
      </c>
      <c r="CJ88" s="128">
        <f t="shared" si="228"/>
        <v>83.159687154375732</v>
      </c>
      <c r="CK88" s="128">
        <f t="shared" si="228"/>
        <v>81.707342464749033</v>
      </c>
      <c r="CL88" s="128">
        <f t="shared" si="228"/>
        <v>80.148752441970942</v>
      </c>
      <c r="CM88" s="128">
        <f t="shared" si="228"/>
        <v>78.468318686737575</v>
      </c>
      <c r="CN88" s="128">
        <f t="shared" si="228"/>
        <v>76.646631267766054</v>
      </c>
      <c r="CO88" s="128">
        <f t="shared" si="228"/>
        <v>74.659062266614995</v>
      </c>
      <c r="CP88" s="128">
        <f t="shared" si="228"/>
        <v>72.473620786104362</v>
      </c>
      <c r="CQ88" s="128">
        <f t="shared" si="228"/>
        <v>70.047535365265105</v>
      </c>
      <c r="CR88" s="128">
        <f t="shared" si="228"/>
        <v>67.321505548304941</v>
      </c>
      <c r="CS88" s="128">
        <f t="shared" si="228"/>
        <v>64.209341364368314</v>
      </c>
      <c r="CT88" s="128">
        <f t="shared" si="228"/>
        <v>61.400293144933229</v>
      </c>
      <c r="CU88" s="128">
        <f t="shared" si="228"/>
        <v>61.422097745606891</v>
      </c>
      <c r="CV88" s="128">
        <f t="shared" si="228"/>
        <v>61.44417852835354</v>
      </c>
      <c r="CW88" s="128">
        <f t="shared" si="228"/>
        <v>61.466537578839599</v>
      </c>
      <c r="CX88" s="128">
        <f t="shared" si="228"/>
        <v>58.989086347206182</v>
      </c>
      <c r="CY88" s="128">
        <f t="shared" si="228"/>
        <v>56.191959381546518</v>
      </c>
      <c r="CZ88" s="128">
        <f t="shared" si="228"/>
        <v>52.968702733885813</v>
      </c>
      <c r="DA88" s="128">
        <f t="shared" si="228"/>
        <v>49.140976086476712</v>
      </c>
      <c r="DB88" s="128">
        <f t="shared" si="228"/>
        <v>44.366605627157682</v>
      </c>
      <c r="DC88" s="128">
        <f t="shared" si="228"/>
        <v>37.80672243044517</v>
      </c>
      <c r="DD88" s="128">
        <f t="shared" si="228"/>
        <v>35</v>
      </c>
      <c r="DE88" s="128">
        <f t="shared" si="228"/>
        <v>0</v>
      </c>
      <c r="DF88" s="128">
        <f t="shared" si="228"/>
        <v>0</v>
      </c>
      <c r="DG88" s="128">
        <f t="shared" si="228"/>
        <v>0</v>
      </c>
      <c r="DH88" s="128">
        <f t="shared" si="228"/>
        <v>0</v>
      </c>
      <c r="DI88" s="128">
        <f t="shared" si="228"/>
        <v>0</v>
      </c>
      <c r="DJ88" s="128">
        <f t="shared" si="228"/>
        <v>0</v>
      </c>
      <c r="DK88" s="128">
        <f t="shared" si="228"/>
        <v>0</v>
      </c>
      <c r="DL88" s="128">
        <f t="shared" si="228"/>
        <v>0</v>
      </c>
      <c r="DM88" s="128">
        <f t="shared" si="228"/>
        <v>0</v>
      </c>
      <c r="DN88" s="128">
        <f t="shared" si="228"/>
        <v>0</v>
      </c>
      <c r="DO88" s="128">
        <f t="shared" si="228"/>
        <v>0</v>
      </c>
      <c r="DP88" s="128">
        <f t="shared" si="228"/>
        <v>0</v>
      </c>
      <c r="DQ88" s="128">
        <f t="shared" si="228"/>
        <v>0</v>
      </c>
      <c r="DR88" s="128">
        <f t="shared" si="228"/>
        <v>0</v>
      </c>
      <c r="DS88" s="128">
        <f t="shared" si="228"/>
        <v>0</v>
      </c>
      <c r="DT88" s="128">
        <f t="shared" si="228"/>
        <v>0</v>
      </c>
      <c r="DU88" s="128">
        <f t="shared" si="228"/>
        <v>0</v>
      </c>
      <c r="DV88" s="128">
        <f t="shared" si="228"/>
        <v>0</v>
      </c>
      <c r="DW88" s="128">
        <f t="shared" si="228"/>
        <v>0</v>
      </c>
      <c r="DX88" s="128">
        <f t="shared" si="228"/>
        <v>0</v>
      </c>
      <c r="DY88" s="128">
        <f t="shared" si="228"/>
        <v>0</v>
      </c>
      <c r="DZ88" s="128">
        <f t="shared" si="228"/>
        <v>0</v>
      </c>
      <c r="EA88" s="128">
        <f t="shared" si="228"/>
        <v>0</v>
      </c>
      <c r="EB88" s="128">
        <f t="shared" ref="EB88:GM88" si="229">IF(EA102&lt;-80,265,EB87)</f>
        <v>0</v>
      </c>
      <c r="EC88" s="128">
        <f t="shared" si="229"/>
        <v>0</v>
      </c>
      <c r="ED88" s="128">
        <f t="shared" si="229"/>
        <v>0</v>
      </c>
      <c r="EE88" s="128">
        <f t="shared" si="229"/>
        <v>0</v>
      </c>
      <c r="EF88" s="128">
        <f t="shared" si="229"/>
        <v>0</v>
      </c>
      <c r="EG88" s="128">
        <f t="shared" si="229"/>
        <v>0</v>
      </c>
      <c r="EH88" s="128">
        <f t="shared" si="229"/>
        <v>0</v>
      </c>
      <c r="EI88" s="128">
        <f t="shared" si="229"/>
        <v>0</v>
      </c>
      <c r="EJ88" s="128">
        <f t="shared" si="229"/>
        <v>0</v>
      </c>
      <c r="EK88" s="128">
        <f t="shared" si="229"/>
        <v>0</v>
      </c>
      <c r="EL88" s="128">
        <f t="shared" si="229"/>
        <v>0</v>
      </c>
      <c r="EM88" s="128">
        <f t="shared" si="229"/>
        <v>0</v>
      </c>
      <c r="EN88" s="128">
        <f t="shared" si="229"/>
        <v>0</v>
      </c>
      <c r="EO88" s="128">
        <f t="shared" si="229"/>
        <v>0</v>
      </c>
      <c r="EP88" s="128">
        <f t="shared" si="229"/>
        <v>0</v>
      </c>
      <c r="EQ88" s="128">
        <f t="shared" si="229"/>
        <v>0</v>
      </c>
      <c r="ER88" s="128">
        <f t="shared" si="229"/>
        <v>0</v>
      </c>
      <c r="ES88" s="128">
        <f t="shared" si="229"/>
        <v>0</v>
      </c>
      <c r="ET88" s="128">
        <f t="shared" si="229"/>
        <v>0</v>
      </c>
      <c r="EU88" s="128">
        <f t="shared" si="229"/>
        <v>0</v>
      </c>
      <c r="EV88" s="128">
        <f t="shared" si="229"/>
        <v>0</v>
      </c>
      <c r="EW88" s="128">
        <f t="shared" si="229"/>
        <v>0</v>
      </c>
      <c r="EX88" s="128">
        <f t="shared" si="229"/>
        <v>0</v>
      </c>
      <c r="EY88" s="128">
        <f t="shared" si="229"/>
        <v>0</v>
      </c>
      <c r="EZ88" s="128">
        <f t="shared" si="229"/>
        <v>0</v>
      </c>
      <c r="FA88" s="128">
        <f t="shared" si="229"/>
        <v>0</v>
      </c>
      <c r="FB88" s="128">
        <f t="shared" si="229"/>
        <v>0</v>
      </c>
      <c r="FC88" s="128">
        <f t="shared" si="229"/>
        <v>0</v>
      </c>
      <c r="FD88" s="128">
        <f t="shared" si="229"/>
        <v>0</v>
      </c>
      <c r="FE88" s="128">
        <f t="shared" si="229"/>
        <v>0</v>
      </c>
      <c r="FF88" s="128">
        <f t="shared" si="229"/>
        <v>0</v>
      </c>
      <c r="FG88" s="128">
        <f t="shared" si="229"/>
        <v>0</v>
      </c>
      <c r="FH88" s="128">
        <f t="shared" si="229"/>
        <v>0</v>
      </c>
      <c r="FI88" s="128">
        <f t="shared" si="229"/>
        <v>0</v>
      </c>
      <c r="FJ88" s="128">
        <f t="shared" si="229"/>
        <v>0</v>
      </c>
      <c r="FK88" s="128">
        <f t="shared" si="229"/>
        <v>0</v>
      </c>
      <c r="FL88" s="128">
        <f t="shared" si="229"/>
        <v>0</v>
      </c>
      <c r="FM88" s="128">
        <f t="shared" si="229"/>
        <v>0</v>
      </c>
      <c r="FN88" s="128">
        <f t="shared" si="229"/>
        <v>0</v>
      </c>
      <c r="FO88" s="128">
        <f t="shared" si="229"/>
        <v>0</v>
      </c>
      <c r="FP88" s="128">
        <f t="shared" si="229"/>
        <v>0</v>
      </c>
      <c r="FQ88" s="128">
        <f t="shared" si="229"/>
        <v>0</v>
      </c>
      <c r="FR88" s="128">
        <f t="shared" si="229"/>
        <v>0</v>
      </c>
      <c r="FS88" s="128">
        <f t="shared" si="229"/>
        <v>0</v>
      </c>
      <c r="FT88" s="128">
        <f t="shared" si="229"/>
        <v>0</v>
      </c>
      <c r="FU88" s="128">
        <f t="shared" si="229"/>
        <v>0</v>
      </c>
      <c r="FV88" s="128">
        <f t="shared" si="229"/>
        <v>0</v>
      </c>
      <c r="FW88" s="128">
        <f t="shared" si="229"/>
        <v>0</v>
      </c>
      <c r="FX88" s="128">
        <f t="shared" si="229"/>
        <v>0</v>
      </c>
      <c r="FY88" s="128">
        <f t="shared" si="229"/>
        <v>0</v>
      </c>
      <c r="FZ88" s="128">
        <f t="shared" si="229"/>
        <v>0</v>
      </c>
      <c r="GA88" s="128">
        <f t="shared" si="229"/>
        <v>0</v>
      </c>
      <c r="GB88" s="128">
        <f t="shared" si="229"/>
        <v>0</v>
      </c>
      <c r="GC88" s="128">
        <f t="shared" si="229"/>
        <v>0</v>
      </c>
      <c r="GD88" s="128">
        <f t="shared" si="229"/>
        <v>0</v>
      </c>
      <c r="GE88" s="128">
        <f t="shared" si="229"/>
        <v>0</v>
      </c>
      <c r="GF88" s="128">
        <f t="shared" si="229"/>
        <v>0</v>
      </c>
      <c r="GG88" s="128">
        <f t="shared" si="229"/>
        <v>0</v>
      </c>
      <c r="GH88" s="128">
        <f t="shared" si="229"/>
        <v>0</v>
      </c>
      <c r="GI88" s="128">
        <f t="shared" si="229"/>
        <v>0</v>
      </c>
      <c r="GJ88" s="128">
        <f t="shared" si="229"/>
        <v>0</v>
      </c>
      <c r="GK88" s="128">
        <f t="shared" si="229"/>
        <v>0</v>
      </c>
      <c r="GL88" s="128">
        <f t="shared" si="229"/>
        <v>0</v>
      </c>
      <c r="GM88" s="128">
        <f t="shared" si="229"/>
        <v>0</v>
      </c>
      <c r="GN88" s="128">
        <f t="shared" ref="GN88:IR88" si="230">IF(GM102&lt;-80,265,GN87)</f>
        <v>0</v>
      </c>
      <c r="GO88" s="128">
        <f t="shared" si="230"/>
        <v>0</v>
      </c>
      <c r="GP88" s="128">
        <f t="shared" si="230"/>
        <v>0</v>
      </c>
      <c r="GQ88" s="128">
        <f t="shared" si="230"/>
        <v>0</v>
      </c>
      <c r="GR88" s="128">
        <f t="shared" si="230"/>
        <v>0</v>
      </c>
      <c r="GS88" s="128">
        <f t="shared" si="230"/>
        <v>0</v>
      </c>
      <c r="GT88" s="128">
        <f t="shared" si="230"/>
        <v>0</v>
      </c>
      <c r="GU88" s="128">
        <f t="shared" si="230"/>
        <v>0</v>
      </c>
      <c r="GV88" s="128">
        <f t="shared" si="230"/>
        <v>0</v>
      </c>
      <c r="GW88" s="128">
        <f t="shared" si="230"/>
        <v>0</v>
      </c>
      <c r="GX88" s="128">
        <f t="shared" si="230"/>
        <v>0</v>
      </c>
      <c r="GY88" s="128">
        <f t="shared" si="230"/>
        <v>0</v>
      </c>
      <c r="GZ88" s="128">
        <f t="shared" si="230"/>
        <v>0</v>
      </c>
      <c r="HA88" s="128">
        <f t="shared" si="230"/>
        <v>0</v>
      </c>
      <c r="HB88" s="128">
        <f t="shared" si="230"/>
        <v>0</v>
      </c>
      <c r="HC88" s="128">
        <f t="shared" si="230"/>
        <v>0</v>
      </c>
      <c r="HD88" s="128">
        <f t="shared" si="230"/>
        <v>0</v>
      </c>
      <c r="HE88" s="128">
        <f t="shared" si="230"/>
        <v>0</v>
      </c>
      <c r="HF88" s="128">
        <f t="shared" si="230"/>
        <v>0</v>
      </c>
      <c r="HG88" s="128">
        <f t="shared" si="230"/>
        <v>0</v>
      </c>
      <c r="HH88" s="128">
        <f t="shared" si="230"/>
        <v>0</v>
      </c>
      <c r="HI88" s="128">
        <f t="shared" si="230"/>
        <v>0</v>
      </c>
      <c r="HJ88" s="128">
        <f t="shared" si="230"/>
        <v>0</v>
      </c>
      <c r="HK88" s="128">
        <f t="shared" si="230"/>
        <v>0</v>
      </c>
      <c r="HL88" s="128">
        <f t="shared" si="230"/>
        <v>0</v>
      </c>
      <c r="HM88" s="128">
        <f t="shared" si="230"/>
        <v>0</v>
      </c>
      <c r="HN88" s="128">
        <f t="shared" si="230"/>
        <v>0</v>
      </c>
      <c r="HO88" s="128">
        <f t="shared" si="230"/>
        <v>0</v>
      </c>
      <c r="HP88" s="128">
        <f t="shared" si="230"/>
        <v>0</v>
      </c>
      <c r="HQ88" s="128">
        <f t="shared" si="230"/>
        <v>0</v>
      </c>
      <c r="HR88" s="128">
        <f t="shared" si="230"/>
        <v>0</v>
      </c>
      <c r="HS88" s="128">
        <f t="shared" si="230"/>
        <v>0</v>
      </c>
      <c r="HT88" s="128">
        <f t="shared" si="230"/>
        <v>0</v>
      </c>
      <c r="HU88" s="128">
        <f t="shared" si="230"/>
        <v>0</v>
      </c>
      <c r="HV88" s="128">
        <f t="shared" si="230"/>
        <v>0</v>
      </c>
      <c r="HW88" s="128">
        <f t="shared" si="230"/>
        <v>0</v>
      </c>
      <c r="HX88" s="128">
        <f t="shared" si="230"/>
        <v>0</v>
      </c>
      <c r="HY88" s="128">
        <f t="shared" si="230"/>
        <v>0</v>
      </c>
      <c r="HZ88" s="128">
        <f t="shared" si="230"/>
        <v>0</v>
      </c>
      <c r="IA88" s="128">
        <f t="shared" si="230"/>
        <v>0</v>
      </c>
      <c r="IB88" s="128">
        <f t="shared" si="230"/>
        <v>0</v>
      </c>
      <c r="IC88" s="128">
        <f t="shared" si="230"/>
        <v>0</v>
      </c>
      <c r="ID88" s="128">
        <f t="shared" si="230"/>
        <v>0</v>
      </c>
      <c r="IE88" s="128">
        <f t="shared" si="230"/>
        <v>0</v>
      </c>
      <c r="IF88" s="128">
        <f t="shared" si="230"/>
        <v>0</v>
      </c>
      <c r="IG88" s="128">
        <f t="shared" si="230"/>
        <v>0</v>
      </c>
      <c r="IH88" s="128">
        <f t="shared" si="230"/>
        <v>0</v>
      </c>
      <c r="II88" s="128">
        <f t="shared" si="230"/>
        <v>0</v>
      </c>
      <c r="IJ88" s="128">
        <f t="shared" si="230"/>
        <v>0</v>
      </c>
      <c r="IK88" s="128">
        <f t="shared" si="230"/>
        <v>0</v>
      </c>
      <c r="IL88" s="128">
        <f t="shared" si="230"/>
        <v>0</v>
      </c>
      <c r="IM88" s="128">
        <f t="shared" si="230"/>
        <v>0</v>
      </c>
      <c r="IN88" s="128">
        <f t="shared" si="230"/>
        <v>0</v>
      </c>
      <c r="IO88" s="128">
        <f t="shared" si="230"/>
        <v>0</v>
      </c>
      <c r="IP88" s="128">
        <f t="shared" si="230"/>
        <v>0</v>
      </c>
      <c r="IQ88" s="128">
        <f t="shared" si="230"/>
        <v>0</v>
      </c>
      <c r="IR88" s="128">
        <f t="shared" si="230"/>
        <v>0</v>
      </c>
      <c r="IS88" s="128">
        <f>IF(IR114&lt;=0,0,IS87)</f>
        <v>0</v>
      </c>
      <c r="IT88" s="128">
        <f>IF(IS114&lt;=0,0,IT87)</f>
        <v>0</v>
      </c>
      <c r="IU88" s="128">
        <f>IF(IT114&lt;=0,0,IU87)</f>
        <v>0</v>
      </c>
      <c r="IV88" s="128">
        <f>IF(IU114&lt;=0,0,IV87)</f>
        <v>0</v>
      </c>
    </row>
    <row r="89" spans="1:256" s="187" customFormat="1" ht="10.199999999999999" hidden="1" x14ac:dyDescent="0.2">
      <c r="A89" s="212"/>
      <c r="B89" s="213"/>
      <c r="C89" s="213">
        <f>IF(C75&gt;0,C88,0)</f>
        <v>120</v>
      </c>
      <c r="D89" s="213">
        <f t="shared" ref="D89:BO89" si="231">IF(D75&gt;0,D88,0)</f>
        <v>119.82837485416344</v>
      </c>
      <c r="E89" s="213">
        <f t="shared" si="231"/>
        <v>119.65484911822809</v>
      </c>
      <c r="F89" s="213">
        <f t="shared" si="231"/>
        <v>119.47937764401208</v>
      </c>
      <c r="G89" s="213">
        <f t="shared" si="231"/>
        <v>119.30191370741011</v>
      </c>
      <c r="H89" s="213">
        <f t="shared" si="231"/>
        <v>119.1224089413478</v>
      </c>
      <c r="I89" s="213">
        <f t="shared" si="231"/>
        <v>118.94081326542397</v>
      </c>
      <c r="J89" s="213">
        <f t="shared" si="231"/>
        <v>118.75707484184053</v>
      </c>
      <c r="K89" s="213">
        <f t="shared" si="231"/>
        <v>118.57113993823621</v>
      </c>
      <c r="L89" s="213">
        <f t="shared" si="231"/>
        <v>118.38295287502154</v>
      </c>
      <c r="M89" s="213">
        <f t="shared" si="231"/>
        <v>118.1924559683974</v>
      </c>
      <c r="N89" s="213">
        <f t="shared" si="231"/>
        <v>117.99958938075881</v>
      </c>
      <c r="O89" s="213">
        <f t="shared" si="231"/>
        <v>117.8042910534128</v>
      </c>
      <c r="P89" s="213">
        <f t="shared" si="231"/>
        <v>117.60649663331083</v>
      </c>
      <c r="Q89" s="213">
        <f t="shared" si="231"/>
        <v>117.40613933696073</v>
      </c>
      <c r="R89" s="213">
        <f t="shared" si="231"/>
        <v>117.20314980873191</v>
      </c>
      <c r="S89" s="213">
        <f t="shared" si="231"/>
        <v>116.99745605627817</v>
      </c>
      <c r="T89" s="213">
        <f t="shared" si="231"/>
        <v>116.78898332302053</v>
      </c>
      <c r="U89" s="213">
        <f t="shared" si="231"/>
        <v>116.57765389805438</v>
      </c>
      <c r="V89" s="213">
        <f t="shared" si="231"/>
        <v>116.36338700054154</v>
      </c>
      <c r="W89" s="213">
        <f t="shared" si="231"/>
        <v>116.14609865482367</v>
      </c>
      <c r="X89" s="213">
        <f t="shared" si="231"/>
        <v>115.92570152881346</v>
      </c>
      <c r="Y89" s="213">
        <f t="shared" si="231"/>
        <v>115.70210473616149</v>
      </c>
      <c r="Z89" s="213">
        <f t="shared" si="231"/>
        <v>115.4752136541772</v>
      </c>
      <c r="AA89" s="213">
        <f t="shared" si="231"/>
        <v>115.24492973052362</v>
      </c>
      <c r="AB89" s="213">
        <f t="shared" si="231"/>
        <v>115.01115030250219</v>
      </c>
      <c r="AC89" s="213">
        <f t="shared" si="231"/>
        <v>114.77376837742057</v>
      </c>
      <c r="AD89" s="213">
        <f t="shared" si="231"/>
        <v>114.53267237263718</v>
      </c>
      <c r="AE89" s="213">
        <f t="shared" si="231"/>
        <v>114.28774586602597</v>
      </c>
      <c r="AF89" s="213">
        <f t="shared" si="231"/>
        <v>114.03886735356042</v>
      </c>
      <c r="AG89" s="213">
        <f t="shared" si="231"/>
        <v>113.78590996404851</v>
      </c>
      <c r="AH89" s="213">
        <f t="shared" si="231"/>
        <v>113.52874112912983</v>
      </c>
      <c r="AI89" s="213">
        <f t="shared" si="231"/>
        <v>113.26722228059656</v>
      </c>
      <c r="AJ89" s="213">
        <f t="shared" si="231"/>
        <v>113.00120849972048</v>
      </c>
      <c r="AK89" s="213">
        <f t="shared" si="231"/>
        <v>112.73054811781154</v>
      </c>
      <c r="AL89" s="213">
        <f t="shared" si="231"/>
        <v>112.45508233562261</v>
      </c>
      <c r="AM89" s="213">
        <f t="shared" si="231"/>
        <v>112.17464481228544</v>
      </c>
      <c r="AN89" s="213">
        <f t="shared" si="231"/>
        <v>111.88906115231765</v>
      </c>
      <c r="AO89" s="213">
        <f t="shared" si="231"/>
        <v>111.59814842489935</v>
      </c>
      <c r="AP89" s="213">
        <f t="shared" si="231"/>
        <v>111.3017146215159</v>
      </c>
      <c r="AQ89" s="213">
        <f t="shared" si="231"/>
        <v>110.99955806950483</v>
      </c>
      <c r="AR89" s="213">
        <f t="shared" si="231"/>
        <v>110.69146679903568</v>
      </c>
      <c r="AS89" s="213">
        <f t="shared" si="231"/>
        <v>110.3772178571007</v>
      </c>
      <c r="AT89" s="213">
        <f t="shared" si="231"/>
        <v>110.05657658591842</v>
      </c>
      <c r="AU89" s="213">
        <f t="shared" si="231"/>
        <v>109.72929579538098</v>
      </c>
      <c r="AV89" s="213">
        <f t="shared" si="231"/>
        <v>109.39511488717858</v>
      </c>
      <c r="AW89" s="213">
        <f t="shared" si="231"/>
        <v>109.05375890177839</v>
      </c>
      <c r="AX89" s="213">
        <f t="shared" si="231"/>
        <v>108.70493749970588</v>
      </c>
      <c r="AY89" s="213">
        <f t="shared" si="231"/>
        <v>108.34834382783525</v>
      </c>
      <c r="AZ89" s="213">
        <f t="shared" si="231"/>
        <v>107.98365326060396</v>
      </c>
      <c r="BA89" s="213">
        <f t="shared" si="231"/>
        <v>107.6105220438468</v>
      </c>
      <c r="BB89" s="213">
        <f t="shared" si="231"/>
        <v>107.22858582611876</v>
      </c>
      <c r="BC89" s="213">
        <f t="shared" si="231"/>
        <v>106.83745802435202</v>
      </c>
      <c r="BD89" s="213">
        <f t="shared" si="231"/>
        <v>106.43672802462093</v>
      </c>
      <c r="BE89" s="213">
        <f t="shared" si="231"/>
        <v>106.02595919866559</v>
      </c>
      <c r="BF89" s="213">
        <f t="shared" si="231"/>
        <v>105.60468671184644</v>
      </c>
      <c r="BG89" s="213">
        <f t="shared" si="231"/>
        <v>105.17241509665941</v>
      </c>
      <c r="BH89" s="213">
        <f t="shared" si="231"/>
        <v>104.72861555976529</v>
      </c>
      <c r="BI89" s="213">
        <f t="shared" si="231"/>
        <v>104.2727229876005</v>
      </c>
      <c r="BJ89" s="213">
        <f t="shared" si="231"/>
        <v>103.80413262382791</v>
      </c>
      <c r="BK89" s="213">
        <f t="shared" si="231"/>
        <v>103.32219633826374</v>
      </c>
      <c r="BL89" s="213">
        <f t="shared" si="231"/>
        <v>102.82621841434654</v>
      </c>
      <c r="BM89" s="213">
        <f t="shared" si="231"/>
        <v>102.3154508830774</v>
      </c>
      <c r="BN89" s="213">
        <f t="shared" si="231"/>
        <v>101.78908823003441</v>
      </c>
      <c r="BO89" s="213">
        <f t="shared" si="231"/>
        <v>101.24626139738905</v>
      </c>
      <c r="BP89" s="213">
        <f t="shared" ref="BP89:EA89" si="232">IF(BP75&gt;0,BP88,0)</f>
        <v>100.68603102895429</v>
      </c>
      <c r="BQ89" s="213">
        <f t="shared" si="232"/>
        <v>100.10737973733933</v>
      </c>
      <c r="BR89" s="213">
        <f t="shared" si="232"/>
        <v>99.509203276632675</v>
      </c>
      <c r="BS89" s="213">
        <f t="shared" si="232"/>
        <v>98.890300467576694</v>
      </c>
      <c r="BT89" s="213">
        <f t="shared" si="232"/>
        <v>98.249361558884885</v>
      </c>
      <c r="BU89" s="213">
        <f t="shared" si="232"/>
        <v>97.584954790099474</v>
      </c>
      <c r="BV89" s="213">
        <f t="shared" si="232"/>
        <v>96.895510814954918</v>
      </c>
      <c r="BW89" s="213">
        <f t="shared" si="232"/>
        <v>96.179304474197721</v>
      </c>
      <c r="BX89" s="213">
        <f t="shared" si="232"/>
        <v>95.434433445791981</v>
      </c>
      <c r="BY89" s="213">
        <f t="shared" si="232"/>
        <v>94.658793086289137</v>
      </c>
      <c r="BZ89" s="213">
        <f t="shared" si="232"/>
        <v>93.850046539754516</v>
      </c>
      <c r="CA89" s="213">
        <f t="shared" si="232"/>
        <v>93.0055890515399</v>
      </c>
      <c r="CB89" s="213">
        <f t="shared" si="232"/>
        <v>92.122505048131401</v>
      </c>
      <c r="CC89" s="213">
        <f t="shared" si="232"/>
        <v>91.197516120415997</v>
      </c>
      <c r="CD89" s="213">
        <f t="shared" si="232"/>
        <v>90.226917467803062</v>
      </c>
      <c r="CE89" s="213">
        <f t="shared" si="232"/>
        <v>89.206499513441031</v>
      </c>
      <c r="CF89" s="213">
        <f t="shared" si="232"/>
        <v>88.131450272953487</v>
      </c>
      <c r="CG89" s="213">
        <f t="shared" si="232"/>
        <v>86.996232439794454</v>
      </c>
      <c r="CH89" s="213">
        <f t="shared" si="232"/>
        <v>85.794426720246719</v>
      </c>
      <c r="CI89" s="213">
        <f t="shared" si="232"/>
        <v>84.518529447879047</v>
      </c>
      <c r="CJ89" s="213">
        <f t="shared" si="232"/>
        <v>83.159687154375732</v>
      </c>
      <c r="CK89" s="213">
        <f t="shared" si="232"/>
        <v>81.707342464749033</v>
      </c>
      <c r="CL89" s="213">
        <f t="shared" si="232"/>
        <v>80.148752441970942</v>
      </c>
      <c r="CM89" s="213">
        <f t="shared" si="232"/>
        <v>78.468318686737575</v>
      </c>
      <c r="CN89" s="213">
        <f t="shared" si="232"/>
        <v>76.646631267766054</v>
      </c>
      <c r="CO89" s="213">
        <f t="shared" si="232"/>
        <v>74.659062266614995</v>
      </c>
      <c r="CP89" s="213">
        <f t="shared" si="232"/>
        <v>72.473620786104362</v>
      </c>
      <c r="CQ89" s="213">
        <f t="shared" si="232"/>
        <v>70.047535365265105</v>
      </c>
      <c r="CR89" s="213">
        <f t="shared" si="232"/>
        <v>67.321505548304941</v>
      </c>
      <c r="CS89" s="213">
        <f t="shared" si="232"/>
        <v>64.209341364368314</v>
      </c>
      <c r="CT89" s="213">
        <f t="shared" si="232"/>
        <v>0</v>
      </c>
      <c r="CU89" s="213">
        <f t="shared" si="232"/>
        <v>0</v>
      </c>
      <c r="CV89" s="213">
        <f t="shared" si="232"/>
        <v>0</v>
      </c>
      <c r="CW89" s="213">
        <f t="shared" si="232"/>
        <v>61.466537578839599</v>
      </c>
      <c r="CX89" s="213">
        <f t="shared" si="232"/>
        <v>58.989086347206182</v>
      </c>
      <c r="CY89" s="213">
        <f t="shared" si="232"/>
        <v>56.191959381546518</v>
      </c>
      <c r="CZ89" s="213">
        <f t="shared" si="232"/>
        <v>52.968702733885813</v>
      </c>
      <c r="DA89" s="213">
        <f t="shared" si="232"/>
        <v>49.140976086476712</v>
      </c>
      <c r="DB89" s="213">
        <f t="shared" si="232"/>
        <v>44.366605627157682</v>
      </c>
      <c r="DC89" s="213">
        <f t="shared" si="232"/>
        <v>37.80672243044517</v>
      </c>
      <c r="DD89" s="213">
        <f t="shared" si="232"/>
        <v>35</v>
      </c>
      <c r="DE89" s="213">
        <f t="shared" si="232"/>
        <v>0</v>
      </c>
      <c r="DF89" s="213">
        <f t="shared" si="232"/>
        <v>0</v>
      </c>
      <c r="DG89" s="213">
        <f t="shared" si="232"/>
        <v>0</v>
      </c>
      <c r="DH89" s="213">
        <f t="shared" si="232"/>
        <v>0</v>
      </c>
      <c r="DI89" s="213">
        <f t="shared" si="232"/>
        <v>0</v>
      </c>
      <c r="DJ89" s="213">
        <f t="shared" si="232"/>
        <v>0</v>
      </c>
      <c r="DK89" s="213">
        <f t="shared" si="232"/>
        <v>0</v>
      </c>
      <c r="DL89" s="213">
        <f t="shared" si="232"/>
        <v>0</v>
      </c>
      <c r="DM89" s="213">
        <f t="shared" si="232"/>
        <v>0</v>
      </c>
      <c r="DN89" s="213">
        <f t="shared" si="232"/>
        <v>0</v>
      </c>
      <c r="DO89" s="213">
        <f t="shared" si="232"/>
        <v>0</v>
      </c>
      <c r="DP89" s="213">
        <f t="shared" si="232"/>
        <v>0</v>
      </c>
      <c r="DQ89" s="213">
        <f t="shared" si="232"/>
        <v>0</v>
      </c>
      <c r="DR89" s="213">
        <f t="shared" si="232"/>
        <v>0</v>
      </c>
      <c r="DS89" s="213">
        <f t="shared" si="232"/>
        <v>0</v>
      </c>
      <c r="DT89" s="213">
        <f t="shared" si="232"/>
        <v>0</v>
      </c>
      <c r="DU89" s="213">
        <f t="shared" si="232"/>
        <v>0</v>
      </c>
      <c r="DV89" s="213">
        <f t="shared" si="232"/>
        <v>0</v>
      </c>
      <c r="DW89" s="213">
        <f t="shared" si="232"/>
        <v>0</v>
      </c>
      <c r="DX89" s="213">
        <f t="shared" si="232"/>
        <v>0</v>
      </c>
      <c r="DY89" s="213">
        <f t="shared" si="232"/>
        <v>0</v>
      </c>
      <c r="DZ89" s="213">
        <f t="shared" si="232"/>
        <v>0</v>
      </c>
      <c r="EA89" s="213">
        <f t="shared" si="232"/>
        <v>0</v>
      </c>
      <c r="EB89" s="213">
        <f t="shared" ref="EB89:GM89" si="233">IF(EB75&gt;0,EB88,0)</f>
        <v>0</v>
      </c>
      <c r="EC89" s="213">
        <f t="shared" si="233"/>
        <v>0</v>
      </c>
      <c r="ED89" s="213">
        <f t="shared" si="233"/>
        <v>0</v>
      </c>
      <c r="EE89" s="213">
        <f t="shared" si="233"/>
        <v>0</v>
      </c>
      <c r="EF89" s="213">
        <f t="shared" si="233"/>
        <v>0</v>
      </c>
      <c r="EG89" s="213">
        <f t="shared" si="233"/>
        <v>0</v>
      </c>
      <c r="EH89" s="213">
        <f t="shared" si="233"/>
        <v>0</v>
      </c>
      <c r="EI89" s="213">
        <f t="shared" si="233"/>
        <v>0</v>
      </c>
      <c r="EJ89" s="213">
        <f t="shared" si="233"/>
        <v>0</v>
      </c>
      <c r="EK89" s="213">
        <f t="shared" si="233"/>
        <v>0</v>
      </c>
      <c r="EL89" s="213">
        <f t="shared" si="233"/>
        <v>0</v>
      </c>
      <c r="EM89" s="213">
        <f t="shared" si="233"/>
        <v>0</v>
      </c>
      <c r="EN89" s="213">
        <f t="shared" si="233"/>
        <v>0</v>
      </c>
      <c r="EO89" s="213">
        <f t="shared" si="233"/>
        <v>0</v>
      </c>
      <c r="EP89" s="213">
        <f t="shared" si="233"/>
        <v>0</v>
      </c>
      <c r="EQ89" s="213">
        <f t="shared" si="233"/>
        <v>0</v>
      </c>
      <c r="ER89" s="213">
        <f t="shared" si="233"/>
        <v>0</v>
      </c>
      <c r="ES89" s="213">
        <f t="shared" si="233"/>
        <v>0</v>
      </c>
      <c r="ET89" s="213">
        <f t="shared" si="233"/>
        <v>0</v>
      </c>
      <c r="EU89" s="213">
        <f t="shared" si="233"/>
        <v>0</v>
      </c>
      <c r="EV89" s="213">
        <f t="shared" si="233"/>
        <v>0</v>
      </c>
      <c r="EW89" s="213">
        <f t="shared" si="233"/>
        <v>0</v>
      </c>
      <c r="EX89" s="213">
        <f t="shared" si="233"/>
        <v>0</v>
      </c>
      <c r="EY89" s="213">
        <f t="shared" si="233"/>
        <v>0</v>
      </c>
      <c r="EZ89" s="213">
        <f t="shared" si="233"/>
        <v>0</v>
      </c>
      <c r="FA89" s="213">
        <f t="shared" si="233"/>
        <v>0</v>
      </c>
      <c r="FB89" s="213">
        <f t="shared" si="233"/>
        <v>0</v>
      </c>
      <c r="FC89" s="213">
        <f t="shared" si="233"/>
        <v>0</v>
      </c>
      <c r="FD89" s="213">
        <f t="shared" si="233"/>
        <v>0</v>
      </c>
      <c r="FE89" s="213">
        <f t="shared" si="233"/>
        <v>0</v>
      </c>
      <c r="FF89" s="213">
        <f t="shared" si="233"/>
        <v>0</v>
      </c>
      <c r="FG89" s="213">
        <f t="shared" si="233"/>
        <v>0</v>
      </c>
      <c r="FH89" s="213">
        <f t="shared" si="233"/>
        <v>0</v>
      </c>
      <c r="FI89" s="213">
        <f t="shared" si="233"/>
        <v>0</v>
      </c>
      <c r="FJ89" s="213">
        <f t="shared" si="233"/>
        <v>0</v>
      </c>
      <c r="FK89" s="213">
        <f t="shared" si="233"/>
        <v>0</v>
      </c>
      <c r="FL89" s="213">
        <f t="shared" si="233"/>
        <v>0</v>
      </c>
      <c r="FM89" s="213">
        <f t="shared" si="233"/>
        <v>0</v>
      </c>
      <c r="FN89" s="213">
        <f t="shared" si="233"/>
        <v>0</v>
      </c>
      <c r="FO89" s="213">
        <f t="shared" si="233"/>
        <v>0</v>
      </c>
      <c r="FP89" s="213">
        <f t="shared" si="233"/>
        <v>0</v>
      </c>
      <c r="FQ89" s="213">
        <f t="shared" si="233"/>
        <v>0</v>
      </c>
      <c r="FR89" s="213">
        <f t="shared" si="233"/>
        <v>0</v>
      </c>
      <c r="FS89" s="213">
        <f t="shared" si="233"/>
        <v>0</v>
      </c>
      <c r="FT89" s="213">
        <f t="shared" si="233"/>
        <v>0</v>
      </c>
      <c r="FU89" s="213">
        <f t="shared" si="233"/>
        <v>0</v>
      </c>
      <c r="FV89" s="213">
        <f t="shared" si="233"/>
        <v>0</v>
      </c>
      <c r="FW89" s="213">
        <f t="shared" si="233"/>
        <v>0</v>
      </c>
      <c r="FX89" s="213">
        <f t="shared" si="233"/>
        <v>0</v>
      </c>
      <c r="FY89" s="213">
        <f t="shared" si="233"/>
        <v>0</v>
      </c>
      <c r="FZ89" s="213">
        <f t="shared" si="233"/>
        <v>0</v>
      </c>
      <c r="GA89" s="213">
        <f t="shared" si="233"/>
        <v>0</v>
      </c>
      <c r="GB89" s="213">
        <f t="shared" si="233"/>
        <v>0</v>
      </c>
      <c r="GC89" s="213">
        <f t="shared" si="233"/>
        <v>0</v>
      </c>
      <c r="GD89" s="213">
        <f t="shared" si="233"/>
        <v>0</v>
      </c>
      <c r="GE89" s="213">
        <f t="shared" si="233"/>
        <v>0</v>
      </c>
      <c r="GF89" s="213">
        <f t="shared" si="233"/>
        <v>0</v>
      </c>
      <c r="GG89" s="213">
        <f t="shared" si="233"/>
        <v>0</v>
      </c>
      <c r="GH89" s="213">
        <f t="shared" si="233"/>
        <v>0</v>
      </c>
      <c r="GI89" s="213">
        <f t="shared" si="233"/>
        <v>0</v>
      </c>
      <c r="GJ89" s="213">
        <f t="shared" si="233"/>
        <v>0</v>
      </c>
      <c r="GK89" s="213">
        <f t="shared" si="233"/>
        <v>0</v>
      </c>
      <c r="GL89" s="213">
        <f t="shared" si="233"/>
        <v>0</v>
      </c>
      <c r="GM89" s="213">
        <f t="shared" si="233"/>
        <v>0</v>
      </c>
      <c r="GN89" s="213">
        <f t="shared" ref="GN89:IR89" si="234">IF(GN75&gt;0,GN88,0)</f>
        <v>0</v>
      </c>
      <c r="GO89" s="213">
        <f t="shared" si="234"/>
        <v>0</v>
      </c>
      <c r="GP89" s="213">
        <f t="shared" si="234"/>
        <v>0</v>
      </c>
      <c r="GQ89" s="213">
        <f t="shared" si="234"/>
        <v>0</v>
      </c>
      <c r="GR89" s="213">
        <f t="shared" si="234"/>
        <v>0</v>
      </c>
      <c r="GS89" s="213">
        <f t="shared" si="234"/>
        <v>0</v>
      </c>
      <c r="GT89" s="213">
        <f t="shared" si="234"/>
        <v>0</v>
      </c>
      <c r="GU89" s="213">
        <f t="shared" si="234"/>
        <v>0</v>
      </c>
      <c r="GV89" s="213">
        <f t="shared" si="234"/>
        <v>0</v>
      </c>
      <c r="GW89" s="213">
        <f t="shared" si="234"/>
        <v>0</v>
      </c>
      <c r="GX89" s="213">
        <f t="shared" si="234"/>
        <v>0</v>
      </c>
      <c r="GY89" s="213">
        <f t="shared" si="234"/>
        <v>0</v>
      </c>
      <c r="GZ89" s="213">
        <f t="shared" si="234"/>
        <v>0</v>
      </c>
      <c r="HA89" s="213">
        <f t="shared" si="234"/>
        <v>0</v>
      </c>
      <c r="HB89" s="213">
        <f t="shared" si="234"/>
        <v>0</v>
      </c>
      <c r="HC89" s="213">
        <f t="shared" si="234"/>
        <v>0</v>
      </c>
      <c r="HD89" s="213">
        <f t="shared" si="234"/>
        <v>0</v>
      </c>
      <c r="HE89" s="213">
        <f t="shared" si="234"/>
        <v>0</v>
      </c>
      <c r="HF89" s="213">
        <f t="shared" si="234"/>
        <v>0</v>
      </c>
      <c r="HG89" s="213">
        <f t="shared" si="234"/>
        <v>0</v>
      </c>
      <c r="HH89" s="213">
        <f t="shared" si="234"/>
        <v>0</v>
      </c>
      <c r="HI89" s="213">
        <f t="shared" si="234"/>
        <v>0</v>
      </c>
      <c r="HJ89" s="213">
        <f t="shared" si="234"/>
        <v>0</v>
      </c>
      <c r="HK89" s="213">
        <f t="shared" si="234"/>
        <v>0</v>
      </c>
      <c r="HL89" s="213">
        <f t="shared" si="234"/>
        <v>0</v>
      </c>
      <c r="HM89" s="213">
        <f t="shared" si="234"/>
        <v>0</v>
      </c>
      <c r="HN89" s="213">
        <f t="shared" si="234"/>
        <v>0</v>
      </c>
      <c r="HO89" s="213">
        <f t="shared" si="234"/>
        <v>0</v>
      </c>
      <c r="HP89" s="213">
        <f t="shared" si="234"/>
        <v>0</v>
      </c>
      <c r="HQ89" s="213">
        <f t="shared" si="234"/>
        <v>0</v>
      </c>
      <c r="HR89" s="213">
        <f t="shared" si="234"/>
        <v>0</v>
      </c>
      <c r="HS89" s="213">
        <f t="shared" si="234"/>
        <v>0</v>
      </c>
      <c r="HT89" s="213">
        <f t="shared" si="234"/>
        <v>0</v>
      </c>
      <c r="HU89" s="213">
        <f t="shared" si="234"/>
        <v>0</v>
      </c>
      <c r="HV89" s="213">
        <f t="shared" si="234"/>
        <v>0</v>
      </c>
      <c r="HW89" s="213">
        <f t="shared" si="234"/>
        <v>0</v>
      </c>
      <c r="HX89" s="213">
        <f t="shared" si="234"/>
        <v>0</v>
      </c>
      <c r="HY89" s="213">
        <f t="shared" si="234"/>
        <v>0</v>
      </c>
      <c r="HZ89" s="213">
        <f t="shared" si="234"/>
        <v>0</v>
      </c>
      <c r="IA89" s="213">
        <f t="shared" si="234"/>
        <v>0</v>
      </c>
      <c r="IB89" s="213">
        <f t="shared" si="234"/>
        <v>0</v>
      </c>
      <c r="IC89" s="213">
        <f t="shared" si="234"/>
        <v>0</v>
      </c>
      <c r="ID89" s="213">
        <f t="shared" si="234"/>
        <v>0</v>
      </c>
      <c r="IE89" s="213">
        <f t="shared" si="234"/>
        <v>0</v>
      </c>
      <c r="IF89" s="213">
        <f t="shared" si="234"/>
        <v>0</v>
      </c>
      <c r="IG89" s="213">
        <f t="shared" si="234"/>
        <v>0</v>
      </c>
      <c r="IH89" s="213">
        <f t="shared" si="234"/>
        <v>0</v>
      </c>
      <c r="II89" s="213">
        <f t="shared" si="234"/>
        <v>0</v>
      </c>
      <c r="IJ89" s="213">
        <f t="shared" si="234"/>
        <v>0</v>
      </c>
      <c r="IK89" s="213">
        <f t="shared" si="234"/>
        <v>0</v>
      </c>
      <c r="IL89" s="213">
        <f t="shared" si="234"/>
        <v>0</v>
      </c>
      <c r="IM89" s="213">
        <f t="shared" si="234"/>
        <v>0</v>
      </c>
      <c r="IN89" s="213">
        <f t="shared" si="234"/>
        <v>0</v>
      </c>
      <c r="IO89" s="213">
        <f t="shared" si="234"/>
        <v>0</v>
      </c>
      <c r="IP89" s="213">
        <f t="shared" si="234"/>
        <v>0</v>
      </c>
      <c r="IQ89" s="213">
        <f t="shared" si="234"/>
        <v>0</v>
      </c>
      <c r="IR89" s="214">
        <f t="shared" si="234"/>
        <v>0</v>
      </c>
      <c r="IS89" s="27">
        <f>IF(IS75&gt;0,IS87,0)</f>
        <v>0</v>
      </c>
      <c r="IT89" s="27">
        <f>IF(IT75&gt;0,IT87,0)</f>
        <v>0</v>
      </c>
      <c r="IU89" s="27">
        <f>IF(IU75&gt;0,IU87,0)</f>
        <v>0</v>
      </c>
      <c r="IV89" s="27">
        <f>IF(IV75&gt;0,IV87,0)</f>
        <v>0</v>
      </c>
    </row>
    <row r="90" spans="1:256" s="187" customFormat="1" ht="10.199999999999999" hidden="1" x14ac:dyDescent="0.2">
      <c r="A90" s="249"/>
      <c r="B90" s="253"/>
      <c r="C90" s="253"/>
      <c r="D90" s="253"/>
      <c r="E90" s="253"/>
      <c r="F90" s="253"/>
      <c r="G90" s="253"/>
      <c r="H90" s="253"/>
      <c r="I90" s="253"/>
      <c r="J90" s="253"/>
      <c r="K90" s="253"/>
      <c r="L90" s="253"/>
      <c r="M90" s="253"/>
      <c r="N90" s="253"/>
      <c r="O90" s="253"/>
      <c r="P90" s="253"/>
      <c r="Q90" s="253"/>
      <c r="R90" s="253"/>
      <c r="S90" s="253"/>
      <c r="T90" s="253"/>
      <c r="U90" s="253"/>
      <c r="V90" s="253"/>
      <c r="W90" s="253"/>
      <c r="X90" s="253"/>
      <c r="Y90" s="253"/>
      <c r="Z90" s="253"/>
      <c r="AA90" s="253"/>
      <c r="AB90" s="253"/>
      <c r="AC90" s="253"/>
      <c r="AD90" s="253"/>
      <c r="AE90" s="253"/>
      <c r="AF90" s="253"/>
      <c r="AG90" s="253"/>
      <c r="AH90" s="253"/>
      <c r="AI90" s="253"/>
      <c r="AJ90" s="253"/>
      <c r="AK90" s="253"/>
      <c r="AL90" s="253"/>
      <c r="AM90" s="253"/>
      <c r="AN90" s="253"/>
      <c r="AO90" s="253"/>
      <c r="AP90" s="253"/>
      <c r="AQ90" s="253"/>
      <c r="AR90" s="253"/>
      <c r="AS90" s="253"/>
      <c r="AT90" s="253"/>
      <c r="AU90" s="253"/>
      <c r="AV90" s="253"/>
      <c r="AW90" s="253"/>
      <c r="AX90" s="253"/>
      <c r="AY90" s="253"/>
      <c r="AZ90" s="253"/>
      <c r="BA90" s="253"/>
      <c r="BB90" s="253"/>
      <c r="BC90" s="253"/>
      <c r="BD90" s="253"/>
      <c r="BE90" s="253"/>
      <c r="BF90" s="253"/>
      <c r="BG90" s="253"/>
      <c r="BH90" s="253"/>
      <c r="BI90" s="253"/>
      <c r="BJ90" s="253"/>
      <c r="BK90" s="253"/>
      <c r="BL90" s="253"/>
      <c r="BM90" s="253"/>
      <c r="BN90" s="253"/>
      <c r="BO90" s="253"/>
      <c r="BP90" s="253"/>
      <c r="BQ90" s="253"/>
      <c r="BR90" s="253"/>
      <c r="BS90" s="253"/>
      <c r="BT90" s="253"/>
      <c r="BU90" s="253"/>
      <c r="BV90" s="253"/>
      <c r="BW90" s="253"/>
      <c r="BX90" s="253"/>
      <c r="BY90" s="253"/>
      <c r="BZ90" s="253"/>
      <c r="CA90" s="253"/>
      <c r="CB90" s="253"/>
      <c r="CC90" s="253"/>
      <c r="CD90" s="253"/>
      <c r="CE90" s="253"/>
      <c r="CF90" s="253"/>
      <c r="CG90" s="253"/>
      <c r="CH90" s="253"/>
      <c r="CI90" s="253"/>
      <c r="CJ90" s="253"/>
      <c r="CK90" s="253"/>
      <c r="CL90" s="253"/>
      <c r="CM90" s="253"/>
      <c r="CN90" s="253"/>
      <c r="CO90" s="253"/>
      <c r="CP90" s="253"/>
      <c r="CQ90" s="253"/>
      <c r="CR90" s="253"/>
      <c r="CS90" s="253"/>
      <c r="CT90" s="253"/>
      <c r="CU90" s="253"/>
      <c r="CV90" s="253"/>
      <c r="CW90" s="253"/>
      <c r="CX90" s="253"/>
      <c r="CY90" s="253"/>
      <c r="CZ90" s="253"/>
      <c r="DA90" s="253"/>
      <c r="DB90" s="253"/>
      <c r="DC90" s="253"/>
      <c r="DD90" s="253"/>
      <c r="DE90" s="253"/>
      <c r="DF90" s="253"/>
      <c r="DG90" s="253"/>
      <c r="DH90" s="253"/>
      <c r="DI90" s="253"/>
      <c r="DJ90" s="253"/>
      <c r="DK90" s="253"/>
      <c r="DL90" s="253"/>
      <c r="DM90" s="253"/>
      <c r="DN90" s="253"/>
      <c r="DO90" s="253"/>
      <c r="DP90" s="253"/>
      <c r="DQ90" s="253"/>
      <c r="DR90" s="253"/>
      <c r="DS90" s="253"/>
      <c r="DT90" s="253"/>
      <c r="DU90" s="253"/>
      <c r="DV90" s="253"/>
      <c r="DW90" s="253"/>
      <c r="DX90" s="253"/>
      <c r="DY90" s="253"/>
      <c r="DZ90" s="253"/>
      <c r="EA90" s="253"/>
      <c r="EB90" s="253"/>
      <c r="EC90" s="253"/>
      <c r="ED90" s="253"/>
      <c r="EE90" s="253"/>
      <c r="EF90" s="253"/>
      <c r="EG90" s="253"/>
      <c r="EH90" s="253"/>
      <c r="EI90" s="253"/>
      <c r="EJ90" s="253"/>
      <c r="EK90" s="253"/>
      <c r="EL90" s="253"/>
      <c r="EM90" s="253"/>
      <c r="EN90" s="253"/>
      <c r="EO90" s="253"/>
      <c r="EP90" s="253"/>
      <c r="EQ90" s="253"/>
      <c r="ER90" s="253"/>
      <c r="ES90" s="253"/>
      <c r="ET90" s="253"/>
      <c r="EU90" s="253"/>
      <c r="EV90" s="253"/>
      <c r="EW90" s="253"/>
      <c r="EX90" s="253"/>
      <c r="EY90" s="253"/>
      <c r="EZ90" s="253"/>
      <c r="FA90" s="253"/>
      <c r="FB90" s="253"/>
      <c r="FC90" s="253"/>
      <c r="FD90" s="253"/>
      <c r="FE90" s="253"/>
      <c r="FF90" s="253"/>
      <c r="FG90" s="253"/>
      <c r="FH90" s="253"/>
      <c r="FI90" s="253"/>
      <c r="FJ90" s="253"/>
      <c r="FK90" s="253"/>
      <c r="FL90" s="253"/>
      <c r="FM90" s="253"/>
      <c r="FN90" s="253"/>
      <c r="FO90" s="253"/>
      <c r="FP90" s="253"/>
      <c r="FQ90" s="253"/>
      <c r="FR90" s="253"/>
      <c r="FS90" s="253"/>
      <c r="FT90" s="253"/>
      <c r="FU90" s="253"/>
      <c r="FV90" s="253"/>
      <c r="FW90" s="253"/>
      <c r="FX90" s="253"/>
      <c r="FY90" s="253"/>
      <c r="FZ90" s="253"/>
      <c r="GA90" s="253"/>
      <c r="GB90" s="253"/>
      <c r="GC90" s="253"/>
      <c r="GD90" s="253"/>
      <c r="GE90" s="253"/>
      <c r="GF90" s="253"/>
      <c r="GG90" s="253"/>
      <c r="GH90" s="253"/>
      <c r="GI90" s="253"/>
      <c r="GJ90" s="253"/>
      <c r="GK90" s="253"/>
      <c r="GL90" s="253"/>
      <c r="GM90" s="253"/>
      <c r="GN90" s="253"/>
      <c r="GO90" s="253"/>
      <c r="GP90" s="253"/>
      <c r="GQ90" s="253"/>
      <c r="GR90" s="253"/>
      <c r="GS90" s="253"/>
      <c r="GT90" s="253"/>
      <c r="GU90" s="253"/>
      <c r="GV90" s="253"/>
      <c r="GW90" s="253"/>
      <c r="GX90" s="253"/>
      <c r="GY90" s="253"/>
      <c r="GZ90" s="253"/>
      <c r="HA90" s="253"/>
      <c r="HB90" s="253"/>
      <c r="HC90" s="253"/>
      <c r="HD90" s="253"/>
      <c r="HE90" s="253"/>
      <c r="HF90" s="253"/>
      <c r="HG90" s="253"/>
      <c r="HH90" s="253"/>
      <c r="HI90" s="253"/>
      <c r="HJ90" s="253"/>
      <c r="HK90" s="253"/>
      <c r="HL90" s="253"/>
      <c r="HM90" s="253"/>
      <c r="HN90" s="253"/>
      <c r="HO90" s="253"/>
      <c r="HP90" s="253"/>
      <c r="HQ90" s="253"/>
      <c r="HR90" s="253"/>
      <c r="HS90" s="253"/>
      <c r="HT90" s="253"/>
      <c r="HU90" s="253"/>
      <c r="HV90" s="253"/>
      <c r="HW90" s="253"/>
      <c r="HX90" s="253"/>
      <c r="HY90" s="253"/>
      <c r="HZ90" s="253"/>
      <c r="IA90" s="253"/>
      <c r="IB90" s="253"/>
      <c r="IC90" s="253"/>
      <c r="ID90" s="253"/>
      <c r="IE90" s="253"/>
      <c r="IF90" s="253"/>
      <c r="IG90" s="253"/>
      <c r="IH90" s="253"/>
      <c r="II90" s="253"/>
      <c r="IJ90" s="253"/>
      <c r="IK90" s="253"/>
      <c r="IL90" s="253"/>
      <c r="IM90" s="253"/>
      <c r="IN90" s="253"/>
      <c r="IO90" s="253"/>
      <c r="IP90" s="253"/>
      <c r="IQ90" s="253"/>
      <c r="IR90" s="254"/>
      <c r="IS90" s="27"/>
      <c r="IT90" s="27"/>
      <c r="IU90" s="27"/>
      <c r="IV90" s="27"/>
    </row>
    <row r="91" spans="1:256" s="8" customFormat="1" hidden="1" x14ac:dyDescent="0.25">
      <c r="A91" s="216"/>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HN91" s="10"/>
      <c r="HO91" s="10"/>
      <c r="HP91" s="10"/>
      <c r="HQ91" s="10"/>
      <c r="HR91" s="10"/>
      <c r="HS91" s="10"/>
      <c r="HT91" s="10"/>
      <c r="HU91" s="10"/>
      <c r="HV91" s="10"/>
      <c r="HW91" s="10"/>
      <c r="HX91" s="10"/>
      <c r="HY91" s="10"/>
      <c r="HZ91" s="10"/>
      <c r="IA91" s="10"/>
      <c r="IB91" s="10"/>
      <c r="IC91" s="10"/>
      <c r="ID91" s="10"/>
      <c r="IE91" s="10"/>
      <c r="IF91" s="10"/>
      <c r="IG91" s="10"/>
      <c r="IH91" s="10"/>
      <c r="II91" s="10"/>
      <c r="IJ91" s="10"/>
      <c r="IK91" s="10"/>
      <c r="IL91" s="10"/>
      <c r="IM91" s="10"/>
      <c r="IN91" s="10"/>
      <c r="IO91" s="10"/>
      <c r="IP91" s="10"/>
      <c r="IQ91" s="10"/>
      <c r="IR91" s="230"/>
    </row>
    <row r="92" spans="1:256" s="8" customFormat="1" hidden="1" x14ac:dyDescent="0.25">
      <c r="A92" s="216"/>
      <c r="B92" s="41">
        <v>0</v>
      </c>
      <c r="C92" s="408">
        <f>B117*B117*1000/(3600*3600*(Results!$C$47+B106))</f>
        <v>2.9614992263759241</v>
      </c>
      <c r="D92" s="41">
        <f>C117*C117*1000/(3600*3600*(Results!$C$47+C106))</f>
        <v>2.9277672221812097</v>
      </c>
      <c r="E92" s="41">
        <f>D117*D117*1000/(3600*3600*(Results!$C$47+D106))</f>
        <v>2.8942538990969982</v>
      </c>
      <c r="F92" s="41">
        <f>E117*E117*1000/(3600*3600*(Results!$C$47+E106))</f>
        <v>2.8604847172206105</v>
      </c>
      <c r="G92" s="41">
        <f>F117*F117*1000/(3600*3600*(Results!$C$47+F106))</f>
        <v>2.8269468096082568</v>
      </c>
      <c r="H92" s="41">
        <f>G117*G117*1000/(3600*3600*(Results!$C$47+G106))</f>
        <v>2.7931628967112343</v>
      </c>
      <c r="I92" s="41">
        <f>H117*H117*1000/(3600*3600*(Results!$C$47+H106))</f>
        <v>2.7591408049572368</v>
      </c>
      <c r="J92" s="41">
        <f>I117*I117*1000/(3600*3600*(Results!$C$47+I106))</f>
        <v>2.72582993036638</v>
      </c>
      <c r="K92" s="41">
        <f>J117*J117*1000/(3600*3600*(Results!$C$47+J106))</f>
        <v>2.6918172054412102</v>
      </c>
      <c r="L92" s="41">
        <f>K117*K117*1000/(3600*3600*(Results!$C$47+K106))</f>
        <v>2.6580491721420443</v>
      </c>
      <c r="M92" s="41">
        <f>L117*L117*1000/(3600*3600*(Results!$C$47+L106))</f>
        <v>2.6245250262154416</v>
      </c>
      <c r="N92" s="41">
        <f>M117*M117*1000/(3600*3600*(Results!$C$47+M106))</f>
        <v>2.5907848621319203</v>
      </c>
      <c r="O92" s="41">
        <f>N117*N117*1000/(3600*3600*(Results!$C$47+N106))</f>
        <v>2.5568366973384018</v>
      </c>
      <c r="P92" s="41">
        <f>O117*O117*1000/(3600*3600*(Results!$C$47+O106))</f>
        <v>2.523141727842702</v>
      </c>
      <c r="Q92" s="41">
        <f>P117*P117*1000/(3600*3600*(Results!$C$47+P106))</f>
        <v>2.4896991024885029</v>
      </c>
      <c r="R92" s="41">
        <f>Q117*Q117*1000/(3600*3600*(Results!$C$47+Q106))</f>
        <v>2.455613713614659</v>
      </c>
      <c r="S92" s="41">
        <f>R117*R117*1000/(3600*3600*(Results!$C$47+R106))</f>
        <v>2.4217909745615716</v>
      </c>
      <c r="T92" s="41">
        <f>S117*S117*1000/(3600*3600*(Results!$C$47+S106))</f>
        <v>2.3882299979418189</v>
      </c>
      <c r="U92" s="41">
        <f>T117*T117*1000/(3600*3600*(Results!$C$47+T106))</f>
        <v>2.3544919490214928</v>
      </c>
      <c r="V92" s="41">
        <f>U117*U117*1000/(3600*3600*(Results!$C$47+U106))</f>
        <v>2.3205851485002067</v>
      </c>
      <c r="W92" s="41">
        <f>V117*V117*1000/(3600*3600*(Results!$C$47+V106))</f>
        <v>2.286518011120044</v>
      </c>
      <c r="X92" s="41">
        <f>W117*W117*1000/(3600*3600*(Results!$C$47+W106))</f>
        <v>2.2527275457724132</v>
      </c>
      <c r="Y92" s="41">
        <f>X117*X117*1000/(3600*3600*(Results!$C$47+X106))</f>
        <v>2.2187874572969575</v>
      </c>
      <c r="Z92" s="41">
        <f>Y117*Y117*1000/(3600*3600*(Results!$C$47+Y106))</f>
        <v>2.1851284806434919</v>
      </c>
      <c r="AA92" s="41">
        <f>Z117*Z117*1000/(3600*3600*(Results!$C$47+Z106))</f>
        <v>2.1509117594818128</v>
      </c>
      <c r="AB92" s="41">
        <f>AA117*AA117*1000/(3600*3600*(Results!$C$47+AA106))</f>
        <v>2.1169870847141792</v>
      </c>
      <c r="AC92" s="41">
        <f>AB117*AB117*1000/(3600*3600*(Results!$C$47+AB106))</f>
        <v>2.0829410865151532</v>
      </c>
      <c r="AD92" s="41">
        <f>AC117*AC117*1000/(3600*3600*(Results!$C$47+AC106))</f>
        <v>2.049191720793905</v>
      </c>
      <c r="AE92" s="41">
        <f>AD117*AD117*1000/(3600*3600*(Results!$C$47+AD106))</f>
        <v>2.0149264418043584</v>
      </c>
      <c r="AF92" s="41">
        <f>AE117*AE117*1000/(3600*3600*(Results!$C$47+AE106))</f>
        <v>1.9809691007039398</v>
      </c>
      <c r="AG92" s="41">
        <f>AF117*AF117*1000/(3600*3600*(Results!$C$47+AF106))</f>
        <v>1.9469196886548963</v>
      </c>
      <c r="AH92" s="41">
        <f>AG117*AG117*1000/(3600*3600*(Results!$C$47+AG106))</f>
        <v>1.9127873828353434</v>
      </c>
      <c r="AI92" s="41">
        <f>AH117*AH117*1000/(3600*3600*(Results!$C$47+AH106))</f>
        <v>1.8785814682019069</v>
      </c>
      <c r="AJ92" s="41">
        <f>AI117*AI117*1000/(3600*3600*(Results!$C$47+AI106))</f>
        <v>1.8446999628833582</v>
      </c>
      <c r="AK92" s="41">
        <f>AJ117*AJ117*1000/(3600*3600*(Results!$C$47+AJ106))</f>
        <v>1.8103715824677069</v>
      </c>
      <c r="AL92" s="41">
        <f>AK117*AK117*1000/(3600*3600*(Results!$C$47+AK106))</f>
        <v>1.7759980704554168</v>
      </c>
      <c r="AM92" s="41">
        <f>AL117*AL117*1000/(3600*3600*(Results!$C$47+AL106))</f>
        <v>1.7419670883221248</v>
      </c>
      <c r="AN92" s="41">
        <f>AM117*AM117*1000/(3600*3600*(Results!$C$47+AM106))</f>
        <v>1.707528972092742</v>
      </c>
      <c r="AO92" s="41">
        <f>AN117*AN117*1000/(3600*3600*(Results!$C$47+AN106))</f>
        <v>1.6734458546871664</v>
      </c>
      <c r="AP92" s="41">
        <f>AO117*AO117*1000/(3600*3600*(Results!$C$47+AO106))</f>
        <v>1.638982849686158</v>
      </c>
      <c r="AQ92" s="41">
        <f>AP117*AP117*1000/(3600*3600*(Results!$C$47+AP106))</f>
        <v>1.604887640383188</v>
      </c>
      <c r="AR92" s="41">
        <f>AQ117*AQ117*1000/(3600*3600*(Results!$C$47+AQ106))</f>
        <v>1.5704404354622989</v>
      </c>
      <c r="AS92" s="41">
        <f>AR117*AR117*1000/(3600*3600*(Results!$C$47+AR106))</f>
        <v>1.5360186278763412</v>
      </c>
      <c r="AT92" s="41">
        <f>AS117*AS117*1000/(3600*3600*(Results!$C$47+AS106))</f>
        <v>1.5016328123487535</v>
      </c>
      <c r="AU92" s="41">
        <f>AT117*AT117*1000/(3600*3600*(Results!$C$47+AT106))</f>
        <v>1.4672937162974056</v>
      </c>
      <c r="AV92" s="41">
        <f>AU117*AU117*1000/(3600*3600*(Results!$C$47+AU106))</f>
        <v>1.4330122025307397</v>
      </c>
      <c r="AW92" s="41">
        <f>AV117*AV117*1000/(3600*3600*(Results!$C$47+AV106))</f>
        <v>1.398459572149148</v>
      </c>
      <c r="AX92" s="41">
        <f>AW117*AW117*1000/(3600*3600*(Results!$C$47+AW106))</f>
        <v>1.3639948106738629</v>
      </c>
      <c r="AY92" s="41">
        <f>AX117*AX117*1000/(3600*3600*(Results!$C$47+AX106))</f>
        <v>1.3296293291981915</v>
      </c>
      <c r="AZ92" s="41">
        <f>AY117*AY117*1000/(3600*3600*(Results!$C$47+AY106))</f>
        <v>1.2953746870147971</v>
      </c>
      <c r="BA92" s="41">
        <f>AZ117*AZ117*1000/(3600*3600*(Results!$C$47+AZ106))</f>
        <v>1.2609195514178435</v>
      </c>
      <c r="BB92" s="41">
        <f>BA117*BA117*1000/(3600*3600*(Results!$C$47+BA106))</f>
        <v>1.2266073896659448</v>
      </c>
      <c r="BC92" s="41">
        <f>BB117*BB117*1000/(3600*3600*(Results!$C$47+BB106))</f>
        <v>1.1921359933002702</v>
      </c>
      <c r="BD92" s="41">
        <f>BC117*BC117*1000/(3600*3600*(Results!$C$47+BC106))</f>
        <v>1.1578408503033488</v>
      </c>
      <c r="BE92" s="41">
        <f>BD117*BD117*1000/(3600*3600*(Results!$C$47+BD106))</f>
        <v>1.1234291493724464</v>
      </c>
      <c r="BF92" s="41">
        <f>BE117*BE117*1000/(3600*3600*(Results!$C$47+BE106))</f>
        <v>1.089228168304107</v>
      </c>
      <c r="BG92" s="41">
        <f>BF117*BF117*1000/(3600*3600*(Results!$C$47+BF106))</f>
        <v>1.0549547706695672</v>
      </c>
      <c r="BH92" s="41">
        <f>BG117*BG117*1000/(3600*3600*(Results!$C$47+BG106))</f>
        <v>1.0209277917474842</v>
      </c>
      <c r="BI92" s="41">
        <f>BH117*BH117*1000/(3600*3600*(Results!$C$47+BH106))</f>
        <v>0.98658731664391597</v>
      </c>
      <c r="BJ92" s="41">
        <f>BI117*BI117*1000/(3600*3600*(Results!$C$47+BI106))</f>
        <v>0.95253991331072618</v>
      </c>
      <c r="BK92" s="41">
        <f>BJ117*BJ117*1000/(3600*3600*(Results!$C$47+BJ106))</f>
        <v>0.91879984659062763</v>
      </c>
      <c r="BL92" s="41">
        <f>BK117*BK117*1000/(3600*3600*(Results!$C$47+BK106))</f>
        <v>0.88483765705768258</v>
      </c>
      <c r="BM92" s="41">
        <f>BL117*BL117*1000/(3600*3600*(Results!$C$47+BL106))</f>
        <v>0.85123210548854111</v>
      </c>
      <c r="BN92" s="41">
        <f>BM117*BM117*1000/(3600*3600*(Results!$C$47+BM106))</f>
        <v>0.81773667654394955</v>
      </c>
      <c r="BO92" s="41">
        <f>BN117*BN117*1000/(3600*3600*(Results!$C$47+BN106))</f>
        <v>0.78412602761813732</v>
      </c>
      <c r="BP92" s="41">
        <f>BO117*BO117*1000/(3600*3600*(Results!$C$47+BO106))</f>
        <v>0.75095000203566675</v>
      </c>
      <c r="BQ92" s="41">
        <f>BP117*BP117*1000/(3600*3600*(Results!$C$47+BP106))</f>
        <v>0.71797930465287663</v>
      </c>
      <c r="BR92" s="41">
        <f>BQ117*BQ117*1000/(3600*3600*(Results!$C$47+BQ106))</f>
        <v>0.68500692662468976</v>
      </c>
      <c r="BS92" s="41">
        <f>BR117*BR117*1000/(3600*3600*(Results!$C$47+BR106))</f>
        <v>0.65255227587055487</v>
      </c>
      <c r="BT92" s="41">
        <f>BS117*BS117*1000/(3600*3600*(Results!$C$47+BS106))</f>
        <v>0.62017553183339669</v>
      </c>
      <c r="BU92" s="41">
        <f>BT117*BT117*1000/(3600*3600*(Results!$C$47+BT106))</f>
        <v>0.58792935899450405</v>
      </c>
      <c r="BV92" s="41">
        <f>BU117*BU117*1000/(3600*3600*(Results!$C$47+BU106))</f>
        <v>0.55630134382544816</v>
      </c>
      <c r="BW92" s="41">
        <f>BV117*BV117*1000/(3600*3600*(Results!$C$47+BV106))</f>
        <v>0.52488898503521619</v>
      </c>
      <c r="BX92" s="41">
        <f>BW117*BW117*1000/(3600*3600*(Results!$C$47+BW106))</f>
        <v>0.49374841665124636</v>
      </c>
      <c r="BY92" s="41">
        <f>BX117*BX117*1000/(3600*3600*(Results!$C$47+BX106))</f>
        <v>0.46313539639358886</v>
      </c>
      <c r="BZ92" s="41">
        <f>BY117*BY117*1000/(3600*3600*(Results!$C$47+BY106))</f>
        <v>0.43289790770872816</v>
      </c>
      <c r="CA92" s="41">
        <f>BZ117*BZ117*1000/(3600*3600*(Results!$C$47+BZ106))</f>
        <v>0.40328127778393524</v>
      </c>
      <c r="CB92" s="41">
        <f>CA117*CA117*1000/(3600*3600*(Results!$C$47+CA106))</f>
        <v>0.37414864909973311</v>
      </c>
      <c r="CC92" s="41">
        <f>CB117*CB117*1000/(3600*3600*(Results!$C$47+CB106))</f>
        <v>0.34556287103775063</v>
      </c>
      <c r="CD92" s="41">
        <f>CC117*CC117*1000/(3600*3600*(Results!$C$47+CC106))</f>
        <v>0.31758836923343992</v>
      </c>
      <c r="CE92" s="41">
        <f>CD117*CD117*1000/(3600*3600*(Results!$C$47+CD106))</f>
        <v>0.29044870022315628</v>
      </c>
      <c r="CF92" s="41">
        <f>CE117*CE117*1000/(3600*3600*(Results!$C$47+CE106))</f>
        <v>0.26388917407666312</v>
      </c>
      <c r="CG92" s="41">
        <f>CF117*CF117*1000/(3600*3600*(Results!$C$47+CF106))</f>
        <v>0.23828662166358289</v>
      </c>
      <c r="CH92" s="41">
        <f>CG117*CG117*1000/(3600*3600*(Results!$C$47+CG106))</f>
        <v>0.21341867527224676</v>
      </c>
      <c r="CI92" s="41">
        <f>CH117*CH117*1000/(3600*3600*(Results!$C$47+CH106))</f>
        <v>0.18963591815299535</v>
      </c>
      <c r="CJ92" s="41">
        <f>CI117*CI117*1000/(3600*3600*(Results!$C$47+CI106))</f>
        <v>0.16674956669155375</v>
      </c>
      <c r="CK92" s="41">
        <f>CJ117*CJ117*1000/(3600*3600*(Results!$C$47+CJ106))</f>
        <v>0.14508285328346282</v>
      </c>
      <c r="CL92" s="41">
        <f>CK117*CK117*1000/(3600*3600*(Results!$C$47+CK106))</f>
        <v>0.12448184628098694</v>
      </c>
      <c r="CM92" s="41">
        <f>CL117*CL117*1000/(3600*3600*(Results!$C$47+CL106))</f>
        <v>0.10524129495298293</v>
      </c>
      <c r="CN92" s="41">
        <f>CM117*CM117*1000/(3600*3600*(Results!$C$47+CM106))</f>
        <v>8.7330303726355626E-2</v>
      </c>
      <c r="CO92" s="41">
        <f>CN117*CN117*1000/(3600*3600*(Results!$C$47+CN106))</f>
        <v>7.0909924064349525E-2</v>
      </c>
      <c r="CP92" s="41">
        <f>CO117*CO117*1000/(3600*3600*(Results!$C$47+CO106))</f>
        <v>5.5968799045278322E-2</v>
      </c>
      <c r="CQ92" s="41">
        <f>CP117*CP117*1000/(3600*3600*(Results!$C$47+CP106))</f>
        <v>4.2714475309743857E-2</v>
      </c>
      <c r="CR92" s="41">
        <f>CQ117*CQ117*1000/(3600*3600*(Results!$C$47+CQ106))</f>
        <v>3.1128874313673872E-2</v>
      </c>
      <c r="CS92" s="41">
        <f>CR117*CR117*1000/(3600*3600*(Results!$C$47+CR106))</f>
        <v>2.1359441018678281E-2</v>
      </c>
      <c r="CT92" s="41">
        <f>CS117*CS117*1000/(3600*3600*(Results!$C$47+CS106))</f>
        <v>1.4926059132360635E-2</v>
      </c>
      <c r="CU92" s="41">
        <f>CT117*CT117*1000/(3600*3600*(Results!$C$47+CT106))</f>
        <v>1.5019656504077153E-2</v>
      </c>
      <c r="CV92" s="41">
        <f>CU117*CU117*1000/(3600*3600*(Results!$C$47+CU106))</f>
        <v>1.5077575588991839E-2</v>
      </c>
      <c r="CW92" s="41">
        <f>CV117*CV117*1000/(3600*3600*(Results!$C$47+CV106))</f>
        <v>1.5135940350653399E-2</v>
      </c>
      <c r="CX92" s="41">
        <f>CW117*CW117*1000/(3600*3600*(Results!$C$47+CW106))</f>
        <v>1.0909895026351559E-2</v>
      </c>
      <c r="CY92" s="41">
        <f>CX117*CX117*1000/(3600*3600*(Results!$C$47+CX106))</f>
        <v>7.3948795992493698E-3</v>
      </c>
      <c r="CZ92" s="41">
        <f>CY117*CY117*1000/(3600*3600*(Results!$C$47+CY106))</f>
        <v>4.617806985046261E-3</v>
      </c>
      <c r="DA92" s="41">
        <f>CZ117*CZ117*1000/(3600*3600*(Results!$C$47+CZ106))</f>
        <v>2.533552082953115E-3</v>
      </c>
      <c r="DB92" s="41">
        <f>DA117*DA117*1000/(3600*3600*(Results!$C$47+DA106))</f>
        <v>1.1276328513310863E-3</v>
      </c>
      <c r="DC92" s="41">
        <f>DB117*DB117*1000/(3600*3600*(Results!$C$47+DB106))</f>
        <v>3.1308237451760119E-4</v>
      </c>
      <c r="DD92" s="41">
        <f>DC117*DC117*1000/(3600*3600*(Results!$C$47+DC106))</f>
        <v>1.2752427836267852E-5</v>
      </c>
      <c r="DE92" s="41">
        <f>DD117*DD117*1000/(3600*3600*(Results!$C$47+DD106))</f>
        <v>0</v>
      </c>
      <c r="DF92" s="41">
        <f>DE117*DE117*1000/(3600*3600*(Results!$C$47+DE106))</f>
        <v>0</v>
      </c>
      <c r="DG92" s="41">
        <f>DF117*DF117*1000/(3600*3600*(Results!$C$47+DF106))</f>
        <v>0</v>
      </c>
      <c r="DH92" s="41">
        <f>DG117*DG117*1000/(3600*3600*(Results!$C$47+DG106))</f>
        <v>0</v>
      </c>
      <c r="DI92" s="41">
        <f>DH117*DH117*1000/(3600*3600*(Results!$C$47+DH106))</f>
        <v>0</v>
      </c>
      <c r="DJ92" s="41">
        <f>DI117*DI117*1000/(3600*3600*(Results!$C$47+DI106))</f>
        <v>0</v>
      </c>
      <c r="DK92" s="41">
        <f>DJ117*DJ117*1000/(3600*3600*(Results!$C$47+DJ106))</f>
        <v>0</v>
      </c>
      <c r="DL92" s="41">
        <f>DK117*DK117*1000/(3600*3600*(Results!$C$47+DK106))</f>
        <v>0</v>
      </c>
      <c r="DM92" s="41">
        <f>DL117*DL117*1000/(3600*3600*(Results!$C$47+DL106))</f>
        <v>0</v>
      </c>
      <c r="DN92" s="41">
        <f>DM117*DM117*1000/(3600*3600*(Results!$C$47+DM106))</f>
        <v>0</v>
      </c>
      <c r="DO92" s="41">
        <f>DN117*DN117*1000/(3600*3600*(Results!$C$47+DN106))</f>
        <v>0</v>
      </c>
      <c r="DP92" s="41">
        <f>DO117*DO117*1000/(3600*3600*(Results!$C$47+DO106))</f>
        <v>0</v>
      </c>
      <c r="DQ92" s="41">
        <f>DP117*DP117*1000/(3600*3600*(Results!$C$47+DP106))</f>
        <v>0</v>
      </c>
      <c r="DR92" s="41">
        <f>DQ117*DQ117*1000/(3600*3600*(Results!$C$47+DQ106))</f>
        <v>0</v>
      </c>
      <c r="DS92" s="41">
        <f>DR117*DR117*1000/(3600*3600*(Results!$C$47+DR106))</f>
        <v>0</v>
      </c>
      <c r="DT92" s="41">
        <f>DS117*DS117*1000/(3600*3600*(Results!$C$47+DS106))</f>
        <v>0</v>
      </c>
      <c r="DU92" s="41">
        <f>DT117*DT117*1000/(3600*3600*(Results!$C$47+DT106))</f>
        <v>0</v>
      </c>
      <c r="DV92" s="41">
        <f>DU117*DU117*1000/(3600*3600*(Results!$C$47+DU106))</f>
        <v>0</v>
      </c>
      <c r="DW92" s="41">
        <f>DV117*DV117*1000/(3600*3600*(Results!$C$47+DV106))</f>
        <v>0</v>
      </c>
      <c r="DX92" s="41">
        <f>DW117*DW117*1000/(3600*3600*(Results!$C$47+DW106))</f>
        <v>0</v>
      </c>
      <c r="DY92" s="41">
        <f>DX117*DX117*1000/(3600*3600*(Results!$C$47+DX106))</f>
        <v>0</v>
      </c>
      <c r="DZ92" s="41">
        <f>DY117*DY117*1000/(3600*3600*(Results!$C$47+DY106))</f>
        <v>0</v>
      </c>
      <c r="EA92" s="41">
        <f>DZ117*DZ117*1000/(3600*3600*(Results!$C$47+DZ106))</f>
        <v>0</v>
      </c>
      <c r="EB92" s="41">
        <f>EA117*EA117*1000/(3600*3600*(Results!$C$47+EA106))</f>
        <v>0</v>
      </c>
      <c r="EC92" s="41">
        <f>EB117*EB117*1000/(3600*3600*(Results!$C$47+EB106))</f>
        <v>0</v>
      </c>
      <c r="ED92" s="41">
        <f>EC117*EC117*1000/(3600*3600*(Results!$C$47+EC106))</f>
        <v>0</v>
      </c>
      <c r="EE92" s="41">
        <f>ED117*ED117*1000/(3600*3600*(Results!$C$47+ED106))</f>
        <v>0</v>
      </c>
      <c r="EF92" s="41">
        <f>EE117*EE117*1000/(3600*3600*(Results!$C$47+EE106))</f>
        <v>0</v>
      </c>
      <c r="EG92" s="41">
        <f>EF117*EF117*1000/(3600*3600*(Results!$C$47+EF106))</f>
        <v>0</v>
      </c>
      <c r="EH92" s="41">
        <f>EG117*EG117*1000/(3600*3600*(Results!$C$47+EG106))</f>
        <v>0</v>
      </c>
      <c r="EI92" s="41">
        <f>EH117*EH117*1000/(3600*3600*(Results!$C$47+EH106))</f>
        <v>0</v>
      </c>
      <c r="EJ92" s="41">
        <f>EI117*EI117*1000/(3600*3600*(Results!$C$47+EI106))</f>
        <v>0</v>
      </c>
      <c r="EK92" s="41">
        <f>EJ117*EJ117*1000/(3600*3600*(Results!$C$47+EJ106))</f>
        <v>0</v>
      </c>
      <c r="EL92" s="41">
        <f>EK117*EK117*1000/(3600*3600*(Results!$C$47+EK106))</f>
        <v>0</v>
      </c>
      <c r="EM92" s="41">
        <f>EL117*EL117*1000/(3600*3600*(Results!$C$47+EL106))</f>
        <v>0</v>
      </c>
      <c r="EN92" s="41">
        <f>EM117*EM117*1000/(3600*3600*(Results!$C$47+EM106))</f>
        <v>0</v>
      </c>
      <c r="EO92" s="41">
        <f>EN117*EN117*1000/(3600*3600*(Results!$C$47+EN106))</f>
        <v>0</v>
      </c>
      <c r="EP92" s="41">
        <f>EO117*EO117*1000/(3600*3600*(Results!$C$47+EO106))</f>
        <v>0</v>
      </c>
      <c r="EQ92" s="41">
        <f>EP117*EP117*1000/(3600*3600*(Results!$C$47+EP106))</f>
        <v>0</v>
      </c>
      <c r="ER92" s="41">
        <f>EQ117*EQ117*1000/(3600*3600*(Results!$C$47+EQ106))</f>
        <v>0</v>
      </c>
      <c r="ES92" s="41">
        <f>ER117*ER117*1000/(3600*3600*(Results!$C$47+ER106))</f>
        <v>0</v>
      </c>
      <c r="ET92" s="41">
        <f>ES117*ES117*1000/(3600*3600*(Results!$C$47+ES106))</f>
        <v>0</v>
      </c>
      <c r="EU92" s="41">
        <f>ET117*ET117*1000/(3600*3600*(Results!$C$47+ET106))</f>
        <v>0</v>
      </c>
      <c r="EV92" s="41">
        <f>EU117*EU117*1000/(3600*3600*(Results!$C$47+EU106))</f>
        <v>0</v>
      </c>
      <c r="EW92" s="41">
        <f>EV117*EV117*1000/(3600*3600*(Results!$C$47+EV106))</f>
        <v>0</v>
      </c>
      <c r="EX92" s="41">
        <f>EW117*EW117*1000/(3600*3600*(Results!$C$47+EW106))</f>
        <v>0</v>
      </c>
      <c r="EY92" s="41">
        <f>EX117*EX117*1000/(3600*3600*(Results!$C$47+EX106))</f>
        <v>0</v>
      </c>
      <c r="EZ92" s="41">
        <f>EY117*EY117*1000/(3600*3600*(Results!$C$47+EY106))</f>
        <v>0</v>
      </c>
      <c r="FA92" s="41">
        <f>EZ117*EZ117*1000/(3600*3600*(Results!$C$47+EZ106))</f>
        <v>0</v>
      </c>
      <c r="FB92" s="41">
        <f>FA117*FA117*1000/(3600*3600*(Results!$C$47+FA106))</f>
        <v>0</v>
      </c>
      <c r="FC92" s="41">
        <f>FB117*FB117*1000/(3600*3600*(Results!$C$47+FB106))</f>
        <v>0</v>
      </c>
      <c r="FD92" s="41">
        <f>FC117*FC117*1000/(3600*3600*(Results!$C$47+FC106))</f>
        <v>0</v>
      </c>
      <c r="FE92" s="41">
        <f>FD117*FD117*1000/(3600*3600*(Results!$C$47+FD106))</f>
        <v>0</v>
      </c>
      <c r="FF92" s="41">
        <f>FE117*FE117*1000/(3600*3600*(Results!$C$47+FE106))</f>
        <v>0</v>
      </c>
      <c r="FG92" s="41">
        <f>FF117*FF117*1000/(3600*3600*(Results!$C$47+FF106))</f>
        <v>0</v>
      </c>
      <c r="FH92" s="41">
        <f>FG117*FG117*1000/(3600*3600*(Results!$C$47+FG106))</f>
        <v>0</v>
      </c>
      <c r="FI92" s="41">
        <f>FH117*FH117*1000/(3600*3600*(Results!$C$47+FH106))</f>
        <v>0</v>
      </c>
      <c r="FJ92" s="41">
        <f>FI117*FI117*1000/(3600*3600*(Results!$C$47+FI106))</f>
        <v>0</v>
      </c>
      <c r="FK92" s="41">
        <f>FJ117*FJ117*1000/(3600*3600*(Results!$C$47+FJ106))</f>
        <v>0</v>
      </c>
      <c r="FL92" s="41">
        <f>FK117*FK117*1000/(3600*3600*(Results!$C$47+FK106))</f>
        <v>0</v>
      </c>
      <c r="FM92" s="41">
        <f>FL117*FL117*1000/(3600*3600*(Results!$C$47+FL106))</f>
        <v>0</v>
      </c>
      <c r="FN92" s="41">
        <f>FM117*FM117*1000/(3600*3600*(Results!$C$47+FM106))</f>
        <v>0</v>
      </c>
      <c r="FO92" s="41">
        <f>FN117*FN117*1000/(3600*3600*(Results!$C$47+FN106))</f>
        <v>0</v>
      </c>
      <c r="FP92" s="41">
        <f>FO117*FO117*1000/(3600*3600*(Results!$C$47+FO106))</f>
        <v>0</v>
      </c>
      <c r="FQ92" s="41">
        <f>FP117*FP117*1000/(3600*3600*(Results!$C$47+FP106))</f>
        <v>0</v>
      </c>
      <c r="FR92" s="41">
        <f>FQ117*FQ117*1000/(3600*3600*(Results!$C$47+FQ106))</f>
        <v>0</v>
      </c>
      <c r="FS92" s="41">
        <f>FR117*FR117*1000/(3600*3600*(Results!$C$47+FR106))</f>
        <v>0</v>
      </c>
      <c r="FT92" s="41">
        <f>FS117*FS117*1000/(3600*3600*(Results!$C$47+FS106))</f>
        <v>0</v>
      </c>
      <c r="FU92" s="41">
        <f>FT117*FT117*1000/(3600*3600*(Results!$C$47+FT106))</f>
        <v>0</v>
      </c>
      <c r="FV92" s="41">
        <f>FU117*FU117*1000/(3600*3600*(Results!$C$47+FU106))</f>
        <v>0</v>
      </c>
      <c r="FW92" s="41">
        <f>FV117*FV117*1000/(3600*3600*(Results!$C$47+FV106))</f>
        <v>0</v>
      </c>
      <c r="FX92" s="41">
        <f>FW117*FW117*1000/(3600*3600*(Results!$C$47+FW106))</f>
        <v>0</v>
      </c>
      <c r="FY92" s="41">
        <f>FX117*FX117*1000/(3600*3600*(Results!$C$47+FX106))</f>
        <v>0</v>
      </c>
      <c r="FZ92" s="41">
        <f>FY117*FY117*1000/(3600*3600*(Results!$C$47+FY106))</f>
        <v>0</v>
      </c>
      <c r="GA92" s="41">
        <f>FZ117*FZ117*1000/(3600*3600*(Results!$C$47+FZ106))</f>
        <v>0</v>
      </c>
      <c r="GB92" s="41">
        <f>GA117*GA117*1000/(3600*3600*(Results!$C$47+GA106))</f>
        <v>0</v>
      </c>
      <c r="GC92" s="41">
        <f>GB117*GB117*1000/(3600*3600*(Results!$C$47+GB106))</f>
        <v>0</v>
      </c>
      <c r="GD92" s="41">
        <f>GC117*GC117*1000/(3600*3600*(Results!$C$47+GC106))</f>
        <v>0</v>
      </c>
      <c r="GE92" s="41">
        <f>GD117*GD117*1000/(3600*3600*(Results!$C$47+GD106))</f>
        <v>0</v>
      </c>
      <c r="GF92" s="41">
        <f>GE117*GE117*1000/(3600*3600*(Results!$C$47+GE106))</f>
        <v>0</v>
      </c>
      <c r="GG92" s="41">
        <f>GF117*GF117*1000/(3600*3600*(Results!$C$47+GF106))</f>
        <v>0</v>
      </c>
      <c r="GH92" s="41">
        <f>GG117*GG117*1000/(3600*3600*(Results!$C$47+GG106))</f>
        <v>0</v>
      </c>
      <c r="GI92" s="41">
        <f>GH117*GH117*1000/(3600*3600*(Results!$C$47+GH106))</f>
        <v>0</v>
      </c>
      <c r="GJ92" s="41">
        <f>GI117*GI117*1000/(3600*3600*(Results!$C$47+GI106))</f>
        <v>0</v>
      </c>
      <c r="GK92" s="41">
        <f>GJ117*GJ117*1000/(3600*3600*(Results!$C$47+GJ106))</f>
        <v>0</v>
      </c>
      <c r="GL92" s="41">
        <f>GK117*GK117*1000/(3600*3600*(Results!$C$47+GK106))</f>
        <v>0</v>
      </c>
      <c r="GM92" s="41">
        <f>GL117*GL117*1000/(3600*3600*(Results!$C$47+GL106))</f>
        <v>0</v>
      </c>
      <c r="GN92" s="41">
        <f>GM117*GM117*1000/(3600*3600*(Results!$C$47+GM106))</f>
        <v>0</v>
      </c>
      <c r="GO92" s="41">
        <f>GN117*GN117*1000/(3600*3600*(Results!$C$47+GN106))</f>
        <v>0</v>
      </c>
      <c r="GP92" s="41">
        <f>GO117*GO117*1000/(3600*3600*(Results!$C$47+GO106))</f>
        <v>0</v>
      </c>
      <c r="GQ92" s="41">
        <f>GP117*GP117*1000/(3600*3600*(Results!$C$47+GP106))</f>
        <v>0</v>
      </c>
      <c r="GR92" s="41">
        <f>GQ117*GQ117*1000/(3600*3600*(Results!$C$47+GQ106))</f>
        <v>0</v>
      </c>
      <c r="GS92" s="41">
        <f>GR117*GR117*1000/(3600*3600*(Results!$C$47+GR106))</f>
        <v>0</v>
      </c>
      <c r="GT92" s="41">
        <f>GS117*GS117*1000/(3600*3600*(Results!$C$47+GS106))</f>
        <v>0</v>
      </c>
      <c r="GU92" s="41">
        <f>GT117*GT117*1000/(3600*3600*(Results!$C$47+GT106))</f>
        <v>0</v>
      </c>
      <c r="GV92" s="41">
        <f>GU117*GU117*1000/(3600*3600*(Results!$C$47+GU106))</f>
        <v>0</v>
      </c>
      <c r="GW92" s="41">
        <f>GV117*GV117*1000/(3600*3600*(Results!$C$47+GV106))</f>
        <v>0</v>
      </c>
      <c r="GX92" s="41">
        <f>GW117*GW117*1000/(3600*3600*(Results!$C$47+GW106))</f>
        <v>0</v>
      </c>
      <c r="GY92" s="41">
        <f>GX117*GX117*1000/(3600*3600*(Results!$C$47+GX106))</f>
        <v>0</v>
      </c>
      <c r="GZ92" s="41">
        <f>GY117*GY117*1000/(3600*3600*(Results!$C$47+GY106))</f>
        <v>0</v>
      </c>
      <c r="HA92" s="41">
        <f>GZ117*GZ117*1000/(3600*3600*(Results!$C$47+GZ106))</f>
        <v>0</v>
      </c>
      <c r="HB92" s="41">
        <f>HA117*HA117*1000/(3600*3600*(Results!$C$47+HA106))</f>
        <v>0</v>
      </c>
      <c r="HC92" s="41">
        <f>HB117*HB117*1000/(3600*3600*(Results!$C$47+HB106))</f>
        <v>0</v>
      </c>
      <c r="HD92" s="41">
        <f>HC117*HC117*1000/(3600*3600*(Results!$C$47+HC106))</f>
        <v>0</v>
      </c>
      <c r="HE92" s="41">
        <f>HD117*HD117*1000/(3600*3600*(Results!$C$47+HD106))</f>
        <v>0</v>
      </c>
      <c r="HF92" s="41">
        <f>HE117*HE117*1000/(3600*3600*(Results!$C$47+HE106))</f>
        <v>0</v>
      </c>
      <c r="HG92" s="41">
        <f>HF117*HF117*1000/(3600*3600*(Results!$C$47+HF106))</f>
        <v>0</v>
      </c>
      <c r="HH92" s="41">
        <f>HG117*HG117*1000/(3600*3600*(Results!$C$47+HG106))</f>
        <v>0</v>
      </c>
      <c r="HI92" s="41">
        <f>HH117*HH117*1000/(3600*3600*(Results!$C$47+HH106))</f>
        <v>0</v>
      </c>
      <c r="HJ92" s="41">
        <f>HI117*HI117*1000/(3600*3600*(Results!$C$47+HI106))</f>
        <v>0</v>
      </c>
      <c r="HK92" s="41">
        <f>HJ117*HJ117*1000/(3600*3600*(Results!$C$47+HJ106))</f>
        <v>0</v>
      </c>
      <c r="HL92" s="41">
        <f>HK117*HK117*1000/(3600*3600*(Results!$C$47+HK106))</f>
        <v>0</v>
      </c>
      <c r="HM92" s="41">
        <f>HL117*HL117*1000/(3600*3600*(Results!$C$47+HL106))</f>
        <v>0</v>
      </c>
      <c r="HN92" s="41">
        <f>HM117*HM117*1000/(3600*3600*(Results!$C$47+HM106))</f>
        <v>0</v>
      </c>
      <c r="HO92" s="41">
        <f>HN117*HN117*1000/(3600*3600*(Results!$C$47+HN106))</f>
        <v>0</v>
      </c>
      <c r="HP92" s="41">
        <f>HO117*HO117*1000/(3600*3600*(Results!$C$47+HO106))</f>
        <v>0</v>
      </c>
      <c r="HQ92" s="41">
        <f>HP117*HP117*1000/(3600*3600*(Results!$C$47+HP106))</f>
        <v>0</v>
      </c>
      <c r="HR92" s="41">
        <f>HQ117*HQ117*1000/(3600*3600*(Results!$C$47+HQ106))</f>
        <v>0</v>
      </c>
      <c r="HS92" s="41">
        <f>HR117*HR117*1000/(3600*3600*(Results!$C$47+HR106))</f>
        <v>0</v>
      </c>
      <c r="HT92" s="41">
        <f>HS117*HS117*1000/(3600*3600*(Results!$C$47+HS106))</f>
        <v>0</v>
      </c>
      <c r="HU92" s="41">
        <f>HT117*HT117*1000/(3600*3600*(Results!$C$47+HT106))</f>
        <v>0</v>
      </c>
      <c r="HV92" s="41">
        <f>HU117*HU117*1000/(3600*3600*(Results!$C$47+HU106))</f>
        <v>0</v>
      </c>
      <c r="HW92" s="41">
        <f>HV117*HV117*1000/(3600*3600*(Results!$C$47+HV106))</f>
        <v>0</v>
      </c>
      <c r="HX92" s="41">
        <f>HW117*HW117*1000/(3600*3600*(Results!$C$47+HW106))</f>
        <v>0</v>
      </c>
      <c r="HY92" s="41">
        <f>HX117*HX117*1000/(3600*3600*(Results!$C$47+HX106))</f>
        <v>0</v>
      </c>
      <c r="HZ92" s="41">
        <f>HY117*HY117*1000/(3600*3600*(Results!$C$47+HY106))</f>
        <v>0</v>
      </c>
      <c r="IA92" s="41">
        <f>HZ117*HZ117*1000/(3600*3600*(Results!$C$47+HZ106))</f>
        <v>0</v>
      </c>
      <c r="IB92" s="41">
        <f>IA117*IA117*1000/(3600*3600*(Results!$C$47+IA106))</f>
        <v>0</v>
      </c>
      <c r="IC92" s="41">
        <f>IB117*IB117*1000/(3600*3600*(Results!$C$47+IB106))</f>
        <v>0</v>
      </c>
      <c r="ID92" s="41">
        <f>IC117*IC117*1000/(3600*3600*(Results!$C$47+IC106))</f>
        <v>0</v>
      </c>
      <c r="IE92" s="41">
        <f>ID117*ID117*1000/(3600*3600*(Results!$C$47+ID106))</f>
        <v>0</v>
      </c>
      <c r="IF92" s="41">
        <f>IE117*IE117*1000/(3600*3600*(Results!$C$47+IE106))</f>
        <v>0</v>
      </c>
      <c r="IG92" s="41">
        <f>IF117*IF117*1000/(3600*3600*(Results!$C$47+IF106))</f>
        <v>0</v>
      </c>
      <c r="IH92" s="41">
        <f>IG117*IG117*1000/(3600*3600*(Results!$C$47+IG106))</f>
        <v>0</v>
      </c>
      <c r="II92" s="41">
        <f>IH117*IH117*1000/(3600*3600*(Results!$C$47+IH106))</f>
        <v>0</v>
      </c>
      <c r="IJ92" s="41">
        <f>II117*II117*1000/(3600*3600*(Results!$C$47+II106))</f>
        <v>0</v>
      </c>
      <c r="IK92" s="41">
        <f>IJ117*IJ117*1000/(3600*3600*(Results!$C$47+IJ106))</f>
        <v>0</v>
      </c>
      <c r="IL92" s="41">
        <f>IK117*IK117*1000/(3600*3600*(Results!$C$47+IK106))</f>
        <v>0</v>
      </c>
      <c r="IM92" s="41">
        <f>IL117*IL117*1000/(3600*3600*(Results!$C$47+IL106))</f>
        <v>0</v>
      </c>
      <c r="IN92" s="41">
        <f>IM117*IM117*1000/(3600*3600*(Results!$C$47+IM106))</f>
        <v>0</v>
      </c>
      <c r="IO92" s="41">
        <f>IN117*IN117*1000/(3600*3600*(Results!$C$47+IN106))</f>
        <v>0</v>
      </c>
      <c r="IP92" s="41">
        <f>IO117*IO117*1000/(3600*3600*(Results!$C$47+IO106))</f>
        <v>0</v>
      </c>
      <c r="IQ92" s="41">
        <f>IP117*IP117*1000/(3600*3600*(Results!$C$47+IP106))</f>
        <v>0</v>
      </c>
      <c r="IR92" s="41">
        <f>IQ117*IQ117*1000/(3600*3600*(Results!$C$47+IQ106))</f>
        <v>0</v>
      </c>
    </row>
    <row r="93" spans="1:256" s="3" customFormat="1" hidden="1" x14ac:dyDescent="0.25">
      <c r="A93" s="218"/>
      <c r="B93" s="27">
        <f>IF(A147=1,0,B92)</f>
        <v>0</v>
      </c>
      <c r="C93" s="27">
        <f>C92</f>
        <v>2.9614992263759241</v>
      </c>
      <c r="D93" s="27">
        <f>D92</f>
        <v>2.9277672221812097</v>
      </c>
      <c r="E93" s="27">
        <f t="shared" ref="E93:BP93" si="235">E92</f>
        <v>2.8942538990969982</v>
      </c>
      <c r="F93" s="27">
        <f t="shared" si="235"/>
        <v>2.8604847172206105</v>
      </c>
      <c r="G93" s="27">
        <f t="shared" si="235"/>
        <v>2.8269468096082568</v>
      </c>
      <c r="H93" s="27">
        <f t="shared" si="235"/>
        <v>2.7931628967112343</v>
      </c>
      <c r="I93" s="27">
        <f t="shared" si="235"/>
        <v>2.7591408049572368</v>
      </c>
      <c r="J93" s="27">
        <f t="shared" si="235"/>
        <v>2.72582993036638</v>
      </c>
      <c r="K93" s="27">
        <f t="shared" si="235"/>
        <v>2.6918172054412102</v>
      </c>
      <c r="L93" s="27">
        <f t="shared" si="235"/>
        <v>2.6580491721420443</v>
      </c>
      <c r="M93" s="27">
        <f t="shared" si="235"/>
        <v>2.6245250262154416</v>
      </c>
      <c r="N93" s="27">
        <f t="shared" si="235"/>
        <v>2.5907848621319203</v>
      </c>
      <c r="O93" s="27">
        <f t="shared" si="235"/>
        <v>2.5568366973384018</v>
      </c>
      <c r="P93" s="27">
        <f t="shared" si="235"/>
        <v>2.523141727842702</v>
      </c>
      <c r="Q93" s="27">
        <f t="shared" si="235"/>
        <v>2.4896991024885029</v>
      </c>
      <c r="R93" s="27">
        <f t="shared" si="235"/>
        <v>2.455613713614659</v>
      </c>
      <c r="S93" s="27">
        <f t="shared" si="235"/>
        <v>2.4217909745615716</v>
      </c>
      <c r="T93" s="27">
        <f t="shared" si="235"/>
        <v>2.3882299979418189</v>
      </c>
      <c r="U93" s="27">
        <f t="shared" si="235"/>
        <v>2.3544919490214928</v>
      </c>
      <c r="V93" s="27">
        <f t="shared" si="235"/>
        <v>2.3205851485002067</v>
      </c>
      <c r="W93" s="27">
        <f t="shared" si="235"/>
        <v>2.286518011120044</v>
      </c>
      <c r="X93" s="27">
        <f t="shared" si="235"/>
        <v>2.2527275457724132</v>
      </c>
      <c r="Y93" s="27">
        <f t="shared" si="235"/>
        <v>2.2187874572969575</v>
      </c>
      <c r="Z93" s="27">
        <f t="shared" si="235"/>
        <v>2.1851284806434919</v>
      </c>
      <c r="AA93" s="27">
        <f t="shared" si="235"/>
        <v>2.1509117594818128</v>
      </c>
      <c r="AB93" s="27">
        <f t="shared" si="235"/>
        <v>2.1169870847141792</v>
      </c>
      <c r="AC93" s="27">
        <f t="shared" si="235"/>
        <v>2.0829410865151532</v>
      </c>
      <c r="AD93" s="27">
        <f t="shared" si="235"/>
        <v>2.049191720793905</v>
      </c>
      <c r="AE93" s="27">
        <f t="shared" si="235"/>
        <v>2.0149264418043584</v>
      </c>
      <c r="AF93" s="27">
        <f t="shared" si="235"/>
        <v>1.9809691007039398</v>
      </c>
      <c r="AG93" s="27">
        <f t="shared" si="235"/>
        <v>1.9469196886548963</v>
      </c>
      <c r="AH93" s="27">
        <f t="shared" si="235"/>
        <v>1.9127873828353434</v>
      </c>
      <c r="AI93" s="27">
        <f t="shared" si="235"/>
        <v>1.8785814682019069</v>
      </c>
      <c r="AJ93" s="27">
        <f t="shared" si="235"/>
        <v>1.8446999628833582</v>
      </c>
      <c r="AK93" s="27">
        <f t="shared" si="235"/>
        <v>1.8103715824677069</v>
      </c>
      <c r="AL93" s="27">
        <f t="shared" si="235"/>
        <v>1.7759980704554168</v>
      </c>
      <c r="AM93" s="27">
        <f t="shared" si="235"/>
        <v>1.7419670883221248</v>
      </c>
      <c r="AN93" s="27">
        <f t="shared" si="235"/>
        <v>1.707528972092742</v>
      </c>
      <c r="AO93" s="27">
        <f t="shared" si="235"/>
        <v>1.6734458546871664</v>
      </c>
      <c r="AP93" s="27">
        <f t="shared" si="235"/>
        <v>1.638982849686158</v>
      </c>
      <c r="AQ93" s="27">
        <f t="shared" si="235"/>
        <v>1.604887640383188</v>
      </c>
      <c r="AR93" s="27">
        <f t="shared" si="235"/>
        <v>1.5704404354622989</v>
      </c>
      <c r="AS93" s="27">
        <f t="shared" si="235"/>
        <v>1.5360186278763412</v>
      </c>
      <c r="AT93" s="27">
        <f t="shared" si="235"/>
        <v>1.5016328123487535</v>
      </c>
      <c r="AU93" s="27">
        <f t="shared" si="235"/>
        <v>1.4672937162974056</v>
      </c>
      <c r="AV93" s="27">
        <f t="shared" si="235"/>
        <v>1.4330122025307397</v>
      </c>
      <c r="AW93" s="27">
        <f t="shared" si="235"/>
        <v>1.398459572149148</v>
      </c>
      <c r="AX93" s="27">
        <f t="shared" si="235"/>
        <v>1.3639948106738629</v>
      </c>
      <c r="AY93" s="27">
        <f t="shared" si="235"/>
        <v>1.3296293291981915</v>
      </c>
      <c r="AZ93" s="27">
        <f t="shared" si="235"/>
        <v>1.2953746870147971</v>
      </c>
      <c r="BA93" s="27">
        <f t="shared" si="235"/>
        <v>1.2609195514178435</v>
      </c>
      <c r="BB93" s="27">
        <f t="shared" si="235"/>
        <v>1.2266073896659448</v>
      </c>
      <c r="BC93" s="27">
        <f t="shared" si="235"/>
        <v>1.1921359933002702</v>
      </c>
      <c r="BD93" s="27">
        <f t="shared" si="235"/>
        <v>1.1578408503033488</v>
      </c>
      <c r="BE93" s="27">
        <f t="shared" si="235"/>
        <v>1.1234291493724464</v>
      </c>
      <c r="BF93" s="27">
        <f t="shared" si="235"/>
        <v>1.089228168304107</v>
      </c>
      <c r="BG93" s="27">
        <f t="shared" si="235"/>
        <v>1.0549547706695672</v>
      </c>
      <c r="BH93" s="27">
        <f t="shared" si="235"/>
        <v>1.0209277917474842</v>
      </c>
      <c r="BI93" s="27">
        <f t="shared" si="235"/>
        <v>0.98658731664391597</v>
      </c>
      <c r="BJ93" s="27">
        <f t="shared" si="235"/>
        <v>0.95253991331072618</v>
      </c>
      <c r="BK93" s="27">
        <f t="shared" si="235"/>
        <v>0.91879984659062763</v>
      </c>
      <c r="BL93" s="27">
        <f t="shared" si="235"/>
        <v>0.88483765705768258</v>
      </c>
      <c r="BM93" s="27">
        <f t="shared" si="235"/>
        <v>0.85123210548854111</v>
      </c>
      <c r="BN93" s="27">
        <f t="shared" si="235"/>
        <v>0.81773667654394955</v>
      </c>
      <c r="BO93" s="27">
        <f t="shared" si="235"/>
        <v>0.78412602761813732</v>
      </c>
      <c r="BP93" s="27">
        <f t="shared" si="235"/>
        <v>0.75095000203566675</v>
      </c>
      <c r="BQ93" s="27">
        <f t="shared" ref="BQ93:EB93" si="236">BQ92</f>
        <v>0.71797930465287663</v>
      </c>
      <c r="BR93" s="27">
        <f t="shared" si="236"/>
        <v>0.68500692662468976</v>
      </c>
      <c r="BS93" s="27">
        <f t="shared" si="236"/>
        <v>0.65255227587055487</v>
      </c>
      <c r="BT93" s="27">
        <f t="shared" si="236"/>
        <v>0.62017553183339669</v>
      </c>
      <c r="BU93" s="27">
        <f t="shared" si="236"/>
        <v>0.58792935899450405</v>
      </c>
      <c r="BV93" s="27">
        <f t="shared" si="236"/>
        <v>0.55630134382544816</v>
      </c>
      <c r="BW93" s="27">
        <f t="shared" si="236"/>
        <v>0.52488898503521619</v>
      </c>
      <c r="BX93" s="27">
        <f t="shared" si="236"/>
        <v>0.49374841665124636</v>
      </c>
      <c r="BY93" s="27">
        <f t="shared" si="236"/>
        <v>0.46313539639358886</v>
      </c>
      <c r="BZ93" s="27">
        <f t="shared" si="236"/>
        <v>0.43289790770872816</v>
      </c>
      <c r="CA93" s="27">
        <f t="shared" si="236"/>
        <v>0.40328127778393524</v>
      </c>
      <c r="CB93" s="27">
        <f t="shared" si="236"/>
        <v>0.37414864909973311</v>
      </c>
      <c r="CC93" s="27">
        <f t="shared" si="236"/>
        <v>0.34556287103775063</v>
      </c>
      <c r="CD93" s="27">
        <f t="shared" si="236"/>
        <v>0.31758836923343992</v>
      </c>
      <c r="CE93" s="27">
        <f t="shared" si="236"/>
        <v>0.29044870022315628</v>
      </c>
      <c r="CF93" s="27">
        <f t="shared" si="236"/>
        <v>0.26388917407666312</v>
      </c>
      <c r="CG93" s="27">
        <f t="shared" si="236"/>
        <v>0.23828662166358289</v>
      </c>
      <c r="CH93" s="27">
        <f t="shared" si="236"/>
        <v>0.21341867527224676</v>
      </c>
      <c r="CI93" s="27">
        <f t="shared" si="236"/>
        <v>0.18963591815299535</v>
      </c>
      <c r="CJ93" s="27">
        <f t="shared" si="236"/>
        <v>0.16674956669155375</v>
      </c>
      <c r="CK93" s="27">
        <f t="shared" si="236"/>
        <v>0.14508285328346282</v>
      </c>
      <c r="CL93" s="27">
        <f t="shared" si="236"/>
        <v>0.12448184628098694</v>
      </c>
      <c r="CM93" s="27">
        <f t="shared" si="236"/>
        <v>0.10524129495298293</v>
      </c>
      <c r="CN93" s="27">
        <f t="shared" si="236"/>
        <v>8.7330303726355626E-2</v>
      </c>
      <c r="CO93" s="27">
        <f t="shared" si="236"/>
        <v>7.0909924064349525E-2</v>
      </c>
      <c r="CP93" s="27">
        <f t="shared" si="236"/>
        <v>5.5968799045278322E-2</v>
      </c>
      <c r="CQ93" s="27">
        <f t="shared" si="236"/>
        <v>4.2714475309743857E-2</v>
      </c>
      <c r="CR93" s="27">
        <f t="shared" si="236"/>
        <v>3.1128874313673872E-2</v>
      </c>
      <c r="CS93" s="27">
        <f t="shared" si="236"/>
        <v>2.1359441018678281E-2</v>
      </c>
      <c r="CT93" s="27">
        <f t="shared" si="236"/>
        <v>1.4926059132360635E-2</v>
      </c>
      <c r="CU93" s="27">
        <f t="shared" si="236"/>
        <v>1.5019656504077153E-2</v>
      </c>
      <c r="CV93" s="27">
        <f t="shared" si="236"/>
        <v>1.5077575588991839E-2</v>
      </c>
      <c r="CW93" s="27">
        <f t="shared" si="236"/>
        <v>1.5135940350653399E-2</v>
      </c>
      <c r="CX93" s="27">
        <f t="shared" si="236"/>
        <v>1.0909895026351559E-2</v>
      </c>
      <c r="CY93" s="27">
        <f t="shared" si="236"/>
        <v>7.3948795992493698E-3</v>
      </c>
      <c r="CZ93" s="27">
        <f t="shared" si="236"/>
        <v>4.617806985046261E-3</v>
      </c>
      <c r="DA93" s="27">
        <f t="shared" si="236"/>
        <v>2.533552082953115E-3</v>
      </c>
      <c r="DB93" s="27">
        <f t="shared" si="236"/>
        <v>1.1276328513310863E-3</v>
      </c>
      <c r="DC93" s="27">
        <f t="shared" si="236"/>
        <v>3.1308237451760119E-4</v>
      </c>
      <c r="DD93" s="27">
        <f t="shared" si="236"/>
        <v>1.2752427836267852E-5</v>
      </c>
      <c r="DE93" s="27">
        <f t="shared" si="236"/>
        <v>0</v>
      </c>
      <c r="DF93" s="27">
        <f t="shared" si="236"/>
        <v>0</v>
      </c>
      <c r="DG93" s="27">
        <f t="shared" si="236"/>
        <v>0</v>
      </c>
      <c r="DH93" s="27">
        <f t="shared" si="236"/>
        <v>0</v>
      </c>
      <c r="DI93" s="27">
        <f t="shared" si="236"/>
        <v>0</v>
      </c>
      <c r="DJ93" s="27">
        <f t="shared" si="236"/>
        <v>0</v>
      </c>
      <c r="DK93" s="27">
        <f t="shared" si="236"/>
        <v>0</v>
      </c>
      <c r="DL93" s="27">
        <f t="shared" si="236"/>
        <v>0</v>
      </c>
      <c r="DM93" s="27">
        <f t="shared" si="236"/>
        <v>0</v>
      </c>
      <c r="DN93" s="27">
        <f t="shared" si="236"/>
        <v>0</v>
      </c>
      <c r="DO93" s="27">
        <f t="shared" si="236"/>
        <v>0</v>
      </c>
      <c r="DP93" s="27">
        <f t="shared" si="236"/>
        <v>0</v>
      </c>
      <c r="DQ93" s="27">
        <f t="shared" si="236"/>
        <v>0</v>
      </c>
      <c r="DR93" s="27">
        <f t="shared" si="236"/>
        <v>0</v>
      </c>
      <c r="DS93" s="27">
        <f t="shared" si="236"/>
        <v>0</v>
      </c>
      <c r="DT93" s="27">
        <f t="shared" si="236"/>
        <v>0</v>
      </c>
      <c r="DU93" s="27">
        <f t="shared" si="236"/>
        <v>0</v>
      </c>
      <c r="DV93" s="27">
        <f t="shared" si="236"/>
        <v>0</v>
      </c>
      <c r="DW93" s="27">
        <f t="shared" si="236"/>
        <v>0</v>
      </c>
      <c r="DX93" s="27">
        <f t="shared" si="236"/>
        <v>0</v>
      </c>
      <c r="DY93" s="27">
        <f t="shared" si="236"/>
        <v>0</v>
      </c>
      <c r="DZ93" s="27">
        <f t="shared" si="236"/>
        <v>0</v>
      </c>
      <c r="EA93" s="27">
        <f t="shared" si="236"/>
        <v>0</v>
      </c>
      <c r="EB93" s="27">
        <f t="shared" si="236"/>
        <v>0</v>
      </c>
      <c r="EC93" s="27">
        <f t="shared" ref="EC93:GN93" si="237">EC92</f>
        <v>0</v>
      </c>
      <c r="ED93" s="27">
        <f t="shared" si="237"/>
        <v>0</v>
      </c>
      <c r="EE93" s="27">
        <f t="shared" si="237"/>
        <v>0</v>
      </c>
      <c r="EF93" s="27">
        <f t="shared" si="237"/>
        <v>0</v>
      </c>
      <c r="EG93" s="27">
        <f t="shared" si="237"/>
        <v>0</v>
      </c>
      <c r="EH93" s="27">
        <f t="shared" si="237"/>
        <v>0</v>
      </c>
      <c r="EI93" s="27">
        <f t="shared" si="237"/>
        <v>0</v>
      </c>
      <c r="EJ93" s="27">
        <f t="shared" si="237"/>
        <v>0</v>
      </c>
      <c r="EK93" s="27">
        <f t="shared" si="237"/>
        <v>0</v>
      </c>
      <c r="EL93" s="27">
        <f t="shared" si="237"/>
        <v>0</v>
      </c>
      <c r="EM93" s="27">
        <f t="shared" si="237"/>
        <v>0</v>
      </c>
      <c r="EN93" s="27">
        <f t="shared" si="237"/>
        <v>0</v>
      </c>
      <c r="EO93" s="27">
        <f t="shared" si="237"/>
        <v>0</v>
      </c>
      <c r="EP93" s="27">
        <f t="shared" si="237"/>
        <v>0</v>
      </c>
      <c r="EQ93" s="27">
        <f t="shared" si="237"/>
        <v>0</v>
      </c>
      <c r="ER93" s="27">
        <f t="shared" si="237"/>
        <v>0</v>
      </c>
      <c r="ES93" s="27">
        <f t="shared" si="237"/>
        <v>0</v>
      </c>
      <c r="ET93" s="27">
        <f t="shared" si="237"/>
        <v>0</v>
      </c>
      <c r="EU93" s="27">
        <f t="shared" si="237"/>
        <v>0</v>
      </c>
      <c r="EV93" s="27">
        <f t="shared" si="237"/>
        <v>0</v>
      </c>
      <c r="EW93" s="27">
        <f t="shared" si="237"/>
        <v>0</v>
      </c>
      <c r="EX93" s="27">
        <f t="shared" si="237"/>
        <v>0</v>
      </c>
      <c r="EY93" s="27">
        <f t="shared" si="237"/>
        <v>0</v>
      </c>
      <c r="EZ93" s="27">
        <f t="shared" si="237"/>
        <v>0</v>
      </c>
      <c r="FA93" s="27">
        <f t="shared" si="237"/>
        <v>0</v>
      </c>
      <c r="FB93" s="27">
        <f t="shared" si="237"/>
        <v>0</v>
      </c>
      <c r="FC93" s="27">
        <f t="shared" si="237"/>
        <v>0</v>
      </c>
      <c r="FD93" s="27">
        <f t="shared" si="237"/>
        <v>0</v>
      </c>
      <c r="FE93" s="27">
        <f t="shared" si="237"/>
        <v>0</v>
      </c>
      <c r="FF93" s="27">
        <f t="shared" si="237"/>
        <v>0</v>
      </c>
      <c r="FG93" s="27">
        <f t="shared" si="237"/>
        <v>0</v>
      </c>
      <c r="FH93" s="27">
        <f t="shared" si="237"/>
        <v>0</v>
      </c>
      <c r="FI93" s="27">
        <f t="shared" si="237"/>
        <v>0</v>
      </c>
      <c r="FJ93" s="27">
        <f t="shared" si="237"/>
        <v>0</v>
      </c>
      <c r="FK93" s="27">
        <f t="shared" si="237"/>
        <v>0</v>
      </c>
      <c r="FL93" s="27">
        <f t="shared" si="237"/>
        <v>0</v>
      </c>
      <c r="FM93" s="27">
        <f t="shared" si="237"/>
        <v>0</v>
      </c>
      <c r="FN93" s="27">
        <f t="shared" si="237"/>
        <v>0</v>
      </c>
      <c r="FO93" s="27">
        <f t="shared" si="237"/>
        <v>0</v>
      </c>
      <c r="FP93" s="27">
        <f t="shared" si="237"/>
        <v>0</v>
      </c>
      <c r="FQ93" s="27">
        <f t="shared" si="237"/>
        <v>0</v>
      </c>
      <c r="FR93" s="27">
        <f t="shared" si="237"/>
        <v>0</v>
      </c>
      <c r="FS93" s="27">
        <f t="shared" si="237"/>
        <v>0</v>
      </c>
      <c r="FT93" s="27">
        <f t="shared" si="237"/>
        <v>0</v>
      </c>
      <c r="FU93" s="27">
        <f t="shared" si="237"/>
        <v>0</v>
      </c>
      <c r="FV93" s="27">
        <f t="shared" si="237"/>
        <v>0</v>
      </c>
      <c r="FW93" s="27">
        <f t="shared" si="237"/>
        <v>0</v>
      </c>
      <c r="FX93" s="27">
        <f t="shared" si="237"/>
        <v>0</v>
      </c>
      <c r="FY93" s="27">
        <f t="shared" si="237"/>
        <v>0</v>
      </c>
      <c r="FZ93" s="27">
        <f t="shared" si="237"/>
        <v>0</v>
      </c>
      <c r="GA93" s="27">
        <f t="shared" si="237"/>
        <v>0</v>
      </c>
      <c r="GB93" s="27">
        <f t="shared" si="237"/>
        <v>0</v>
      </c>
      <c r="GC93" s="27">
        <f t="shared" si="237"/>
        <v>0</v>
      </c>
      <c r="GD93" s="27">
        <f t="shared" si="237"/>
        <v>0</v>
      </c>
      <c r="GE93" s="27">
        <f t="shared" si="237"/>
        <v>0</v>
      </c>
      <c r="GF93" s="27">
        <f t="shared" si="237"/>
        <v>0</v>
      </c>
      <c r="GG93" s="27">
        <f t="shared" si="237"/>
        <v>0</v>
      </c>
      <c r="GH93" s="27">
        <f t="shared" si="237"/>
        <v>0</v>
      </c>
      <c r="GI93" s="27">
        <f t="shared" si="237"/>
        <v>0</v>
      </c>
      <c r="GJ93" s="27">
        <f t="shared" si="237"/>
        <v>0</v>
      </c>
      <c r="GK93" s="27">
        <f t="shared" si="237"/>
        <v>0</v>
      </c>
      <c r="GL93" s="27">
        <f t="shared" si="237"/>
        <v>0</v>
      </c>
      <c r="GM93" s="27">
        <f t="shared" si="237"/>
        <v>0</v>
      </c>
      <c r="GN93" s="27">
        <f t="shared" si="237"/>
        <v>0</v>
      </c>
      <c r="GO93" s="27">
        <f t="shared" ref="GO93:IR93" si="238">GO92</f>
        <v>0</v>
      </c>
      <c r="GP93" s="27">
        <f t="shared" si="238"/>
        <v>0</v>
      </c>
      <c r="GQ93" s="27">
        <f t="shared" si="238"/>
        <v>0</v>
      </c>
      <c r="GR93" s="27">
        <f t="shared" si="238"/>
        <v>0</v>
      </c>
      <c r="GS93" s="27">
        <f t="shared" si="238"/>
        <v>0</v>
      </c>
      <c r="GT93" s="27">
        <f t="shared" si="238"/>
        <v>0</v>
      </c>
      <c r="GU93" s="27">
        <f t="shared" si="238"/>
        <v>0</v>
      </c>
      <c r="GV93" s="27">
        <f t="shared" si="238"/>
        <v>0</v>
      </c>
      <c r="GW93" s="27">
        <f t="shared" si="238"/>
        <v>0</v>
      </c>
      <c r="GX93" s="27">
        <f t="shared" si="238"/>
        <v>0</v>
      </c>
      <c r="GY93" s="27">
        <f t="shared" si="238"/>
        <v>0</v>
      </c>
      <c r="GZ93" s="27">
        <f t="shared" si="238"/>
        <v>0</v>
      </c>
      <c r="HA93" s="27">
        <f t="shared" si="238"/>
        <v>0</v>
      </c>
      <c r="HB93" s="27">
        <f t="shared" si="238"/>
        <v>0</v>
      </c>
      <c r="HC93" s="27">
        <f t="shared" si="238"/>
        <v>0</v>
      </c>
      <c r="HD93" s="27">
        <f t="shared" si="238"/>
        <v>0</v>
      </c>
      <c r="HE93" s="27">
        <f t="shared" si="238"/>
        <v>0</v>
      </c>
      <c r="HF93" s="27">
        <f t="shared" si="238"/>
        <v>0</v>
      </c>
      <c r="HG93" s="27">
        <f t="shared" si="238"/>
        <v>0</v>
      </c>
      <c r="HH93" s="27">
        <f t="shared" si="238"/>
        <v>0</v>
      </c>
      <c r="HI93" s="27">
        <f t="shared" si="238"/>
        <v>0</v>
      </c>
      <c r="HJ93" s="27">
        <f t="shared" si="238"/>
        <v>0</v>
      </c>
      <c r="HK93" s="27">
        <f t="shared" si="238"/>
        <v>0</v>
      </c>
      <c r="HL93" s="27">
        <f t="shared" si="238"/>
        <v>0</v>
      </c>
      <c r="HM93" s="27">
        <f t="shared" si="238"/>
        <v>0</v>
      </c>
      <c r="HN93" s="27">
        <f t="shared" si="238"/>
        <v>0</v>
      </c>
      <c r="HO93" s="27">
        <f t="shared" si="238"/>
        <v>0</v>
      </c>
      <c r="HP93" s="27">
        <f t="shared" si="238"/>
        <v>0</v>
      </c>
      <c r="HQ93" s="27">
        <f t="shared" si="238"/>
        <v>0</v>
      </c>
      <c r="HR93" s="27">
        <f t="shared" si="238"/>
        <v>0</v>
      </c>
      <c r="HS93" s="27">
        <f t="shared" si="238"/>
        <v>0</v>
      </c>
      <c r="HT93" s="27">
        <f t="shared" si="238"/>
        <v>0</v>
      </c>
      <c r="HU93" s="27">
        <f t="shared" si="238"/>
        <v>0</v>
      </c>
      <c r="HV93" s="27">
        <f t="shared" si="238"/>
        <v>0</v>
      </c>
      <c r="HW93" s="27">
        <f t="shared" si="238"/>
        <v>0</v>
      </c>
      <c r="HX93" s="27">
        <f t="shared" si="238"/>
        <v>0</v>
      </c>
      <c r="HY93" s="27">
        <f t="shared" si="238"/>
        <v>0</v>
      </c>
      <c r="HZ93" s="27">
        <f t="shared" si="238"/>
        <v>0</v>
      </c>
      <c r="IA93" s="27">
        <f t="shared" si="238"/>
        <v>0</v>
      </c>
      <c r="IB93" s="27">
        <f t="shared" si="238"/>
        <v>0</v>
      </c>
      <c r="IC93" s="27">
        <f t="shared" si="238"/>
        <v>0</v>
      </c>
      <c r="ID93" s="27">
        <f t="shared" si="238"/>
        <v>0</v>
      </c>
      <c r="IE93" s="27">
        <f t="shared" si="238"/>
        <v>0</v>
      </c>
      <c r="IF93" s="27">
        <f t="shared" si="238"/>
        <v>0</v>
      </c>
      <c r="IG93" s="27">
        <f t="shared" si="238"/>
        <v>0</v>
      </c>
      <c r="IH93" s="27">
        <f t="shared" si="238"/>
        <v>0</v>
      </c>
      <c r="II93" s="27">
        <f t="shared" si="238"/>
        <v>0</v>
      </c>
      <c r="IJ93" s="27">
        <f t="shared" si="238"/>
        <v>0</v>
      </c>
      <c r="IK93" s="27">
        <f t="shared" si="238"/>
        <v>0</v>
      </c>
      <c r="IL93" s="27">
        <f t="shared" si="238"/>
        <v>0</v>
      </c>
      <c r="IM93" s="27">
        <f t="shared" si="238"/>
        <v>0</v>
      </c>
      <c r="IN93" s="27">
        <f t="shared" si="238"/>
        <v>0</v>
      </c>
      <c r="IO93" s="27">
        <f t="shared" si="238"/>
        <v>0</v>
      </c>
      <c r="IP93" s="27">
        <f t="shared" si="238"/>
        <v>0</v>
      </c>
      <c r="IQ93" s="27">
        <f t="shared" si="238"/>
        <v>0</v>
      </c>
      <c r="IR93" s="27">
        <f t="shared" si="238"/>
        <v>0</v>
      </c>
    </row>
    <row r="94" spans="1:256" s="3" customFormat="1" hidden="1" x14ac:dyDescent="0.25">
      <c r="A94" s="218"/>
      <c r="B94" s="27"/>
      <c r="C94" s="27">
        <f>Results!$C$48*(Results!$C$47*Results!$C$47)/((Results!$C$47+B106)*(Results!$C$47+B106))</f>
        <v>2.9614992263759237</v>
      </c>
      <c r="D94" s="27">
        <f>Results!$C$48*(Results!$C$47*Results!$C$47)/((Results!$C$47+C106)*(Results!$C$47+C106))</f>
        <v>2.9615337422874464</v>
      </c>
      <c r="E94" s="27">
        <f>Results!$C$48*(Results!$C$47*Results!$C$47)/((Results!$C$47+D106)*(Results!$C$47+D106))</f>
        <v>2.9616377760381805</v>
      </c>
      <c r="F94" s="27">
        <f>Results!$C$48*(Results!$C$47*Results!$C$47)/((Results!$C$47+E106)*(Results!$C$47+E106))</f>
        <v>2.9618123001607284</v>
      </c>
      <c r="G94" s="27">
        <f>Results!$C$48*(Results!$C$47*Results!$C$47)/((Results!$C$47+F106)*(Results!$C$47+F106))</f>
        <v>2.9620582941902174</v>
      </c>
      <c r="H94" s="27">
        <f>Results!$C$48*(Results!$C$47*Results!$C$47)/((Results!$C$47+G106)*(Results!$C$47+G106))</f>
        <v>2.9623767446993186</v>
      </c>
      <c r="I94" s="27">
        <f>Results!$C$48*(Results!$C$47*Results!$C$47)/((Results!$C$47+H106)*(Results!$C$47+H106))</f>
        <v>2.9627686453642572</v>
      </c>
      <c r="J94" s="27">
        <f>Results!$C$48*(Results!$C$47*Results!$C$47)/((Results!$C$47+I106)*(Results!$C$47+I106))</f>
        <v>2.9632350030137498</v>
      </c>
      <c r="K94" s="27">
        <f>Results!$C$48*(Results!$C$47*Results!$C$47)/((Results!$C$47+J106)*(Results!$C$47+J106))</f>
        <v>2.9637768258589854</v>
      </c>
      <c r="L94" s="27">
        <f>Results!$C$48*(Results!$C$47*Results!$C$47)/((Results!$C$47+K106)*(Results!$C$47+K106))</f>
        <v>2.9643951294576083</v>
      </c>
      <c r="M94" s="27">
        <f>Results!$C$48*(Results!$C$47*Results!$C$47)/((Results!$C$47+L106)*(Results!$C$47+L106))</f>
        <v>2.965090942716575</v>
      </c>
      <c r="N94" s="27">
        <f>Results!$C$48*(Results!$C$47*Results!$C$47)/((Results!$C$47+M106)*(Results!$C$47+M106))</f>
        <v>2.9658652962394791</v>
      </c>
      <c r="O94" s="27">
        <f>Results!$C$48*(Results!$C$47*Results!$C$47)/((Results!$C$47+N106)*(Results!$C$47+N106))</f>
        <v>2.9667192282376793</v>
      </c>
      <c r="P94" s="27">
        <f>Results!$C$48*(Results!$C$47*Results!$C$47)/((Results!$C$47+O106)*(Results!$C$47+O106))</f>
        <v>2.9676537903358171</v>
      </c>
      <c r="Q94" s="27">
        <f>Results!$C$48*(Results!$C$47*Results!$C$47)/((Results!$C$47+P106)*(Results!$C$47+P106))</f>
        <v>2.9686700418495331</v>
      </c>
      <c r="R94" s="27">
        <f>Results!$C$48*(Results!$C$47*Results!$C$47)/((Results!$C$47+Q106)*(Results!$C$47+Q106))</f>
        <v>2.9697690441486415</v>
      </c>
      <c r="S94" s="27">
        <f>Results!$C$48*(Results!$C$47*Results!$C$47)/((Results!$C$47+R106)*(Results!$C$47+R106))</f>
        <v>2.9709518719954762</v>
      </c>
      <c r="T94" s="27">
        <f>Results!$C$48*(Results!$C$47*Results!$C$47)/((Results!$C$47+S106)*(Results!$C$47+S106))</f>
        <v>2.9722196135396501</v>
      </c>
      <c r="U94" s="27">
        <f>Results!$C$48*(Results!$C$47*Results!$C$47)/((Results!$C$47+T106)*(Results!$C$47+T106))</f>
        <v>2.97357335907521</v>
      </c>
      <c r="V94" s="27">
        <f>Results!$C$48*(Results!$C$47*Results!$C$47)/((Results!$C$47+U106)*(Results!$C$47+U106))</f>
        <v>2.9750142066275451</v>
      </c>
      <c r="W94" s="27">
        <f>Results!$C$48*(Results!$C$47*Results!$C$47)/((Results!$C$47+V106)*(Results!$C$47+V106))</f>
        <v>2.9765432674300691</v>
      </c>
      <c r="X94" s="27">
        <f>Results!$C$48*(Results!$C$47*Results!$C$47)/((Results!$C$47+W106)*(Results!$C$47+W106))</f>
        <v>2.9781616657811378</v>
      </c>
      <c r="Y94" s="27">
        <f>Results!$C$48*(Results!$C$47*Results!$C$47)/((Results!$C$47+X106)*(Results!$C$47+X106))</f>
        <v>2.9798705334847266</v>
      </c>
      <c r="Z94" s="27">
        <f>Results!$C$48*(Results!$C$47*Results!$C$47)/((Results!$C$47+Y106)*(Results!$C$47+Y106))</f>
        <v>2.9816710097234864</v>
      </c>
      <c r="AA94" s="27">
        <f>Results!$C$48*(Results!$C$47*Results!$C$47)/((Results!$C$47+Z106)*(Results!$C$47+Z106))</f>
        <v>2.9835642409867766</v>
      </c>
      <c r="AB94" s="27">
        <f>Results!$C$48*(Results!$C$47*Results!$C$47)/((Results!$C$47+AA106)*(Results!$C$47+AA106))</f>
        <v>2.9855513861840288</v>
      </c>
      <c r="AC94" s="27">
        <f>Results!$C$48*(Results!$C$47*Results!$C$47)/((Results!$C$47+AB106)*(Results!$C$47+AB106))</f>
        <v>2.9876336164636381</v>
      </c>
      <c r="AD94" s="27">
        <f>Results!$C$48*(Results!$C$47*Results!$C$47)/((Results!$C$47+AC106)*(Results!$C$47+AC106))</f>
        <v>2.9898121096182595</v>
      </c>
      <c r="AE94" s="27">
        <f>Results!$C$48*(Results!$C$47*Results!$C$47)/((Results!$C$47+AD106)*(Results!$C$47+AD106))</f>
        <v>2.9920880498955551</v>
      </c>
      <c r="AF94" s="27">
        <f>Results!$C$48*(Results!$C$47*Results!$C$47)/((Results!$C$47+AE106)*(Results!$C$47+AE106))</f>
        <v>2.9944626328368673</v>
      </c>
      <c r="AG94" s="27">
        <f>Results!$C$48*(Results!$C$47*Results!$C$47)/((Results!$C$47+AF106)*(Results!$C$47+AF106))</f>
        <v>2.9969370649569669</v>
      </c>
      <c r="AH94" s="27">
        <f>Results!$C$48*(Results!$C$47*Results!$C$47)/((Results!$C$47+AG106)*(Results!$C$47+AG106))</f>
        <v>2.9995125581358013</v>
      </c>
      <c r="AI94" s="27">
        <f>Results!$C$48*(Results!$C$47*Results!$C$47)/((Results!$C$47+AH106)*(Results!$C$47+AH106))</f>
        <v>3.0021903343005798</v>
      </c>
      <c r="AJ94" s="27">
        <f>Results!$C$48*(Results!$C$47*Results!$C$47)/((Results!$C$47+AI106)*(Results!$C$47+AI106))</f>
        <v>3.0049716248773257</v>
      </c>
      <c r="AK94" s="27">
        <f>Results!$C$48*(Results!$C$47*Results!$C$47)/((Results!$C$47+AJ106)*(Results!$C$47+AJ106))</f>
        <v>3.0078576652216302</v>
      </c>
      <c r="AL94" s="27">
        <f>Results!$C$48*(Results!$C$47*Results!$C$47)/((Results!$C$47+AK106)*(Results!$C$47+AK106))</f>
        <v>3.0108496989312665</v>
      </c>
      <c r="AM94" s="27">
        <f>Results!$C$48*(Results!$C$47*Results!$C$47)/((Results!$C$47+AL106)*(Results!$C$47+AL106))</f>
        <v>3.0139489820888299</v>
      </c>
      <c r="AN94" s="27">
        <f>Results!$C$48*(Results!$C$47*Results!$C$47)/((Results!$C$47+AM106)*(Results!$C$47+AM106))</f>
        <v>3.0171567726090509</v>
      </c>
      <c r="AO94" s="27">
        <f>Results!$C$48*(Results!$C$47*Results!$C$47)/((Results!$C$47+AN106)*(Results!$C$47+AN106))</f>
        <v>3.0204743342153311</v>
      </c>
      <c r="AP94" s="27">
        <f>Results!$C$48*(Results!$C$47*Results!$C$47)/((Results!$C$47+AO106)*(Results!$C$47+AO106))</f>
        <v>3.0239029355562499</v>
      </c>
      <c r="AQ94" s="27">
        <f>Results!$C$48*(Results!$C$47*Results!$C$47)/((Results!$C$47+AP106)*(Results!$C$47+AP106))</f>
        <v>3.0274438490402975</v>
      </c>
      <c r="AR94" s="27">
        <f>Results!$C$48*(Results!$C$47*Results!$C$47)/((Results!$C$47+AQ106)*(Results!$C$47+AQ106))</f>
        <v>3.0310983497557289</v>
      </c>
      <c r="AS94" s="27">
        <f>Results!$C$48*(Results!$C$47*Results!$C$47)/((Results!$C$47+AR106)*(Results!$C$47+AR106))</f>
        <v>3.0348677140861455</v>
      </c>
      <c r="AT94" s="27">
        <f>Results!$C$48*(Results!$C$47*Results!$C$47)/((Results!$C$47+AS106)*(Results!$C$47+AS106))</f>
        <v>3.0387532230079652</v>
      </c>
      <c r="AU94" s="27">
        <f>Results!$C$48*(Results!$C$47*Results!$C$47)/((Results!$C$47+AT106)*(Results!$C$47+AT106))</f>
        <v>3.0427561558203067</v>
      </c>
      <c r="AV94" s="27">
        <f>Results!$C$48*(Results!$C$47*Results!$C$47)/((Results!$C$47+AU106)*(Results!$C$47+AU106))</f>
        <v>3.0468777884528619</v>
      </c>
      <c r="AW94" s="27">
        <f>Results!$C$48*(Results!$C$47*Results!$C$47)/((Results!$C$47+AV106)*(Results!$C$47+AV106))</f>
        <v>3.0511193916138244</v>
      </c>
      <c r="AX94" s="27">
        <f>Results!$C$48*(Results!$C$47*Results!$C$47)/((Results!$C$47+AW106)*(Results!$C$47+AW106))</f>
        <v>3.0554822332059106</v>
      </c>
      <c r="AY94" s="27">
        <f>Results!$C$48*(Results!$C$47*Results!$C$47)/((Results!$C$47+AX106)*(Results!$C$47+AX106))</f>
        <v>3.0599675760515619</v>
      </c>
      <c r="AZ94" s="27">
        <f>Results!$C$48*(Results!$C$47*Results!$C$47)/((Results!$C$47+AY106)*(Results!$C$47+AY106))</f>
        <v>3.0645766709489251</v>
      </c>
      <c r="BA94" s="27">
        <f>Results!$C$48*(Results!$C$47*Results!$C$47)/((Results!$C$47+AZ106)*(Results!$C$47+AZ106))</f>
        <v>3.0693107540196687</v>
      </c>
      <c r="BB94" s="27">
        <f>Results!$C$48*(Results!$C$47*Results!$C$47)/((Results!$C$47+BA106)*(Results!$C$47+BA106))</f>
        <v>3.0741710480718765</v>
      </c>
      <c r="BC94" s="27">
        <f>Results!$C$48*(Results!$C$47*Results!$C$47)/((Results!$C$47+BB106)*(Results!$C$47+BB106))</f>
        <v>3.0791587593663499</v>
      </c>
      <c r="BD94" s="27">
        <f>Results!$C$48*(Results!$C$47*Results!$C$47)/((Results!$C$47+BC106)*(Results!$C$47+BC106))</f>
        <v>3.0842750739713227</v>
      </c>
      <c r="BE94" s="27">
        <f>Results!$C$48*(Results!$C$47*Results!$C$47)/((Results!$C$47+BD106)*(Results!$C$47+BD106))</f>
        <v>3.0895211539027847</v>
      </c>
      <c r="BF94" s="27">
        <f>Results!$C$48*(Results!$C$47*Results!$C$47)/((Results!$C$47+BE106)*(Results!$C$47+BE106))</f>
        <v>3.0948981327895217</v>
      </c>
      <c r="BG94" s="27">
        <f>Results!$C$48*(Results!$C$47*Results!$C$47)/((Results!$C$47+BF106)*(Results!$C$47+BF106))</f>
        <v>3.1004071112616534</v>
      </c>
      <c r="BH94" s="27">
        <f>Results!$C$48*(Results!$C$47*Results!$C$47)/((Results!$C$47+BG106)*(Results!$C$47+BG106))</f>
        <v>3.106049151786932</v>
      </c>
      <c r="BI94" s="27">
        <f>Results!$C$48*(Results!$C$47*Results!$C$47)/((Results!$C$47+BH106)*(Results!$C$47+BH106))</f>
        <v>3.1118252731538019</v>
      </c>
      <c r="BJ94" s="27">
        <f>Results!$C$48*(Results!$C$47*Results!$C$47)/((Results!$C$47+BI106)*(Results!$C$47+BI106))</f>
        <v>3.1177364481737952</v>
      </c>
      <c r="BK94" s="27">
        <f>Results!$C$48*(Results!$C$47*Results!$C$47)/((Results!$C$47+BJ106)*(Results!$C$47+BJ106))</f>
        <v>3.1237835969959553</v>
      </c>
      <c r="BL94" s="27">
        <f>Results!$C$48*(Results!$C$47*Results!$C$47)/((Results!$C$47+BK106)*(Results!$C$47+BK106))</f>
        <v>3.1299675720162634</v>
      </c>
      <c r="BM94" s="27">
        <f>Results!$C$48*(Results!$C$47*Results!$C$47)/((Results!$C$47+BL106)*(Results!$C$47+BL106))</f>
        <v>3.1362891574116558</v>
      </c>
      <c r="BN94" s="27">
        <f>Results!$C$48*(Results!$C$47*Results!$C$47)/((Results!$C$47+BM106)*(Results!$C$47+BM106))</f>
        <v>3.1427490603506891</v>
      </c>
      <c r="BO94" s="27">
        <f>Results!$C$48*(Results!$C$47*Results!$C$47)/((Results!$C$47+BN106)*(Results!$C$47+BN106))</f>
        <v>3.149347897495014</v>
      </c>
      <c r="BP94" s="27">
        <f>Results!$C$48*(Results!$C$47*Results!$C$47)/((Results!$C$47+BO106)*(Results!$C$47+BO106))</f>
        <v>3.1560861915388525</v>
      </c>
      <c r="BQ94" s="27">
        <f>Results!$C$48*(Results!$C$47*Results!$C$47)/((Results!$C$47+BP106)*(Results!$C$47+BP106))</f>
        <v>3.1629643558875213</v>
      </c>
      <c r="BR94" s="27">
        <f>Results!$C$48*(Results!$C$47*Results!$C$47)/((Results!$C$47+BQ106)*(Results!$C$47+BQ106))</f>
        <v>3.1699826781764799</v>
      </c>
      <c r="BS94" s="27">
        <f>Results!$C$48*(Results!$C$47*Results!$C$47)/((Results!$C$47+BR106)*(Results!$C$47+BR106))</f>
        <v>3.1771413129385708</v>
      </c>
      <c r="BT94" s="27">
        <f>Results!$C$48*(Results!$C$47*Results!$C$47)/((Results!$C$47+BS106)*(Results!$C$47+BS106))</f>
        <v>3.1844402625729695</v>
      </c>
      <c r="BU94" s="27">
        <f>Results!$C$48*(Results!$C$47*Results!$C$47)/((Results!$C$47+BT106)*(Results!$C$47+BT106))</f>
        <v>3.1918793599110713</v>
      </c>
      <c r="BV94" s="27">
        <f>Results!$C$48*(Results!$C$47*Results!$C$47)/((Results!$C$47+BU106)*(Results!$C$47+BU106))</f>
        <v>3.1994582555462054</v>
      </c>
      <c r="BW94" s="27">
        <f>Results!$C$48*(Results!$C$47*Results!$C$47)/((Results!$C$47+BV106)*(Results!$C$47+BV106))</f>
        <v>3.2071763902720161</v>
      </c>
      <c r="BX94" s="27">
        <f>Results!$C$48*(Results!$C$47*Results!$C$47)/((Results!$C$47+BW106)*(Results!$C$47+BW106))</f>
        <v>3.2150329715747628</v>
      </c>
      <c r="BY94" s="27">
        <f>Results!$C$48*(Results!$C$47*Results!$C$47)/((Results!$C$47+BX106)*(Results!$C$47+BX106))</f>
        <v>3.223026953721126</v>
      </c>
      <c r="BZ94" s="27">
        <f>Results!$C$48*(Results!$C$47*Results!$C$47)/((Results!$C$47+BY106)*(Results!$C$47+BY106))</f>
        <v>3.2311570057821131</v>
      </c>
      <c r="CA94" s="27">
        <f>Results!$C$48*(Results!$C$47*Results!$C$47)/((Results!$C$47+BZ106)*(Results!$C$47+BZ106))</f>
        <v>3.2394214793449936</v>
      </c>
      <c r="CB94" s="27">
        <f>Results!$C$48*(Results!$C$47*Results!$C$47)/((Results!$C$47+CA106)*(Results!$C$47+CA106))</f>
        <v>3.2478183727201411</v>
      </c>
      <c r="CC94" s="27">
        <f>Results!$C$48*(Results!$C$47*Results!$C$47)/((Results!$C$47+CB106)*(Results!$C$47+CB106))</f>
        <v>3.2563452907690875</v>
      </c>
      <c r="CD94" s="27">
        <f>Results!$C$48*(Results!$C$47*Results!$C$47)/((Results!$C$47+CC106)*(Results!$C$47+CC106))</f>
        <v>3.2649994026040949</v>
      </c>
      <c r="CE94" s="27">
        <f>Results!$C$48*(Results!$C$47*Results!$C$47)/((Results!$C$47+CD106)*(Results!$C$47+CD106))</f>
        <v>3.2737773909592724</v>
      </c>
      <c r="CF94" s="27">
        <f>Results!$C$48*(Results!$C$47*Results!$C$47)/((Results!$C$47+CE106)*(Results!$C$47+CE106))</f>
        <v>3.2826753929009214</v>
      </c>
      <c r="CG94" s="27">
        <f>Results!$C$48*(Results!$C$47*Results!$C$47)/((Results!$C$47+CF106)*(Results!$C$47+CF106))</f>
        <v>3.2916889378139715</v>
      </c>
      <c r="CH94" s="27">
        <f>Results!$C$48*(Results!$C$47*Results!$C$47)/((Results!$C$47+CG106)*(Results!$C$47+CG106))</f>
        <v>3.3008128746362195</v>
      </c>
      <c r="CI94" s="27">
        <f>Results!$C$48*(Results!$C$47*Results!$C$47)/((Results!$C$47+CH106)*(Results!$C$47+CH106))</f>
        <v>3.3100412885647081</v>
      </c>
      <c r="CJ94" s="27">
        <f>Results!$C$48*(Results!$C$47*Results!$C$47)/((Results!$C$47+CI106)*(Results!$C$47+CI106))</f>
        <v>3.3193674062404641</v>
      </c>
      <c r="CK94" s="27">
        <f>Results!$C$48*(Results!$C$47*Results!$C$47)/((Results!$C$47+CJ106)*(Results!$C$47+CJ106))</f>
        <v>3.3287834862242116</v>
      </c>
      <c r="CL94" s="27">
        <f>Results!$C$48*(Results!$C$47*Results!$C$47)/((Results!$C$47+CK106)*(Results!$C$47+CK106))</f>
        <v>3.3382806927317765</v>
      </c>
      <c r="CM94" s="27">
        <f>Results!$C$48*(Results!$C$47*Results!$C$47)/((Results!$C$47+CL106)*(Results!$C$47+CL106))</f>
        <v>3.3478489479384357</v>
      </c>
      <c r="CN94" s="27">
        <f>Results!$C$48*(Results!$C$47*Results!$C$47)/((Results!$C$47+CM106)*(Results!$C$47+CM106))</f>
        <v>3.3574767588432404</v>
      </c>
      <c r="CO94" s="27">
        <f>Results!$C$48*(Results!$C$47*Results!$C$47)/((Results!$C$47+CN106)*(Results!$C$47+CN106))</f>
        <v>3.3671510097768693</v>
      </c>
      <c r="CP94" s="27">
        <f>Results!$C$48*(Results!$C$47*Results!$C$47)/((Results!$C$47+CO106)*(Results!$C$47+CO106))</f>
        <v>3.3768567152603941</v>
      </c>
      <c r="CQ94" s="27">
        <f>Results!$C$48*(Results!$C$47*Results!$C$47)/((Results!$C$47+CP106)*(Results!$C$47+CP106))</f>
        <v>3.3865767179592754</v>
      </c>
      <c r="CR94" s="27">
        <f>Results!$C$48*(Results!$C$47*Results!$C$47)/((Results!$C$47+CQ106)*(Results!$C$47+CQ106))</f>
        <v>3.3962913121625697</v>
      </c>
      <c r="CS94" s="27">
        <f>Results!$C$48*(Results!$C$47*Results!$C$47)/((Results!$C$47+CR106)*(Results!$C$47+CR106))</f>
        <v>3.4059777639628548</v>
      </c>
      <c r="CT94" s="27">
        <f>Results!$C$48*(Results!$C$47*Results!$C$47)/((Results!$C$47+CS106)*(Results!$C$47+CS106))</f>
        <v>3.4156321938204002</v>
      </c>
      <c r="CU94" s="27">
        <f>Results!$C$48*(Results!$C$47*Results!$C$47)/((Results!$C$47+CT106)*(Results!$C$47+CT106))</f>
        <v>3.4253479950796928</v>
      </c>
      <c r="CV94" s="27">
        <f>Results!$C$48*(Results!$C$47*Results!$C$47)/((Results!$C$47+CU106)*(Results!$C$47+CU106))</f>
        <v>3.4352114938652569</v>
      </c>
      <c r="CW94" s="27">
        <f>Results!$C$48*(Results!$C$47*Results!$C$47)/((Results!$C$47+CV106)*(Results!$C$47+CV106))</f>
        <v>3.4452246101290571</v>
      </c>
      <c r="CX94" s="27">
        <f>Results!$C$48*(Results!$C$47*Results!$C$47)/((Results!$C$47+CW106)*(Results!$C$47+CW106))</f>
        <v>3.4553138159493639</v>
      </c>
      <c r="CY94" s="27">
        <f>Results!$C$48*(Results!$C$47*Results!$C$47)/((Results!$C$47+CX106)*(Results!$C$47+CX106))</f>
        <v>3.4653975287489649</v>
      </c>
      <c r="CZ94" s="27">
        <f>Results!$C$48*(Results!$C$47*Results!$C$47)/((Results!$C$47+CY106)*(Results!$C$47+CY106))</f>
        <v>3.4754613369383565</v>
      </c>
      <c r="DA94" s="27">
        <f>Results!$C$48*(Results!$C$47*Results!$C$47)/((Results!$C$47+CZ106)*(Results!$C$47+CZ106))</f>
        <v>3.4854888785346962</v>
      </c>
      <c r="DB94" s="27">
        <f>Results!$C$48*(Results!$C$47*Results!$C$47)/((Results!$C$47+DA106)*(Results!$C$47+DA106))</f>
        <v>3.4954613439360145</v>
      </c>
      <c r="DC94" s="27">
        <f>Results!$C$48*(Results!$C$47*Results!$C$47)/((Results!$C$47+DB106)*(Results!$C$47+DB106))</f>
        <v>3.505356664155538</v>
      </c>
      <c r="DD94" s="27">
        <f>Results!$C$48*(Results!$C$47*Results!$C$47)/((Results!$C$47+DC106)*(Results!$C$47+DC106))</f>
        <v>3.5151479045287313</v>
      </c>
      <c r="DE94" s="27">
        <f>Results!$C$48*(Results!$C$47*Results!$C$47)/((Results!$C$47+DD106)*(Results!$C$47+DD106))</f>
        <v>3.5248126827252717</v>
      </c>
      <c r="DF94" s="27">
        <f>Results!$C$48*(Results!$C$47*Results!$C$47)/((Results!$C$47+DE106)*(Results!$C$47+DE106))</f>
        <v>3.5343088354431189</v>
      </c>
      <c r="DG94" s="27">
        <f>Results!$C$48*(Results!$C$47*Results!$C$47)/((Results!$C$47+DF106)*(Results!$C$47+DF106))</f>
        <v>3.5435982044022643</v>
      </c>
      <c r="DH94" s="27">
        <f>Results!$C$48*(Results!$C$47*Results!$C$47)/((Results!$C$47+DG106)*(Results!$C$47+DG106))</f>
        <v>3.5526741706927534</v>
      </c>
      <c r="DI94" s="27">
        <f>Results!$C$48*(Results!$C$47*Results!$C$47)/((Results!$C$47+DH106)*(Results!$C$47+DH106))</f>
        <v>3.5615299973057133</v>
      </c>
      <c r="DJ94" s="27">
        <f>Results!$C$48*(Results!$C$47*Results!$C$47)/((Results!$C$47+DI106)*(Results!$C$47+DI106))</f>
        <v>3.5701588284845327</v>
      </c>
      <c r="DK94" s="27">
        <f>Results!$C$48*(Results!$C$47*Results!$C$47)/((Results!$C$47+DJ106)*(Results!$C$47+DJ106))</f>
        <v>3.5785536891266512</v>
      </c>
      <c r="DL94" s="27">
        <f>Results!$C$48*(Results!$C$47*Results!$C$47)/((Results!$C$47+DK106)*(Results!$C$47+DK106))</f>
        <v>3.5867074842373428</v>
      </c>
      <c r="DM94" s="27">
        <f>Results!$C$48*(Results!$C$47*Results!$C$47)/((Results!$C$47+DL106)*(Results!$C$47+DL106))</f>
        <v>3.5946129984367592</v>
      </c>
      <c r="DN94" s="27">
        <f>Results!$C$48*(Results!$C$47*Results!$C$47)/((Results!$C$47+DM106)*(Results!$C$47+DM106))</f>
        <v>3.6022628955212705</v>
      </c>
      <c r="DO94" s="27">
        <f>Results!$C$48*(Results!$C$47*Results!$C$47)/((Results!$C$47+DN106)*(Results!$C$47+DN106))</f>
        <v>3.6096497180799281</v>
      </c>
      <c r="DP94" s="27">
        <f>Results!$C$48*(Results!$C$47*Results!$C$47)/((Results!$C$47+DO106)*(Results!$C$47+DO106))</f>
        <v>3.616765887166622</v>
      </c>
      <c r="DQ94" s="27">
        <f>Results!$C$48*(Results!$C$47*Results!$C$47)/((Results!$C$47+DP106)*(Results!$C$47+DP106))</f>
        <v>3.6236037020281837</v>
      </c>
      <c r="DR94" s="27">
        <f>Results!$C$48*(Results!$C$47*Results!$C$47)/((Results!$C$47+DQ106)*(Results!$C$47+DQ106))</f>
        <v>3.6301553398883617</v>
      </c>
      <c r="DS94" s="27">
        <f>Results!$C$48*(Results!$C$47*Results!$C$47)/((Results!$C$47+DR106)*(Results!$C$47+DR106))</f>
        <v>3.6364128557871886</v>
      </c>
      <c r="DT94" s="27">
        <f>Results!$C$48*(Results!$C$47*Results!$C$47)/((Results!$C$47+DS106)*(Results!$C$47+DS106))</f>
        <v>3.64236818247482</v>
      </c>
      <c r="DU94" s="27">
        <f>Results!$C$48*(Results!$C$47*Results!$C$47)/((Results!$C$47+DT106)*(Results!$C$47+DT106))</f>
        <v>3.6480131303584091</v>
      </c>
      <c r="DV94" s="27">
        <f>Results!$C$48*(Results!$C$47*Results!$C$47)/((Results!$C$47+DU106)*(Results!$C$47+DU106))</f>
        <v>3.6533393875000053</v>
      </c>
      <c r="DW94" s="27">
        <f>Results!$C$48*(Results!$C$47*Results!$C$47)/((Results!$C$47+DV106)*(Results!$C$47+DV106))</f>
        <v>3.6583385196628213</v>
      </c>
      <c r="DX94" s="27">
        <f>Results!$C$48*(Results!$C$47*Results!$C$47)/((Results!$C$47+DW106)*(Results!$C$47+DW106))</f>
        <v>3.6630019704024619</v>
      </c>
      <c r="DY94" s="27">
        <f>Results!$C$48*(Results!$C$47*Results!$C$47)/((Results!$C$47+DX106)*(Results!$C$47+DX106))</f>
        <v>3.667321061198896</v>
      </c>
      <c r="DZ94" s="27">
        <f>Results!$C$48*(Results!$C$47*Results!$C$47)/((Results!$C$47+DY106)*(Results!$C$47+DY106))</f>
        <v>3.6712869916239979</v>
      </c>
      <c r="EA94" s="27">
        <f>Results!$C$48*(Results!$C$47*Results!$C$47)/((Results!$C$47+DZ106)*(Results!$C$47+DZ106))</f>
        <v>3.6748908395384503</v>
      </c>
      <c r="EB94" s="27">
        <f>Results!$C$48*(Results!$C$47*Results!$C$47)/((Results!$C$47+EA106)*(Results!$C$47+EA106))</f>
        <v>3.6781235613106125</v>
      </c>
      <c r="EC94" s="27">
        <f>Results!$C$48*(Results!$C$47*Results!$C$47)/((Results!$C$47+EB106)*(Results!$C$47+EB106))</f>
        <v>3.6809759920486189</v>
      </c>
      <c r="ED94" s="27">
        <f>Results!$C$48*(Results!$C$47*Results!$C$47)/((Results!$C$47+EC106)*(Results!$C$47+EC106))</f>
        <v>3.6834388458354748</v>
      </c>
      <c r="EE94" s="27">
        <f>Results!$C$48*(Results!$C$47*Results!$C$47)/((Results!$C$47+ED106)*(Results!$C$47+ED106))</f>
        <v>3.6855027159552676</v>
      </c>
      <c r="EF94" s="27">
        <f>Results!$C$48*(Results!$C$47*Results!$C$47)/((Results!$C$47+EE106)*(Results!$C$47+EE106))</f>
        <v>3.6871580750966548</v>
      </c>
      <c r="EG94" s="27">
        <f>Results!$C$48*(Results!$C$47*Results!$C$47)/((Results!$C$47+EF106)*(Results!$C$47+EF106))</f>
        <v>3.6883952755177214</v>
      </c>
      <c r="EH94" s="27">
        <f>Results!$C$48*(Results!$C$47*Results!$C$47)/((Results!$C$47+EG106)*(Results!$C$47+EG106))</f>
        <v>3.6892045491538727</v>
      </c>
      <c r="EI94" s="27">
        <f>Results!$C$48*(Results!$C$47*Results!$C$47)/((Results!$C$47+EH106)*(Results!$C$47+EH106))</f>
        <v>3.6897883618681968</v>
      </c>
      <c r="EJ94" s="27">
        <f>Results!$C$48*(Results!$C$47*Results!$C$47)/((Results!$C$47+EI106)*(Results!$C$47+EI106))</f>
        <v>3.690355059724189</v>
      </c>
      <c r="EK94" s="27">
        <f>Results!$C$48*(Results!$C$47*Results!$C$47)/((Results!$C$47+EJ106)*(Results!$C$47+EJ106))</f>
        <v>3.6909055665033259</v>
      </c>
      <c r="EL94" s="27">
        <f>Results!$C$48*(Results!$C$47*Results!$C$47)/((Results!$C$47+EK106)*(Results!$C$47+EK106))</f>
        <v>3.6914398946864693</v>
      </c>
      <c r="EM94" s="27">
        <f>Results!$C$48*(Results!$C$47*Results!$C$47)/((Results!$C$47+EL106)*(Results!$C$47+EL106))</f>
        <v>3.6919580525506652</v>
      </c>
      <c r="EN94" s="27">
        <f>Results!$C$48*(Results!$C$47*Results!$C$47)/((Results!$C$47+EM106)*(Results!$C$47+EM106))</f>
        <v>3.6924600481269492</v>
      </c>
      <c r="EO94" s="27">
        <f>Results!$C$48*(Results!$C$47*Results!$C$47)/((Results!$C$47+EN106)*(Results!$C$47+EN106))</f>
        <v>3.692945889216571</v>
      </c>
      <c r="EP94" s="27">
        <f>Results!$C$48*(Results!$C$47*Results!$C$47)/((Results!$C$47+EO106)*(Results!$C$47+EO106))</f>
        <v>3.6934155833900482</v>
      </c>
      <c r="EQ94" s="27">
        <f>Results!$C$48*(Results!$C$47*Results!$C$47)/((Results!$C$47+EP106)*(Results!$C$47+EP106))</f>
        <v>3.6938691379861726</v>
      </c>
      <c r="ER94" s="27">
        <f>Results!$C$48*(Results!$C$47*Results!$C$47)/((Results!$C$47+EQ106)*(Results!$C$47+EQ106))</f>
        <v>3.6943065601110567</v>
      </c>
      <c r="ES94" s="27">
        <f>Results!$C$48*(Results!$C$47*Results!$C$47)/((Results!$C$47+ER106)*(Results!$C$47+ER106))</f>
        <v>3.6947278566372073</v>
      </c>
      <c r="ET94" s="27">
        <f>Results!$C$48*(Results!$C$47*Results!$C$47)/((Results!$C$47+ES106)*(Results!$C$47+ES106))</f>
        <v>3.6951330342026347</v>
      </c>
      <c r="EU94" s="27">
        <f>Results!$C$48*(Results!$C$47*Results!$C$47)/((Results!$C$47+ET106)*(Results!$C$47+ET106))</f>
        <v>3.6955220992099957</v>
      </c>
      <c r="EV94" s="27">
        <f>Results!$C$48*(Results!$C$47*Results!$C$47)/((Results!$C$47+EU106)*(Results!$C$47+EU106))</f>
        <v>3.6958950578257657</v>
      </c>
      <c r="EW94" s="27">
        <f>Results!$C$48*(Results!$C$47*Results!$C$47)/((Results!$C$47+EV106)*(Results!$C$47+EV106))</f>
        <v>3.6962519159794507</v>
      </c>
      <c r="EX94" s="27">
        <f>Results!$C$48*(Results!$C$47*Results!$C$47)/((Results!$C$47+EW106)*(Results!$C$47+EW106))</f>
        <v>3.6965926793628223</v>
      </c>
      <c r="EY94" s="27">
        <f>Results!$C$48*(Results!$C$47*Results!$C$47)/((Results!$C$47+EX106)*(Results!$C$47+EX106))</f>
        <v>3.696917353429197</v>
      </c>
      <c r="EZ94" s="27">
        <f>Results!$C$48*(Results!$C$47*Results!$C$47)/((Results!$C$47+EY106)*(Results!$C$47+EY106))</f>
        <v>3.6972259433927346</v>
      </c>
      <c r="FA94" s="27">
        <f>Results!$C$48*(Results!$C$47*Results!$C$47)/((Results!$C$47+EZ106)*(Results!$C$47+EZ106))</f>
        <v>3.6975184542277875</v>
      </c>
      <c r="FB94" s="27">
        <f>Results!$C$48*(Results!$C$47*Results!$C$47)/((Results!$C$47+FA106)*(Results!$C$47+FA106))</f>
        <v>3.6977948906682601</v>
      </c>
      <c r="FC94" s="27">
        <f>Results!$C$48*(Results!$C$47*Results!$C$47)/((Results!$C$47+FB106)*(Results!$C$47+FB106))</f>
        <v>3.6980552572070229</v>
      </c>
      <c r="FD94" s="27">
        <f>Results!$C$48*(Results!$C$47*Results!$C$47)/((Results!$C$47+FC106)*(Results!$C$47+FC106))</f>
        <v>3.6982995580953459</v>
      </c>
      <c r="FE94" s="27">
        <f>Results!$C$48*(Results!$C$47*Results!$C$47)/((Results!$C$47+FD106)*(Results!$C$47+FD106))</f>
        <v>3.6985277973423627</v>
      </c>
      <c r="FF94" s="27">
        <f>Results!$C$48*(Results!$C$47*Results!$C$47)/((Results!$C$47+FE106)*(Results!$C$47+FE106))</f>
        <v>3.6987399787145829</v>
      </c>
      <c r="FG94" s="27">
        <f>Results!$C$48*(Results!$C$47*Results!$C$47)/((Results!$C$47+FF106)*(Results!$C$47+FF106))</f>
        <v>3.6989361057354193</v>
      </c>
      <c r="FH94" s="27">
        <f>Results!$C$48*(Results!$C$47*Results!$C$47)/((Results!$C$47+FG106)*(Results!$C$47+FG106))</f>
        <v>3.6991161816847535</v>
      </c>
      <c r="FI94" s="27">
        <f>Results!$C$48*(Results!$C$47*Results!$C$47)/((Results!$C$47+FH106)*(Results!$C$47+FH106))</f>
        <v>3.6992802095985455</v>
      </c>
      <c r="FJ94" s="27">
        <f>Results!$C$48*(Results!$C$47*Results!$C$47)/((Results!$C$47+FI106)*(Results!$C$47+FI106))</f>
        <v>3.6994281922684502</v>
      </c>
      <c r="FK94" s="27">
        <f>Results!$C$48*(Results!$C$47*Results!$C$47)/((Results!$C$47+FJ106)*(Results!$C$47+FJ106))</f>
        <v>3.6995601322415008</v>
      </c>
      <c r="FL94" s="27">
        <f>Results!$C$48*(Results!$C$47*Results!$C$47)/((Results!$C$47+FK106)*(Results!$C$47+FK106))</f>
        <v>3.6996760318197879</v>
      </c>
      <c r="FM94" s="27">
        <f>Results!$C$48*(Results!$C$47*Results!$C$47)/((Results!$C$47+FL106)*(Results!$C$47+FL106))</f>
        <v>3.6997758930602016</v>
      </c>
      <c r="FN94" s="27">
        <f>Results!$C$48*(Results!$C$47*Results!$C$47)/((Results!$C$47+FM106)*(Results!$C$47+FM106))</f>
        <v>3.6998597177741859</v>
      </c>
      <c r="FO94" s="27">
        <f>Results!$C$48*(Results!$C$47*Results!$C$47)/((Results!$C$47+FN106)*(Results!$C$47+FN106))</f>
        <v>3.699927507527538</v>
      </c>
      <c r="FP94" s="27">
        <f>Results!$C$48*(Results!$C$47*Results!$C$47)/((Results!$C$47+FO106)*(Results!$C$47+FO106))</f>
        <v>3.69997926364023</v>
      </c>
      <c r="FQ94" s="27">
        <f>Results!$C$48*(Results!$C$47*Results!$C$47)/((Results!$C$47+FP106)*(Results!$C$47+FP106))</f>
        <v>3.7</v>
      </c>
      <c r="FR94" s="27">
        <f>Results!$C$48*(Results!$C$47*Results!$C$47)/((Results!$C$47+FQ106)*(Results!$C$47+FQ106))</f>
        <v>3.7</v>
      </c>
      <c r="FS94" s="27">
        <f>Results!$C$48*(Results!$C$47*Results!$C$47)/((Results!$C$47+FR106)*(Results!$C$47+FR106))</f>
        <v>3.7</v>
      </c>
      <c r="FT94" s="27">
        <f>Results!$C$48*(Results!$C$47*Results!$C$47)/((Results!$C$47+FS106)*(Results!$C$47+FS106))</f>
        <v>3.7</v>
      </c>
      <c r="FU94" s="27">
        <f>Results!$C$48*(Results!$C$47*Results!$C$47)/((Results!$C$47+FT106)*(Results!$C$47+FT106))</f>
        <v>3.7</v>
      </c>
      <c r="FV94" s="27">
        <f>Results!$C$48*(Results!$C$47*Results!$C$47)/((Results!$C$47+FU106)*(Results!$C$47+FU106))</f>
        <v>3.7</v>
      </c>
      <c r="FW94" s="27">
        <f>Results!$C$48*(Results!$C$47*Results!$C$47)/((Results!$C$47+FV106)*(Results!$C$47+FV106))</f>
        <v>3.7</v>
      </c>
      <c r="FX94" s="27">
        <f>Results!$C$48*(Results!$C$47*Results!$C$47)/((Results!$C$47+FW106)*(Results!$C$47+FW106))</f>
        <v>3.7</v>
      </c>
      <c r="FY94" s="27">
        <f>Results!$C$48*(Results!$C$47*Results!$C$47)/((Results!$C$47+FX106)*(Results!$C$47+FX106))</f>
        <v>3.7</v>
      </c>
      <c r="FZ94" s="27">
        <f>Results!$C$48*(Results!$C$47*Results!$C$47)/((Results!$C$47+FY106)*(Results!$C$47+FY106))</f>
        <v>3.7</v>
      </c>
      <c r="GA94" s="27">
        <f>Results!$C$48*(Results!$C$47*Results!$C$47)/((Results!$C$47+FZ106)*(Results!$C$47+FZ106))</f>
        <v>3.7</v>
      </c>
      <c r="GB94" s="27">
        <f>Results!$C$48*(Results!$C$47*Results!$C$47)/((Results!$C$47+GA106)*(Results!$C$47+GA106))</f>
        <v>3.7</v>
      </c>
      <c r="GC94" s="27">
        <f>Results!$C$48*(Results!$C$47*Results!$C$47)/((Results!$C$47+GB106)*(Results!$C$47+GB106))</f>
        <v>3.7</v>
      </c>
      <c r="GD94" s="27">
        <f>Results!$C$48*(Results!$C$47*Results!$C$47)/((Results!$C$47+GC106)*(Results!$C$47+GC106))</f>
        <v>3.7</v>
      </c>
      <c r="GE94" s="27">
        <f>Results!$C$48*(Results!$C$47*Results!$C$47)/((Results!$C$47+GD106)*(Results!$C$47+GD106))</f>
        <v>3.7</v>
      </c>
      <c r="GF94" s="27">
        <f>Results!$C$48*(Results!$C$47*Results!$C$47)/((Results!$C$47+GE106)*(Results!$C$47+GE106))</f>
        <v>3.7</v>
      </c>
      <c r="GG94" s="27">
        <f>Results!$C$48*(Results!$C$47*Results!$C$47)/((Results!$C$47+GF106)*(Results!$C$47+GF106))</f>
        <v>3.7</v>
      </c>
      <c r="GH94" s="27">
        <f>Results!$C$48*(Results!$C$47*Results!$C$47)/((Results!$C$47+GG106)*(Results!$C$47+GG106))</f>
        <v>3.7</v>
      </c>
      <c r="GI94" s="27">
        <f>Results!$C$48*(Results!$C$47*Results!$C$47)/((Results!$C$47+GH106)*(Results!$C$47+GH106))</f>
        <v>3.7</v>
      </c>
      <c r="GJ94" s="27">
        <f>Results!$C$48*(Results!$C$47*Results!$C$47)/((Results!$C$47+GI106)*(Results!$C$47+GI106))</f>
        <v>3.7</v>
      </c>
      <c r="GK94" s="27">
        <f>Results!$C$48*(Results!$C$47*Results!$C$47)/((Results!$C$47+GJ106)*(Results!$C$47+GJ106))</f>
        <v>3.7</v>
      </c>
      <c r="GL94" s="27">
        <f>Results!$C$48*(Results!$C$47*Results!$C$47)/((Results!$C$47+GK106)*(Results!$C$47+GK106))</f>
        <v>3.7</v>
      </c>
      <c r="GM94" s="27">
        <f>Results!$C$48*(Results!$C$47*Results!$C$47)/((Results!$C$47+GL106)*(Results!$C$47+GL106))</f>
        <v>3.7</v>
      </c>
      <c r="GN94" s="27">
        <f>Results!$C$48*(Results!$C$47*Results!$C$47)/((Results!$C$47+GM106)*(Results!$C$47+GM106))</f>
        <v>3.7</v>
      </c>
      <c r="GO94" s="27">
        <f>Results!$C$48*(Results!$C$47*Results!$C$47)/((Results!$C$47+GN106)*(Results!$C$47+GN106))</f>
        <v>3.7</v>
      </c>
      <c r="GP94" s="27">
        <f>Results!$C$48*(Results!$C$47*Results!$C$47)/((Results!$C$47+GO106)*(Results!$C$47+GO106))</f>
        <v>3.7</v>
      </c>
      <c r="GQ94" s="27">
        <f>Results!$C$48*(Results!$C$47*Results!$C$47)/((Results!$C$47+GP106)*(Results!$C$47+GP106))</f>
        <v>3.7</v>
      </c>
      <c r="GR94" s="27">
        <f>Results!$C$48*(Results!$C$47*Results!$C$47)/((Results!$C$47+GQ106)*(Results!$C$47+GQ106))</f>
        <v>3.7</v>
      </c>
      <c r="GS94" s="27">
        <f>Results!$C$48*(Results!$C$47*Results!$C$47)/((Results!$C$47+GR106)*(Results!$C$47+GR106))</f>
        <v>3.7</v>
      </c>
      <c r="GT94" s="27">
        <f>Results!$C$48*(Results!$C$47*Results!$C$47)/((Results!$C$47+GS106)*(Results!$C$47+GS106))</f>
        <v>3.7</v>
      </c>
      <c r="GU94" s="27">
        <f>Results!$C$48*(Results!$C$47*Results!$C$47)/((Results!$C$47+GT106)*(Results!$C$47+GT106))</f>
        <v>3.7</v>
      </c>
      <c r="GV94" s="27">
        <f>Results!$C$48*(Results!$C$47*Results!$C$47)/((Results!$C$47+GU106)*(Results!$C$47+GU106))</f>
        <v>3.7</v>
      </c>
      <c r="GW94" s="27">
        <f>Results!$C$48*(Results!$C$47*Results!$C$47)/((Results!$C$47+GV106)*(Results!$C$47+GV106))</f>
        <v>3.7</v>
      </c>
      <c r="GX94" s="27">
        <f>Results!$C$48*(Results!$C$47*Results!$C$47)/((Results!$C$47+GW106)*(Results!$C$47+GW106))</f>
        <v>3.7</v>
      </c>
      <c r="GY94" s="27">
        <f>Results!$C$48*(Results!$C$47*Results!$C$47)/((Results!$C$47+GX106)*(Results!$C$47+GX106))</f>
        <v>3.7</v>
      </c>
      <c r="GZ94" s="27">
        <f>Results!$C$48*(Results!$C$47*Results!$C$47)/((Results!$C$47+GY106)*(Results!$C$47+GY106))</f>
        <v>3.7</v>
      </c>
      <c r="HA94" s="27">
        <f>Results!$C$48*(Results!$C$47*Results!$C$47)/((Results!$C$47+GZ106)*(Results!$C$47+GZ106))</f>
        <v>3.7</v>
      </c>
      <c r="HB94" s="27">
        <f>Results!$C$48*(Results!$C$47*Results!$C$47)/((Results!$C$47+HA106)*(Results!$C$47+HA106))</f>
        <v>3.7</v>
      </c>
      <c r="HC94" s="27">
        <f>Results!$C$48*(Results!$C$47*Results!$C$47)/((Results!$C$47+HB106)*(Results!$C$47+HB106))</f>
        <v>3.7</v>
      </c>
      <c r="HD94" s="27">
        <f>Results!$C$48*(Results!$C$47*Results!$C$47)/((Results!$C$47+HC106)*(Results!$C$47+HC106))</f>
        <v>3.7</v>
      </c>
      <c r="HE94" s="27">
        <f>Results!$C$48*(Results!$C$47*Results!$C$47)/((Results!$C$47+HD106)*(Results!$C$47+HD106))</f>
        <v>3.7</v>
      </c>
      <c r="HF94" s="27">
        <f>Results!$C$48*(Results!$C$47*Results!$C$47)/((Results!$C$47+HE106)*(Results!$C$47+HE106))</f>
        <v>3.7</v>
      </c>
      <c r="HG94" s="27">
        <f>Results!$C$48*(Results!$C$47*Results!$C$47)/((Results!$C$47+HF106)*(Results!$C$47+HF106))</f>
        <v>3.7</v>
      </c>
      <c r="HH94" s="27">
        <f>Results!$C$48*(Results!$C$47*Results!$C$47)/((Results!$C$47+HG106)*(Results!$C$47+HG106))</f>
        <v>3.7</v>
      </c>
      <c r="HI94" s="27">
        <f>Results!$C$48*(Results!$C$47*Results!$C$47)/((Results!$C$47+HH106)*(Results!$C$47+HH106))</f>
        <v>3.7</v>
      </c>
      <c r="HJ94" s="27">
        <f>Results!$C$48*(Results!$C$47*Results!$C$47)/((Results!$C$47+HI106)*(Results!$C$47+HI106))</f>
        <v>3.7</v>
      </c>
      <c r="HK94" s="27">
        <f>Results!$C$48*(Results!$C$47*Results!$C$47)/((Results!$C$47+HJ106)*(Results!$C$47+HJ106))</f>
        <v>3.7</v>
      </c>
      <c r="HL94" s="27">
        <f>Results!$C$48*(Results!$C$47*Results!$C$47)/((Results!$C$47+HK106)*(Results!$C$47+HK106))</f>
        <v>3.7</v>
      </c>
      <c r="HM94" s="27">
        <f>Results!$C$48*(Results!$C$47*Results!$C$47)/((Results!$C$47+HL106)*(Results!$C$47+HL106))</f>
        <v>3.7</v>
      </c>
      <c r="HN94" s="27">
        <f>Results!$C$48*(Results!$C$47*Results!$C$47)/((Results!$C$47+HM106)*(Results!$C$47+HM106))</f>
        <v>3.7</v>
      </c>
      <c r="HO94" s="27">
        <f>Results!$C$48*(Results!$C$47*Results!$C$47)/((Results!$C$47+HN106)*(Results!$C$47+HN106))</f>
        <v>3.7</v>
      </c>
      <c r="HP94" s="27">
        <f>Results!$C$48*(Results!$C$47*Results!$C$47)/((Results!$C$47+HO106)*(Results!$C$47+HO106))</f>
        <v>3.7</v>
      </c>
      <c r="HQ94" s="27">
        <f>Results!$C$48*(Results!$C$47*Results!$C$47)/((Results!$C$47+HP106)*(Results!$C$47+HP106))</f>
        <v>3.7</v>
      </c>
      <c r="HR94" s="27">
        <f>Results!$C$48*(Results!$C$47*Results!$C$47)/((Results!$C$47+HQ106)*(Results!$C$47+HQ106))</f>
        <v>3.7</v>
      </c>
      <c r="HS94" s="27">
        <f>Results!$C$48*(Results!$C$47*Results!$C$47)/((Results!$C$47+HR106)*(Results!$C$47+HR106))</f>
        <v>3.7</v>
      </c>
      <c r="HT94" s="27">
        <f>Results!$C$48*(Results!$C$47*Results!$C$47)/((Results!$C$47+HS106)*(Results!$C$47+HS106))</f>
        <v>3.7</v>
      </c>
      <c r="HU94" s="27">
        <f>Results!$C$48*(Results!$C$47*Results!$C$47)/((Results!$C$47+HT106)*(Results!$C$47+HT106))</f>
        <v>3.7</v>
      </c>
      <c r="HV94" s="27">
        <f>Results!$C$48*(Results!$C$47*Results!$C$47)/((Results!$C$47+HU106)*(Results!$C$47+HU106))</f>
        <v>3.7</v>
      </c>
      <c r="HW94" s="27">
        <f>Results!$C$48*(Results!$C$47*Results!$C$47)/((Results!$C$47+HV106)*(Results!$C$47+HV106))</f>
        <v>3.7</v>
      </c>
      <c r="HX94" s="27">
        <f>Results!$C$48*(Results!$C$47*Results!$C$47)/((Results!$C$47+HW106)*(Results!$C$47+HW106))</f>
        <v>3.7</v>
      </c>
      <c r="HY94" s="27">
        <f>Results!$C$48*(Results!$C$47*Results!$C$47)/((Results!$C$47+HX106)*(Results!$C$47+HX106))</f>
        <v>3.7</v>
      </c>
      <c r="HZ94" s="27">
        <f>Results!$C$48*(Results!$C$47*Results!$C$47)/((Results!$C$47+HY106)*(Results!$C$47+HY106))</f>
        <v>3.7</v>
      </c>
      <c r="IA94" s="27">
        <f>Results!$C$48*(Results!$C$47*Results!$C$47)/((Results!$C$47+HZ106)*(Results!$C$47+HZ106))</f>
        <v>3.7</v>
      </c>
      <c r="IB94" s="27">
        <f>Results!$C$48*(Results!$C$47*Results!$C$47)/((Results!$C$47+IA106)*(Results!$C$47+IA106))</f>
        <v>3.7</v>
      </c>
      <c r="IC94" s="27">
        <f>Results!$C$48*(Results!$C$47*Results!$C$47)/((Results!$C$47+IB106)*(Results!$C$47+IB106))</f>
        <v>3.7</v>
      </c>
      <c r="ID94" s="27">
        <f>Results!$C$48*(Results!$C$47*Results!$C$47)/((Results!$C$47+IC106)*(Results!$C$47+IC106))</f>
        <v>3.7</v>
      </c>
      <c r="IE94" s="27">
        <f>Results!$C$48*(Results!$C$47*Results!$C$47)/((Results!$C$47+ID106)*(Results!$C$47+ID106))</f>
        <v>3.7</v>
      </c>
      <c r="IF94" s="27">
        <f>Results!$C$48*(Results!$C$47*Results!$C$47)/((Results!$C$47+IE106)*(Results!$C$47+IE106))</f>
        <v>3.7</v>
      </c>
      <c r="IG94" s="27">
        <f>Results!$C$48*(Results!$C$47*Results!$C$47)/((Results!$C$47+IF106)*(Results!$C$47+IF106))</f>
        <v>3.7</v>
      </c>
      <c r="IH94" s="27">
        <f>Results!$C$48*(Results!$C$47*Results!$C$47)/((Results!$C$47+IG106)*(Results!$C$47+IG106))</f>
        <v>3.7</v>
      </c>
      <c r="II94" s="27">
        <f>Results!$C$48*(Results!$C$47*Results!$C$47)/((Results!$C$47+IH106)*(Results!$C$47+IH106))</f>
        <v>3.7</v>
      </c>
      <c r="IJ94" s="27">
        <f>Results!$C$48*(Results!$C$47*Results!$C$47)/((Results!$C$47+II106)*(Results!$C$47+II106))</f>
        <v>3.7</v>
      </c>
      <c r="IK94" s="27">
        <f>Results!$C$48*(Results!$C$47*Results!$C$47)/((Results!$C$47+IJ106)*(Results!$C$47+IJ106))</f>
        <v>3.7</v>
      </c>
      <c r="IL94" s="27">
        <f>Results!$C$48*(Results!$C$47*Results!$C$47)/((Results!$C$47+IK106)*(Results!$C$47+IK106))</f>
        <v>3.7</v>
      </c>
      <c r="IM94" s="27">
        <f>Results!$C$48*(Results!$C$47*Results!$C$47)/((Results!$C$47+IL106)*(Results!$C$47+IL106))</f>
        <v>3.7</v>
      </c>
      <c r="IN94" s="27">
        <f>Results!$C$48*(Results!$C$47*Results!$C$47)/((Results!$C$47+IM106)*(Results!$C$47+IM106))</f>
        <v>3.7</v>
      </c>
      <c r="IO94" s="27">
        <f>Results!$C$48*(Results!$C$47*Results!$C$47)/((Results!$C$47+IN106)*(Results!$C$47+IN106))</f>
        <v>3.7</v>
      </c>
      <c r="IP94" s="27">
        <f>Results!$C$48*(Results!$C$47*Results!$C$47)/((Results!$C$47+IO106)*(Results!$C$47+IO106))</f>
        <v>3.7</v>
      </c>
      <c r="IQ94" s="27">
        <f>Results!$C$48*(Results!$C$47*Results!$C$47)/((Results!$C$47+IP106)*(Results!$C$47+IP106))</f>
        <v>3.7</v>
      </c>
      <c r="IR94" s="219">
        <f>Results!$C$48*(Results!$C$47*Results!$C$47)/((Results!$C$47+IQ106)*(Results!$C$47+IQ106))</f>
        <v>3.7</v>
      </c>
    </row>
    <row r="95" spans="1:256" s="8" customFormat="1" hidden="1" x14ac:dyDescent="0.25">
      <c r="A95" s="216"/>
      <c r="B95" s="41">
        <f>B94-B93</f>
        <v>0</v>
      </c>
      <c r="C95" s="41">
        <f t="shared" ref="C95:BN95" si="239">C94-C93</f>
        <v>0</v>
      </c>
      <c r="D95" s="41">
        <f t="shared" si="239"/>
        <v>3.3766520106236708E-2</v>
      </c>
      <c r="E95" s="41">
        <f t="shared" si="239"/>
        <v>6.7383876941182308E-2</v>
      </c>
      <c r="F95" s="41">
        <f t="shared" si="239"/>
        <v>0.1013275829401179</v>
      </c>
      <c r="G95" s="41">
        <f t="shared" si="239"/>
        <v>0.13511148458196054</v>
      </c>
      <c r="H95" s="41">
        <f t="shared" si="239"/>
        <v>0.16921384798808425</v>
      </c>
      <c r="I95" s="41">
        <f t="shared" si="239"/>
        <v>0.20362784040702042</v>
      </c>
      <c r="J95" s="41">
        <f t="shared" si="239"/>
        <v>0.23740507264736976</v>
      </c>
      <c r="K95" s="41">
        <f t="shared" si="239"/>
        <v>0.27195962041777522</v>
      </c>
      <c r="L95" s="41">
        <f t="shared" si="239"/>
        <v>0.30634595731556402</v>
      </c>
      <c r="M95" s="41">
        <f t="shared" si="239"/>
        <v>0.34056591650113344</v>
      </c>
      <c r="N95" s="41">
        <f t="shared" si="239"/>
        <v>0.37508043410755887</v>
      </c>
      <c r="O95" s="41">
        <f t="shared" si="239"/>
        <v>0.40988253089927751</v>
      </c>
      <c r="P95" s="41">
        <f t="shared" si="239"/>
        <v>0.44451206249311515</v>
      </c>
      <c r="Q95" s="41">
        <f t="shared" si="239"/>
        <v>0.47897093936103019</v>
      </c>
      <c r="R95" s="41">
        <f t="shared" si="239"/>
        <v>0.51415533053398255</v>
      </c>
      <c r="S95" s="41">
        <f t="shared" si="239"/>
        <v>0.54916089743390462</v>
      </c>
      <c r="T95" s="41">
        <f t="shared" si="239"/>
        <v>0.58398961559783125</v>
      </c>
      <c r="U95" s="41">
        <f t="shared" si="239"/>
        <v>0.6190814100537172</v>
      </c>
      <c r="V95" s="41">
        <f t="shared" si="239"/>
        <v>0.65442905812733843</v>
      </c>
      <c r="W95" s="41">
        <f t="shared" si="239"/>
        <v>0.69002525631002509</v>
      </c>
      <c r="X95" s="41">
        <f t="shared" si="239"/>
        <v>0.72543412000872465</v>
      </c>
      <c r="Y95" s="41">
        <f t="shared" si="239"/>
        <v>0.76108307618776916</v>
      </c>
      <c r="Z95" s="41">
        <f t="shared" si="239"/>
        <v>0.79654252907999457</v>
      </c>
      <c r="AA95" s="41">
        <f t="shared" si="239"/>
        <v>0.83265248150496385</v>
      </c>
      <c r="AB95" s="41">
        <f t="shared" si="239"/>
        <v>0.86856430146984964</v>
      </c>
      <c r="AC95" s="41">
        <f t="shared" si="239"/>
        <v>0.90469252994848492</v>
      </c>
      <c r="AD95" s="41">
        <f t="shared" si="239"/>
        <v>0.9406203888243545</v>
      </c>
      <c r="AE95" s="41">
        <f t="shared" si="239"/>
        <v>0.97716160809119668</v>
      </c>
      <c r="AF95" s="41">
        <f t="shared" si="239"/>
        <v>1.0134935321329275</v>
      </c>
      <c r="AG95" s="41">
        <f t="shared" si="239"/>
        <v>1.0500173763020706</v>
      </c>
      <c r="AH95" s="41">
        <f t="shared" si="239"/>
        <v>1.0867251753004579</v>
      </c>
      <c r="AI95" s="41">
        <f t="shared" si="239"/>
        <v>1.1236088660986729</v>
      </c>
      <c r="AJ95" s="41">
        <f t="shared" si="239"/>
        <v>1.1602716619939675</v>
      </c>
      <c r="AK95" s="41">
        <f t="shared" si="239"/>
        <v>1.1974860827539233</v>
      </c>
      <c r="AL95" s="41">
        <f t="shared" si="239"/>
        <v>1.2348516284758497</v>
      </c>
      <c r="AM95" s="41">
        <f t="shared" si="239"/>
        <v>1.2719818937667051</v>
      </c>
      <c r="AN95" s="41">
        <f t="shared" si="239"/>
        <v>1.3096278005163089</v>
      </c>
      <c r="AO95" s="41">
        <f t="shared" si="239"/>
        <v>1.3470284795281646</v>
      </c>
      <c r="AP95" s="41">
        <f t="shared" si="239"/>
        <v>1.3849200858700919</v>
      </c>
      <c r="AQ95" s="41">
        <f t="shared" si="239"/>
        <v>1.4225562086571095</v>
      </c>
      <c r="AR95" s="41">
        <f t="shared" si="239"/>
        <v>1.4606579142934299</v>
      </c>
      <c r="AS95" s="41">
        <f t="shared" si="239"/>
        <v>1.4988490862098043</v>
      </c>
      <c r="AT95" s="41">
        <f t="shared" si="239"/>
        <v>1.5371204106592118</v>
      </c>
      <c r="AU95" s="41">
        <f t="shared" si="239"/>
        <v>1.5754624395229011</v>
      </c>
      <c r="AV95" s="41">
        <f t="shared" si="239"/>
        <v>1.6138655859221223</v>
      </c>
      <c r="AW95" s="41">
        <f t="shared" si="239"/>
        <v>1.6526598194646764</v>
      </c>
      <c r="AX95" s="41">
        <f t="shared" si="239"/>
        <v>1.6914874225320478</v>
      </c>
      <c r="AY95" s="41">
        <f t="shared" si="239"/>
        <v>1.7303382468533703</v>
      </c>
      <c r="AZ95" s="41">
        <f t="shared" si="239"/>
        <v>1.769201983934128</v>
      </c>
      <c r="BA95" s="41">
        <f t="shared" si="239"/>
        <v>1.8083912026018252</v>
      </c>
      <c r="BB95" s="41">
        <f t="shared" si="239"/>
        <v>1.8475636584059316</v>
      </c>
      <c r="BC95" s="41">
        <f t="shared" si="239"/>
        <v>1.8870227660660797</v>
      </c>
      <c r="BD95" s="41">
        <f t="shared" si="239"/>
        <v>1.9264342236679739</v>
      </c>
      <c r="BE95" s="41">
        <f t="shared" si="239"/>
        <v>1.9660920045303383</v>
      </c>
      <c r="BF95" s="41">
        <f t="shared" si="239"/>
        <v>2.0056699644854148</v>
      </c>
      <c r="BG95" s="41">
        <f t="shared" si="239"/>
        <v>2.0454523405920861</v>
      </c>
      <c r="BH95" s="41">
        <f t="shared" si="239"/>
        <v>2.085121360039448</v>
      </c>
      <c r="BI95" s="41">
        <f t="shared" si="239"/>
        <v>2.1252379565098858</v>
      </c>
      <c r="BJ95" s="41">
        <f t="shared" si="239"/>
        <v>2.1651965348630693</v>
      </c>
      <c r="BK95" s="41">
        <f t="shared" si="239"/>
        <v>2.2049837504053276</v>
      </c>
      <c r="BL95" s="41">
        <f t="shared" si="239"/>
        <v>2.2451299149585808</v>
      </c>
      <c r="BM95" s="41">
        <f t="shared" si="239"/>
        <v>2.2850570519231148</v>
      </c>
      <c r="BN95" s="41">
        <f t="shared" si="239"/>
        <v>2.3250123838067394</v>
      </c>
      <c r="BO95" s="41">
        <f t="shared" ref="BO95:CX95" si="240">BO94-BO93</f>
        <v>2.3652218698768768</v>
      </c>
      <c r="BP95" s="41">
        <f t="shared" si="240"/>
        <v>2.4051361895031858</v>
      </c>
      <c r="BQ95" s="41">
        <f t="shared" si="240"/>
        <v>2.4449850512346449</v>
      </c>
      <c r="BR95" s="41">
        <f t="shared" si="240"/>
        <v>2.4849757515517901</v>
      </c>
      <c r="BS95" s="41">
        <f t="shared" si="240"/>
        <v>2.524589037068016</v>
      </c>
      <c r="BT95" s="41">
        <f t="shared" si="240"/>
        <v>2.564264730739573</v>
      </c>
      <c r="BU95" s="41">
        <f t="shared" si="240"/>
        <v>2.6039500009165675</v>
      </c>
      <c r="BV95" s="41">
        <f t="shared" si="240"/>
        <v>2.6431569117207574</v>
      </c>
      <c r="BW95" s="41">
        <f t="shared" si="240"/>
        <v>2.6822874052367998</v>
      </c>
      <c r="BX95" s="41">
        <f t="shared" si="240"/>
        <v>2.7212845549235163</v>
      </c>
      <c r="BY95" s="41">
        <f t="shared" si="240"/>
        <v>2.7598915573275371</v>
      </c>
      <c r="BZ95" s="41">
        <f t="shared" si="240"/>
        <v>2.7982590980733848</v>
      </c>
      <c r="CA95" s="41">
        <f t="shared" si="240"/>
        <v>2.8361402015610584</v>
      </c>
      <c r="CB95" s="41">
        <f t="shared" si="240"/>
        <v>2.8736697236204081</v>
      </c>
      <c r="CC95" s="41">
        <f t="shared" si="240"/>
        <v>2.910782419731337</v>
      </c>
      <c r="CD95" s="41">
        <f t="shared" si="240"/>
        <v>2.9474110333706549</v>
      </c>
      <c r="CE95" s="41">
        <f t="shared" si="240"/>
        <v>2.9833286907361161</v>
      </c>
      <c r="CF95" s="41">
        <f t="shared" si="240"/>
        <v>3.0187862188242582</v>
      </c>
      <c r="CG95" s="41">
        <f t="shared" si="240"/>
        <v>3.0534023161503887</v>
      </c>
      <c r="CH95" s="41">
        <f t="shared" si="240"/>
        <v>3.0873941993639726</v>
      </c>
      <c r="CI95" s="41">
        <f t="shared" si="240"/>
        <v>3.1204053704117127</v>
      </c>
      <c r="CJ95" s="41">
        <f t="shared" si="240"/>
        <v>3.1526178395489102</v>
      </c>
      <c r="CK95" s="41">
        <f t="shared" si="240"/>
        <v>3.1837006329407487</v>
      </c>
      <c r="CL95" s="41">
        <f t="shared" si="240"/>
        <v>3.2137988464507896</v>
      </c>
      <c r="CM95" s="41">
        <f t="shared" si="240"/>
        <v>3.2426076529854528</v>
      </c>
      <c r="CN95" s="41">
        <f t="shared" si="240"/>
        <v>3.2701464551168846</v>
      </c>
      <c r="CO95" s="41">
        <f t="shared" si="240"/>
        <v>3.2962410857125199</v>
      </c>
      <c r="CP95" s="41">
        <f t="shared" si="240"/>
        <v>3.3208879162151157</v>
      </c>
      <c r="CQ95" s="41">
        <f t="shared" si="240"/>
        <v>3.3438622426495317</v>
      </c>
      <c r="CR95" s="41">
        <f t="shared" si="240"/>
        <v>3.365162437848896</v>
      </c>
      <c r="CS95" s="41">
        <f t="shared" si="240"/>
        <v>3.3846183229441764</v>
      </c>
      <c r="CT95" s="41">
        <f t="shared" si="240"/>
        <v>3.4007061346880394</v>
      </c>
      <c r="CU95" s="41">
        <f t="shared" si="240"/>
        <v>3.4103283385756158</v>
      </c>
      <c r="CV95" s="41">
        <f t="shared" si="240"/>
        <v>3.4201339182762651</v>
      </c>
      <c r="CW95" s="41">
        <f t="shared" si="240"/>
        <v>3.4300886697784039</v>
      </c>
      <c r="CX95" s="41">
        <f t="shared" si="240"/>
        <v>3.4444039209230124</v>
      </c>
      <c r="CY95" s="41">
        <f t="shared" ref="CY95:ED95" si="241">CY94-CY93</f>
        <v>3.4580026491497153</v>
      </c>
      <c r="CZ95" s="41">
        <f t="shared" si="241"/>
        <v>3.47084352995331</v>
      </c>
      <c r="DA95" s="41">
        <f t="shared" si="241"/>
        <v>3.482955326451743</v>
      </c>
      <c r="DB95" s="41">
        <f t="shared" si="241"/>
        <v>3.4943337110846833</v>
      </c>
      <c r="DC95" s="41">
        <f t="shared" si="241"/>
        <v>3.5050435817810204</v>
      </c>
      <c r="DD95" s="41">
        <f t="shared" si="241"/>
        <v>3.5151351521008949</v>
      </c>
      <c r="DE95" s="41">
        <f t="shared" si="241"/>
        <v>3.5248126827252717</v>
      </c>
      <c r="DF95" s="41">
        <f t="shared" si="241"/>
        <v>3.5343088354431189</v>
      </c>
      <c r="DG95" s="41">
        <f t="shared" si="241"/>
        <v>3.5435982044022643</v>
      </c>
      <c r="DH95" s="41">
        <f t="shared" si="241"/>
        <v>3.5526741706927534</v>
      </c>
      <c r="DI95" s="41">
        <f t="shared" si="241"/>
        <v>3.5615299973057133</v>
      </c>
      <c r="DJ95" s="41">
        <f t="shared" si="241"/>
        <v>3.5701588284845327</v>
      </c>
      <c r="DK95" s="41">
        <f t="shared" si="241"/>
        <v>3.5785536891266512</v>
      </c>
      <c r="DL95" s="41">
        <f t="shared" si="241"/>
        <v>3.5867074842373428</v>
      </c>
      <c r="DM95" s="41">
        <f t="shared" si="241"/>
        <v>3.5946129984367592</v>
      </c>
      <c r="DN95" s="41">
        <f t="shared" si="241"/>
        <v>3.6022628955212705</v>
      </c>
      <c r="DO95" s="41">
        <f t="shared" si="241"/>
        <v>3.6096497180799281</v>
      </c>
      <c r="DP95" s="41">
        <f t="shared" si="241"/>
        <v>3.616765887166622</v>
      </c>
      <c r="DQ95" s="41">
        <f t="shared" si="241"/>
        <v>3.6236037020281837</v>
      </c>
      <c r="DR95" s="41">
        <f t="shared" si="241"/>
        <v>3.6301553398883617</v>
      </c>
      <c r="DS95" s="41">
        <f t="shared" si="241"/>
        <v>3.6364128557871886</v>
      </c>
      <c r="DT95" s="41">
        <f t="shared" si="241"/>
        <v>3.64236818247482</v>
      </c>
      <c r="DU95" s="41">
        <f t="shared" si="241"/>
        <v>3.6480131303584091</v>
      </c>
      <c r="DV95" s="41">
        <f t="shared" si="241"/>
        <v>3.6533393875000053</v>
      </c>
      <c r="DW95" s="41">
        <f t="shared" si="241"/>
        <v>3.6583385196628213</v>
      </c>
      <c r="DX95" s="41">
        <f t="shared" si="241"/>
        <v>3.6630019704024619</v>
      </c>
      <c r="DY95" s="41">
        <f t="shared" si="241"/>
        <v>3.667321061198896</v>
      </c>
      <c r="DZ95" s="41">
        <f t="shared" si="241"/>
        <v>3.6712869916239979</v>
      </c>
      <c r="EA95" s="41">
        <f t="shared" si="241"/>
        <v>3.6748908395384503</v>
      </c>
      <c r="EB95" s="41">
        <f t="shared" si="241"/>
        <v>3.6781235613106125</v>
      </c>
      <c r="EC95" s="41">
        <f t="shared" si="241"/>
        <v>3.6809759920486189</v>
      </c>
      <c r="ED95" s="41">
        <f t="shared" si="241"/>
        <v>3.6834388458354748</v>
      </c>
      <c r="EE95" s="41">
        <f t="shared" ref="EE95:FJ95" si="242">EE94-EE93</f>
        <v>3.6855027159552676</v>
      </c>
      <c r="EF95" s="41">
        <f t="shared" si="242"/>
        <v>3.6871580750966548</v>
      </c>
      <c r="EG95" s="41">
        <f t="shared" si="242"/>
        <v>3.6883952755177214</v>
      </c>
      <c r="EH95" s="41">
        <f t="shared" si="242"/>
        <v>3.6892045491538727</v>
      </c>
      <c r="EI95" s="41">
        <f t="shared" si="242"/>
        <v>3.6897883618681968</v>
      </c>
      <c r="EJ95" s="41">
        <f t="shared" si="242"/>
        <v>3.690355059724189</v>
      </c>
      <c r="EK95" s="41">
        <f t="shared" si="242"/>
        <v>3.6909055665033259</v>
      </c>
      <c r="EL95" s="41">
        <f t="shared" si="242"/>
        <v>3.6914398946864693</v>
      </c>
      <c r="EM95" s="41">
        <f t="shared" si="242"/>
        <v>3.6919580525506652</v>
      </c>
      <c r="EN95" s="41">
        <f t="shared" si="242"/>
        <v>3.6924600481269492</v>
      </c>
      <c r="EO95" s="41">
        <f t="shared" si="242"/>
        <v>3.692945889216571</v>
      </c>
      <c r="EP95" s="41">
        <f t="shared" si="242"/>
        <v>3.6934155833900482</v>
      </c>
      <c r="EQ95" s="41">
        <f t="shared" si="242"/>
        <v>3.6938691379861726</v>
      </c>
      <c r="ER95" s="41">
        <f t="shared" si="242"/>
        <v>3.6943065601110567</v>
      </c>
      <c r="ES95" s="41">
        <f t="shared" si="242"/>
        <v>3.6947278566372073</v>
      </c>
      <c r="ET95" s="41">
        <f t="shared" si="242"/>
        <v>3.6951330342026347</v>
      </c>
      <c r="EU95" s="41">
        <f t="shared" si="242"/>
        <v>3.6955220992099957</v>
      </c>
      <c r="EV95" s="41">
        <f t="shared" si="242"/>
        <v>3.6958950578257657</v>
      </c>
      <c r="EW95" s="41">
        <f t="shared" si="242"/>
        <v>3.6962519159794507</v>
      </c>
      <c r="EX95" s="41">
        <f t="shared" si="242"/>
        <v>3.6965926793628223</v>
      </c>
      <c r="EY95" s="41">
        <f t="shared" si="242"/>
        <v>3.696917353429197</v>
      </c>
      <c r="EZ95" s="41">
        <f t="shared" si="242"/>
        <v>3.6972259433927346</v>
      </c>
      <c r="FA95" s="41">
        <f t="shared" si="242"/>
        <v>3.6975184542277875</v>
      </c>
      <c r="FB95" s="41">
        <f t="shared" si="242"/>
        <v>3.6977948906682601</v>
      </c>
      <c r="FC95" s="41">
        <f t="shared" si="242"/>
        <v>3.6980552572070229</v>
      </c>
      <c r="FD95" s="41">
        <f t="shared" si="242"/>
        <v>3.6982995580953459</v>
      </c>
      <c r="FE95" s="41">
        <f t="shared" si="242"/>
        <v>3.6985277973423627</v>
      </c>
      <c r="FF95" s="41">
        <f t="shared" si="242"/>
        <v>3.6987399787145829</v>
      </c>
      <c r="FG95" s="41">
        <f t="shared" si="242"/>
        <v>3.6989361057354193</v>
      </c>
      <c r="FH95" s="41">
        <f t="shared" si="242"/>
        <v>3.6991161816847535</v>
      </c>
      <c r="FI95" s="41">
        <f t="shared" si="242"/>
        <v>3.6992802095985455</v>
      </c>
      <c r="FJ95" s="41">
        <f t="shared" si="242"/>
        <v>3.6994281922684502</v>
      </c>
      <c r="FK95" s="41">
        <f t="shared" ref="FK95:GP95" si="243">FK94-FK93</f>
        <v>3.6995601322415008</v>
      </c>
      <c r="FL95" s="41">
        <f t="shared" si="243"/>
        <v>3.6996760318197879</v>
      </c>
      <c r="FM95" s="41">
        <f t="shared" si="243"/>
        <v>3.6997758930602016</v>
      </c>
      <c r="FN95" s="41">
        <f t="shared" si="243"/>
        <v>3.6998597177741859</v>
      </c>
      <c r="FO95" s="41">
        <f t="shared" si="243"/>
        <v>3.699927507527538</v>
      </c>
      <c r="FP95" s="41">
        <f t="shared" si="243"/>
        <v>3.69997926364023</v>
      </c>
      <c r="FQ95" s="41">
        <f t="shared" si="243"/>
        <v>3.7</v>
      </c>
      <c r="FR95" s="41">
        <f t="shared" si="243"/>
        <v>3.7</v>
      </c>
      <c r="FS95" s="41">
        <f t="shared" si="243"/>
        <v>3.7</v>
      </c>
      <c r="FT95" s="41">
        <f t="shared" si="243"/>
        <v>3.7</v>
      </c>
      <c r="FU95" s="41">
        <f t="shared" si="243"/>
        <v>3.7</v>
      </c>
      <c r="FV95" s="41">
        <f t="shared" si="243"/>
        <v>3.7</v>
      </c>
      <c r="FW95" s="41">
        <f t="shared" si="243"/>
        <v>3.7</v>
      </c>
      <c r="FX95" s="41">
        <f t="shared" si="243"/>
        <v>3.7</v>
      </c>
      <c r="FY95" s="41">
        <f t="shared" si="243"/>
        <v>3.7</v>
      </c>
      <c r="FZ95" s="41">
        <f t="shared" si="243"/>
        <v>3.7</v>
      </c>
      <c r="GA95" s="41">
        <f t="shared" si="243"/>
        <v>3.7</v>
      </c>
      <c r="GB95" s="41">
        <f t="shared" si="243"/>
        <v>3.7</v>
      </c>
      <c r="GC95" s="41">
        <f t="shared" si="243"/>
        <v>3.7</v>
      </c>
      <c r="GD95" s="41">
        <f t="shared" si="243"/>
        <v>3.7</v>
      </c>
      <c r="GE95" s="41">
        <f t="shared" si="243"/>
        <v>3.7</v>
      </c>
      <c r="GF95" s="41">
        <f t="shared" si="243"/>
        <v>3.7</v>
      </c>
      <c r="GG95" s="41">
        <f t="shared" si="243"/>
        <v>3.7</v>
      </c>
      <c r="GH95" s="41">
        <f t="shared" si="243"/>
        <v>3.7</v>
      </c>
      <c r="GI95" s="41">
        <f t="shared" si="243"/>
        <v>3.7</v>
      </c>
      <c r="GJ95" s="41">
        <f t="shared" si="243"/>
        <v>3.7</v>
      </c>
      <c r="GK95" s="41">
        <f t="shared" si="243"/>
        <v>3.7</v>
      </c>
      <c r="GL95" s="41">
        <f t="shared" si="243"/>
        <v>3.7</v>
      </c>
      <c r="GM95" s="41">
        <f t="shared" si="243"/>
        <v>3.7</v>
      </c>
      <c r="GN95" s="41">
        <f t="shared" si="243"/>
        <v>3.7</v>
      </c>
      <c r="GO95" s="41">
        <f t="shared" si="243"/>
        <v>3.7</v>
      </c>
      <c r="GP95" s="41">
        <f t="shared" si="243"/>
        <v>3.7</v>
      </c>
      <c r="GQ95" s="41">
        <f t="shared" ref="GQ95:HV95" si="244">GQ94-GQ93</f>
        <v>3.7</v>
      </c>
      <c r="GR95" s="41">
        <f t="shared" si="244"/>
        <v>3.7</v>
      </c>
      <c r="GS95" s="41">
        <f t="shared" si="244"/>
        <v>3.7</v>
      </c>
      <c r="GT95" s="41">
        <f t="shared" si="244"/>
        <v>3.7</v>
      </c>
      <c r="GU95" s="41">
        <f t="shared" si="244"/>
        <v>3.7</v>
      </c>
      <c r="GV95" s="41">
        <f t="shared" si="244"/>
        <v>3.7</v>
      </c>
      <c r="GW95" s="41">
        <f t="shared" si="244"/>
        <v>3.7</v>
      </c>
      <c r="GX95" s="41">
        <f t="shared" si="244"/>
        <v>3.7</v>
      </c>
      <c r="GY95" s="41">
        <f t="shared" si="244"/>
        <v>3.7</v>
      </c>
      <c r="GZ95" s="41">
        <f t="shared" si="244"/>
        <v>3.7</v>
      </c>
      <c r="HA95" s="41">
        <f t="shared" si="244"/>
        <v>3.7</v>
      </c>
      <c r="HB95" s="41">
        <f t="shared" si="244"/>
        <v>3.7</v>
      </c>
      <c r="HC95" s="41">
        <f t="shared" si="244"/>
        <v>3.7</v>
      </c>
      <c r="HD95" s="41">
        <f t="shared" si="244"/>
        <v>3.7</v>
      </c>
      <c r="HE95" s="41">
        <f t="shared" si="244"/>
        <v>3.7</v>
      </c>
      <c r="HF95" s="41">
        <f t="shared" si="244"/>
        <v>3.7</v>
      </c>
      <c r="HG95" s="41">
        <f t="shared" si="244"/>
        <v>3.7</v>
      </c>
      <c r="HH95" s="41">
        <f t="shared" si="244"/>
        <v>3.7</v>
      </c>
      <c r="HI95" s="41">
        <f t="shared" si="244"/>
        <v>3.7</v>
      </c>
      <c r="HJ95" s="41">
        <f t="shared" si="244"/>
        <v>3.7</v>
      </c>
      <c r="HK95" s="41">
        <f t="shared" si="244"/>
        <v>3.7</v>
      </c>
      <c r="HL95" s="41">
        <f t="shared" si="244"/>
        <v>3.7</v>
      </c>
      <c r="HM95" s="41">
        <f t="shared" si="244"/>
        <v>3.7</v>
      </c>
      <c r="HN95" s="41">
        <f t="shared" si="244"/>
        <v>3.7</v>
      </c>
      <c r="HO95" s="41">
        <f t="shared" si="244"/>
        <v>3.7</v>
      </c>
      <c r="HP95" s="41">
        <f t="shared" si="244"/>
        <v>3.7</v>
      </c>
      <c r="HQ95" s="41">
        <f t="shared" si="244"/>
        <v>3.7</v>
      </c>
      <c r="HR95" s="41">
        <f t="shared" si="244"/>
        <v>3.7</v>
      </c>
      <c r="HS95" s="41">
        <f t="shared" si="244"/>
        <v>3.7</v>
      </c>
      <c r="HT95" s="41">
        <f t="shared" si="244"/>
        <v>3.7</v>
      </c>
      <c r="HU95" s="41">
        <f t="shared" si="244"/>
        <v>3.7</v>
      </c>
      <c r="HV95" s="41">
        <f t="shared" si="244"/>
        <v>3.7</v>
      </c>
      <c r="HW95" s="41">
        <f t="shared" ref="HW95:IR95" si="245">HW94-HW93</f>
        <v>3.7</v>
      </c>
      <c r="HX95" s="41">
        <f t="shared" si="245"/>
        <v>3.7</v>
      </c>
      <c r="HY95" s="41">
        <f t="shared" si="245"/>
        <v>3.7</v>
      </c>
      <c r="HZ95" s="41">
        <f t="shared" si="245"/>
        <v>3.7</v>
      </c>
      <c r="IA95" s="41">
        <f t="shared" si="245"/>
        <v>3.7</v>
      </c>
      <c r="IB95" s="41">
        <f t="shared" si="245"/>
        <v>3.7</v>
      </c>
      <c r="IC95" s="41">
        <f t="shared" si="245"/>
        <v>3.7</v>
      </c>
      <c r="ID95" s="41">
        <f t="shared" si="245"/>
        <v>3.7</v>
      </c>
      <c r="IE95" s="41">
        <f t="shared" si="245"/>
        <v>3.7</v>
      </c>
      <c r="IF95" s="41">
        <f t="shared" si="245"/>
        <v>3.7</v>
      </c>
      <c r="IG95" s="41">
        <f t="shared" si="245"/>
        <v>3.7</v>
      </c>
      <c r="IH95" s="41">
        <f t="shared" si="245"/>
        <v>3.7</v>
      </c>
      <c r="II95" s="41">
        <f t="shared" si="245"/>
        <v>3.7</v>
      </c>
      <c r="IJ95" s="41">
        <f t="shared" si="245"/>
        <v>3.7</v>
      </c>
      <c r="IK95" s="41">
        <f t="shared" si="245"/>
        <v>3.7</v>
      </c>
      <c r="IL95" s="41">
        <f t="shared" si="245"/>
        <v>3.7</v>
      </c>
      <c r="IM95" s="41">
        <f t="shared" si="245"/>
        <v>3.7</v>
      </c>
      <c r="IN95" s="41">
        <f t="shared" si="245"/>
        <v>3.7</v>
      </c>
      <c r="IO95" s="41">
        <f t="shared" si="245"/>
        <v>3.7</v>
      </c>
      <c r="IP95" s="41">
        <f t="shared" si="245"/>
        <v>3.7</v>
      </c>
      <c r="IQ95" s="41">
        <f t="shared" si="245"/>
        <v>3.7</v>
      </c>
      <c r="IR95" s="217">
        <f t="shared" si="245"/>
        <v>3.7</v>
      </c>
    </row>
    <row r="96" spans="1:256" s="3" customFormat="1" hidden="1" x14ac:dyDescent="0.25">
      <c r="A96" s="218"/>
      <c r="B96" s="213"/>
      <c r="C96" s="213">
        <f>ROUND(C94,2)-ROUND(C93,2)</f>
        <v>0</v>
      </c>
      <c r="D96" s="213">
        <f t="shared" ref="D96:BO96" si="246">ROUND(D94,2)-ROUND(D93,2)</f>
        <v>2.9999999999999805E-2</v>
      </c>
      <c r="E96" s="213">
        <f t="shared" si="246"/>
        <v>6.999999999999984E-2</v>
      </c>
      <c r="F96" s="213">
        <f t="shared" si="246"/>
        <v>0.10000000000000009</v>
      </c>
      <c r="G96" s="213">
        <f t="shared" si="246"/>
        <v>0.12999999999999989</v>
      </c>
      <c r="H96" s="213">
        <f t="shared" si="246"/>
        <v>0.16999999999999993</v>
      </c>
      <c r="I96" s="213">
        <f t="shared" si="246"/>
        <v>0.20000000000000018</v>
      </c>
      <c r="J96" s="213">
        <f t="shared" si="246"/>
        <v>0.22999999999999998</v>
      </c>
      <c r="K96" s="213">
        <f t="shared" si="246"/>
        <v>0.27</v>
      </c>
      <c r="L96" s="213">
        <f t="shared" si="246"/>
        <v>0.29999999999999982</v>
      </c>
      <c r="M96" s="213">
        <f t="shared" si="246"/>
        <v>0.35000000000000009</v>
      </c>
      <c r="N96" s="213">
        <f t="shared" si="246"/>
        <v>0.38000000000000034</v>
      </c>
      <c r="O96" s="213">
        <f t="shared" si="246"/>
        <v>0.41000000000000014</v>
      </c>
      <c r="P96" s="213">
        <f t="shared" si="246"/>
        <v>0.45000000000000018</v>
      </c>
      <c r="Q96" s="213">
        <f t="shared" si="246"/>
        <v>0.48</v>
      </c>
      <c r="R96" s="213">
        <f t="shared" si="246"/>
        <v>0.51000000000000023</v>
      </c>
      <c r="S96" s="213">
        <f t="shared" si="246"/>
        <v>0.55000000000000027</v>
      </c>
      <c r="T96" s="213">
        <f t="shared" si="246"/>
        <v>0.58000000000000007</v>
      </c>
      <c r="U96" s="213">
        <f t="shared" si="246"/>
        <v>0.62000000000000011</v>
      </c>
      <c r="V96" s="213">
        <f t="shared" si="246"/>
        <v>0.66000000000000014</v>
      </c>
      <c r="W96" s="213">
        <f t="shared" si="246"/>
        <v>0.69</v>
      </c>
      <c r="X96" s="213">
        <f t="shared" si="246"/>
        <v>0.73</v>
      </c>
      <c r="Y96" s="213">
        <f t="shared" si="246"/>
        <v>0.75999999999999979</v>
      </c>
      <c r="Z96" s="213">
        <f t="shared" si="246"/>
        <v>0.79</v>
      </c>
      <c r="AA96" s="213">
        <f t="shared" si="246"/>
        <v>0.83000000000000007</v>
      </c>
      <c r="AB96" s="213">
        <f t="shared" si="246"/>
        <v>0.87000000000000011</v>
      </c>
      <c r="AC96" s="213">
        <f t="shared" si="246"/>
        <v>0.91000000000000014</v>
      </c>
      <c r="AD96" s="213">
        <f t="shared" si="246"/>
        <v>0.94000000000000039</v>
      </c>
      <c r="AE96" s="213">
        <f t="shared" si="246"/>
        <v>0.98000000000000043</v>
      </c>
      <c r="AF96" s="213">
        <f t="shared" si="246"/>
        <v>1.0100000000000002</v>
      </c>
      <c r="AG96" s="213">
        <f t="shared" si="246"/>
        <v>1.05</v>
      </c>
      <c r="AH96" s="213">
        <f t="shared" si="246"/>
        <v>1.0900000000000001</v>
      </c>
      <c r="AI96" s="213">
        <f t="shared" si="246"/>
        <v>1.1200000000000001</v>
      </c>
      <c r="AJ96" s="213">
        <f t="shared" si="246"/>
        <v>1.1599999999999999</v>
      </c>
      <c r="AK96" s="213">
        <f t="shared" si="246"/>
        <v>1.1999999999999997</v>
      </c>
      <c r="AL96" s="213">
        <f t="shared" si="246"/>
        <v>1.2299999999999998</v>
      </c>
      <c r="AM96" s="213">
        <f t="shared" si="246"/>
        <v>1.2699999999999998</v>
      </c>
      <c r="AN96" s="213">
        <f t="shared" si="246"/>
        <v>1.31</v>
      </c>
      <c r="AO96" s="213">
        <f t="shared" si="246"/>
        <v>1.35</v>
      </c>
      <c r="AP96" s="213">
        <f t="shared" si="246"/>
        <v>1.3800000000000001</v>
      </c>
      <c r="AQ96" s="213">
        <f t="shared" si="246"/>
        <v>1.4299999999999997</v>
      </c>
      <c r="AR96" s="213">
        <f t="shared" si="246"/>
        <v>1.4599999999999997</v>
      </c>
      <c r="AS96" s="213">
        <f t="shared" si="246"/>
        <v>1.4899999999999998</v>
      </c>
      <c r="AT96" s="213">
        <f t="shared" si="246"/>
        <v>1.54</v>
      </c>
      <c r="AU96" s="213">
        <f t="shared" si="246"/>
        <v>1.57</v>
      </c>
      <c r="AV96" s="213">
        <f t="shared" si="246"/>
        <v>1.6199999999999999</v>
      </c>
      <c r="AW96" s="213">
        <f t="shared" si="246"/>
        <v>1.65</v>
      </c>
      <c r="AX96" s="213">
        <f t="shared" si="246"/>
        <v>1.7</v>
      </c>
      <c r="AY96" s="213">
        <f t="shared" si="246"/>
        <v>1.73</v>
      </c>
      <c r="AZ96" s="213">
        <f t="shared" si="246"/>
        <v>1.76</v>
      </c>
      <c r="BA96" s="213">
        <f t="shared" si="246"/>
        <v>1.8099999999999998</v>
      </c>
      <c r="BB96" s="213">
        <f t="shared" si="246"/>
        <v>1.8399999999999999</v>
      </c>
      <c r="BC96" s="213">
        <f t="shared" si="246"/>
        <v>1.8900000000000001</v>
      </c>
      <c r="BD96" s="213">
        <f t="shared" si="246"/>
        <v>1.9200000000000002</v>
      </c>
      <c r="BE96" s="213">
        <f t="shared" si="246"/>
        <v>1.9699999999999998</v>
      </c>
      <c r="BF96" s="213">
        <f t="shared" si="246"/>
        <v>1.9999999999999998</v>
      </c>
      <c r="BG96" s="213">
        <f t="shared" si="246"/>
        <v>2.0499999999999998</v>
      </c>
      <c r="BH96" s="213">
        <f t="shared" si="246"/>
        <v>2.09</v>
      </c>
      <c r="BI96" s="213">
        <f t="shared" si="246"/>
        <v>2.12</v>
      </c>
      <c r="BJ96" s="213">
        <f t="shared" si="246"/>
        <v>2.17</v>
      </c>
      <c r="BK96" s="213">
        <f t="shared" si="246"/>
        <v>2.2000000000000002</v>
      </c>
      <c r="BL96" s="213">
        <f t="shared" si="246"/>
        <v>2.25</v>
      </c>
      <c r="BM96" s="213">
        <f t="shared" si="246"/>
        <v>2.29</v>
      </c>
      <c r="BN96" s="213">
        <f t="shared" si="246"/>
        <v>2.3200000000000003</v>
      </c>
      <c r="BO96" s="213">
        <f t="shared" si="246"/>
        <v>2.37</v>
      </c>
      <c r="BP96" s="213">
        <f t="shared" ref="BP96:EA96" si="247">ROUND(BP94,2)-ROUND(BP93,2)</f>
        <v>2.41</v>
      </c>
      <c r="BQ96" s="213">
        <f t="shared" si="247"/>
        <v>2.4400000000000004</v>
      </c>
      <c r="BR96" s="213">
        <f t="shared" si="247"/>
        <v>2.48</v>
      </c>
      <c r="BS96" s="213">
        <f t="shared" si="247"/>
        <v>2.5300000000000002</v>
      </c>
      <c r="BT96" s="213">
        <f t="shared" si="247"/>
        <v>2.56</v>
      </c>
      <c r="BU96" s="213">
        <f t="shared" si="247"/>
        <v>2.6</v>
      </c>
      <c r="BV96" s="213">
        <f t="shared" si="247"/>
        <v>2.64</v>
      </c>
      <c r="BW96" s="213">
        <f t="shared" si="247"/>
        <v>2.69</v>
      </c>
      <c r="BX96" s="213">
        <f t="shared" si="247"/>
        <v>2.7300000000000004</v>
      </c>
      <c r="BY96" s="213">
        <f t="shared" si="247"/>
        <v>2.7600000000000002</v>
      </c>
      <c r="BZ96" s="213">
        <f t="shared" si="247"/>
        <v>2.8</v>
      </c>
      <c r="CA96" s="213">
        <f t="shared" si="247"/>
        <v>2.8400000000000003</v>
      </c>
      <c r="CB96" s="213">
        <f t="shared" si="247"/>
        <v>2.88</v>
      </c>
      <c r="CC96" s="213">
        <f t="shared" si="247"/>
        <v>2.9099999999999997</v>
      </c>
      <c r="CD96" s="213">
        <f t="shared" si="247"/>
        <v>2.94</v>
      </c>
      <c r="CE96" s="213">
        <f t="shared" si="247"/>
        <v>2.98</v>
      </c>
      <c r="CF96" s="213">
        <f t="shared" si="247"/>
        <v>3.0199999999999996</v>
      </c>
      <c r="CG96" s="213">
        <f t="shared" si="247"/>
        <v>3.05</v>
      </c>
      <c r="CH96" s="213">
        <f t="shared" si="247"/>
        <v>3.09</v>
      </c>
      <c r="CI96" s="213">
        <f t="shared" si="247"/>
        <v>3.12</v>
      </c>
      <c r="CJ96" s="213">
        <f t="shared" si="247"/>
        <v>3.15</v>
      </c>
      <c r="CK96" s="213">
        <f t="shared" si="247"/>
        <v>3.18</v>
      </c>
      <c r="CL96" s="213">
        <f t="shared" si="247"/>
        <v>3.2199999999999998</v>
      </c>
      <c r="CM96" s="213">
        <f t="shared" si="247"/>
        <v>3.24</v>
      </c>
      <c r="CN96" s="213">
        <f t="shared" si="247"/>
        <v>3.27</v>
      </c>
      <c r="CO96" s="213">
        <f t="shared" si="247"/>
        <v>3.3000000000000003</v>
      </c>
      <c r="CP96" s="213">
        <f t="shared" si="247"/>
        <v>3.32</v>
      </c>
      <c r="CQ96" s="213">
        <f t="shared" si="247"/>
        <v>3.35</v>
      </c>
      <c r="CR96" s="213">
        <f t="shared" si="247"/>
        <v>3.37</v>
      </c>
      <c r="CS96" s="213">
        <f t="shared" si="247"/>
        <v>3.39</v>
      </c>
      <c r="CT96" s="213">
        <f t="shared" si="247"/>
        <v>3.41</v>
      </c>
      <c r="CU96" s="213">
        <f t="shared" si="247"/>
        <v>3.41</v>
      </c>
      <c r="CV96" s="213">
        <f t="shared" si="247"/>
        <v>3.42</v>
      </c>
      <c r="CW96" s="213">
        <f t="shared" si="247"/>
        <v>3.43</v>
      </c>
      <c r="CX96" s="213">
        <f t="shared" si="247"/>
        <v>3.45</v>
      </c>
      <c r="CY96" s="213">
        <f t="shared" si="247"/>
        <v>3.4600000000000004</v>
      </c>
      <c r="CZ96" s="213">
        <f t="shared" si="247"/>
        <v>3.48</v>
      </c>
      <c r="DA96" s="213">
        <f t="shared" si="247"/>
        <v>3.49</v>
      </c>
      <c r="DB96" s="213">
        <f t="shared" si="247"/>
        <v>3.5</v>
      </c>
      <c r="DC96" s="213">
        <f t="shared" si="247"/>
        <v>3.51</v>
      </c>
      <c r="DD96" s="213">
        <f t="shared" si="247"/>
        <v>3.52</v>
      </c>
      <c r="DE96" s="213">
        <f t="shared" si="247"/>
        <v>3.52</v>
      </c>
      <c r="DF96" s="213">
        <f t="shared" si="247"/>
        <v>3.53</v>
      </c>
      <c r="DG96" s="213">
        <f t="shared" si="247"/>
        <v>3.54</v>
      </c>
      <c r="DH96" s="213">
        <f t="shared" si="247"/>
        <v>3.55</v>
      </c>
      <c r="DI96" s="213">
        <f t="shared" si="247"/>
        <v>3.56</v>
      </c>
      <c r="DJ96" s="213">
        <f t="shared" si="247"/>
        <v>3.57</v>
      </c>
      <c r="DK96" s="213">
        <f t="shared" si="247"/>
        <v>3.58</v>
      </c>
      <c r="DL96" s="213">
        <f t="shared" si="247"/>
        <v>3.59</v>
      </c>
      <c r="DM96" s="213">
        <f t="shared" si="247"/>
        <v>3.59</v>
      </c>
      <c r="DN96" s="213">
        <f t="shared" si="247"/>
        <v>3.6</v>
      </c>
      <c r="DO96" s="213">
        <f t="shared" si="247"/>
        <v>3.61</v>
      </c>
      <c r="DP96" s="213">
        <f t="shared" si="247"/>
        <v>3.62</v>
      </c>
      <c r="DQ96" s="213">
        <f t="shared" si="247"/>
        <v>3.62</v>
      </c>
      <c r="DR96" s="213">
        <f t="shared" si="247"/>
        <v>3.63</v>
      </c>
      <c r="DS96" s="213">
        <f t="shared" si="247"/>
        <v>3.64</v>
      </c>
      <c r="DT96" s="213">
        <f t="shared" si="247"/>
        <v>3.64</v>
      </c>
      <c r="DU96" s="213">
        <f t="shared" si="247"/>
        <v>3.65</v>
      </c>
      <c r="DV96" s="213">
        <f t="shared" si="247"/>
        <v>3.65</v>
      </c>
      <c r="DW96" s="213">
        <f t="shared" si="247"/>
        <v>3.66</v>
      </c>
      <c r="DX96" s="213">
        <f t="shared" si="247"/>
        <v>3.66</v>
      </c>
      <c r="DY96" s="213">
        <f t="shared" si="247"/>
        <v>3.67</v>
      </c>
      <c r="DZ96" s="213">
        <f t="shared" si="247"/>
        <v>3.67</v>
      </c>
      <c r="EA96" s="213">
        <f t="shared" si="247"/>
        <v>3.67</v>
      </c>
      <c r="EB96" s="213">
        <f t="shared" ref="EB96:GM96" si="248">ROUND(EB94,2)-ROUND(EB93,2)</f>
        <v>3.68</v>
      </c>
      <c r="EC96" s="213">
        <f t="shared" si="248"/>
        <v>3.68</v>
      </c>
      <c r="ED96" s="213">
        <f t="shared" si="248"/>
        <v>3.68</v>
      </c>
      <c r="EE96" s="213">
        <f t="shared" si="248"/>
        <v>3.69</v>
      </c>
      <c r="EF96" s="213">
        <f t="shared" si="248"/>
        <v>3.69</v>
      </c>
      <c r="EG96" s="213">
        <f t="shared" si="248"/>
        <v>3.69</v>
      </c>
      <c r="EH96" s="213">
        <f t="shared" si="248"/>
        <v>3.69</v>
      </c>
      <c r="EI96" s="213">
        <f t="shared" si="248"/>
        <v>3.69</v>
      </c>
      <c r="EJ96" s="213">
        <f t="shared" si="248"/>
        <v>3.69</v>
      </c>
      <c r="EK96" s="213">
        <f t="shared" si="248"/>
        <v>3.69</v>
      </c>
      <c r="EL96" s="213">
        <f t="shared" si="248"/>
        <v>3.69</v>
      </c>
      <c r="EM96" s="213">
        <f t="shared" si="248"/>
        <v>3.69</v>
      </c>
      <c r="EN96" s="213">
        <f t="shared" si="248"/>
        <v>3.69</v>
      </c>
      <c r="EO96" s="213">
        <f t="shared" si="248"/>
        <v>3.69</v>
      </c>
      <c r="EP96" s="213">
        <f t="shared" si="248"/>
        <v>3.69</v>
      </c>
      <c r="EQ96" s="213">
        <f t="shared" si="248"/>
        <v>3.69</v>
      </c>
      <c r="ER96" s="213">
        <f t="shared" si="248"/>
        <v>3.69</v>
      </c>
      <c r="ES96" s="213">
        <f t="shared" si="248"/>
        <v>3.69</v>
      </c>
      <c r="ET96" s="213">
        <f t="shared" si="248"/>
        <v>3.7</v>
      </c>
      <c r="EU96" s="213">
        <f t="shared" si="248"/>
        <v>3.7</v>
      </c>
      <c r="EV96" s="213">
        <f t="shared" si="248"/>
        <v>3.7</v>
      </c>
      <c r="EW96" s="213">
        <f t="shared" si="248"/>
        <v>3.7</v>
      </c>
      <c r="EX96" s="213">
        <f t="shared" si="248"/>
        <v>3.7</v>
      </c>
      <c r="EY96" s="213">
        <f t="shared" si="248"/>
        <v>3.7</v>
      </c>
      <c r="EZ96" s="213">
        <f t="shared" si="248"/>
        <v>3.7</v>
      </c>
      <c r="FA96" s="213">
        <f t="shared" si="248"/>
        <v>3.7</v>
      </c>
      <c r="FB96" s="213">
        <f t="shared" si="248"/>
        <v>3.7</v>
      </c>
      <c r="FC96" s="213">
        <f t="shared" si="248"/>
        <v>3.7</v>
      </c>
      <c r="FD96" s="213">
        <f t="shared" si="248"/>
        <v>3.7</v>
      </c>
      <c r="FE96" s="213">
        <f t="shared" si="248"/>
        <v>3.7</v>
      </c>
      <c r="FF96" s="213">
        <f t="shared" si="248"/>
        <v>3.7</v>
      </c>
      <c r="FG96" s="213">
        <f t="shared" si="248"/>
        <v>3.7</v>
      </c>
      <c r="FH96" s="213">
        <f t="shared" si="248"/>
        <v>3.7</v>
      </c>
      <c r="FI96" s="213">
        <f t="shared" si="248"/>
        <v>3.7</v>
      </c>
      <c r="FJ96" s="213">
        <f t="shared" si="248"/>
        <v>3.7</v>
      </c>
      <c r="FK96" s="213">
        <f t="shared" si="248"/>
        <v>3.7</v>
      </c>
      <c r="FL96" s="213">
        <f t="shared" si="248"/>
        <v>3.7</v>
      </c>
      <c r="FM96" s="213">
        <f t="shared" si="248"/>
        <v>3.7</v>
      </c>
      <c r="FN96" s="213">
        <f t="shared" si="248"/>
        <v>3.7</v>
      </c>
      <c r="FO96" s="213">
        <f t="shared" si="248"/>
        <v>3.7</v>
      </c>
      <c r="FP96" s="213">
        <f t="shared" si="248"/>
        <v>3.7</v>
      </c>
      <c r="FQ96" s="213">
        <f t="shared" si="248"/>
        <v>3.7</v>
      </c>
      <c r="FR96" s="213">
        <f t="shared" si="248"/>
        <v>3.7</v>
      </c>
      <c r="FS96" s="213">
        <f t="shared" si="248"/>
        <v>3.7</v>
      </c>
      <c r="FT96" s="213">
        <f t="shared" si="248"/>
        <v>3.7</v>
      </c>
      <c r="FU96" s="213">
        <f t="shared" si="248"/>
        <v>3.7</v>
      </c>
      <c r="FV96" s="213">
        <f t="shared" si="248"/>
        <v>3.7</v>
      </c>
      <c r="FW96" s="213">
        <f t="shared" si="248"/>
        <v>3.7</v>
      </c>
      <c r="FX96" s="213">
        <f t="shared" si="248"/>
        <v>3.7</v>
      </c>
      <c r="FY96" s="213">
        <f t="shared" si="248"/>
        <v>3.7</v>
      </c>
      <c r="FZ96" s="213">
        <f t="shared" si="248"/>
        <v>3.7</v>
      </c>
      <c r="GA96" s="213">
        <f t="shared" si="248"/>
        <v>3.7</v>
      </c>
      <c r="GB96" s="213">
        <f t="shared" si="248"/>
        <v>3.7</v>
      </c>
      <c r="GC96" s="213">
        <f t="shared" si="248"/>
        <v>3.7</v>
      </c>
      <c r="GD96" s="213">
        <f t="shared" si="248"/>
        <v>3.7</v>
      </c>
      <c r="GE96" s="213">
        <f t="shared" si="248"/>
        <v>3.7</v>
      </c>
      <c r="GF96" s="213">
        <f t="shared" si="248"/>
        <v>3.7</v>
      </c>
      <c r="GG96" s="213">
        <f t="shared" si="248"/>
        <v>3.7</v>
      </c>
      <c r="GH96" s="213">
        <f t="shared" si="248"/>
        <v>3.7</v>
      </c>
      <c r="GI96" s="213">
        <f t="shared" si="248"/>
        <v>3.7</v>
      </c>
      <c r="GJ96" s="213">
        <f t="shared" si="248"/>
        <v>3.7</v>
      </c>
      <c r="GK96" s="213">
        <f t="shared" si="248"/>
        <v>3.7</v>
      </c>
      <c r="GL96" s="213">
        <f t="shared" si="248"/>
        <v>3.7</v>
      </c>
      <c r="GM96" s="213">
        <f t="shared" si="248"/>
        <v>3.7</v>
      </c>
      <c r="GN96" s="213">
        <f t="shared" ref="GN96:IR96" si="249">ROUND(GN94,2)-ROUND(GN93,2)</f>
        <v>3.7</v>
      </c>
      <c r="GO96" s="213">
        <f t="shared" si="249"/>
        <v>3.7</v>
      </c>
      <c r="GP96" s="213">
        <f t="shared" si="249"/>
        <v>3.7</v>
      </c>
      <c r="GQ96" s="213">
        <f t="shared" si="249"/>
        <v>3.7</v>
      </c>
      <c r="GR96" s="213">
        <f t="shared" si="249"/>
        <v>3.7</v>
      </c>
      <c r="GS96" s="213">
        <f t="shared" si="249"/>
        <v>3.7</v>
      </c>
      <c r="GT96" s="213">
        <f t="shared" si="249"/>
        <v>3.7</v>
      </c>
      <c r="GU96" s="213">
        <f t="shared" si="249"/>
        <v>3.7</v>
      </c>
      <c r="GV96" s="213">
        <f t="shared" si="249"/>
        <v>3.7</v>
      </c>
      <c r="GW96" s="213">
        <f t="shared" si="249"/>
        <v>3.7</v>
      </c>
      <c r="GX96" s="213">
        <f t="shared" si="249"/>
        <v>3.7</v>
      </c>
      <c r="GY96" s="213">
        <f t="shared" si="249"/>
        <v>3.7</v>
      </c>
      <c r="GZ96" s="213">
        <f t="shared" si="249"/>
        <v>3.7</v>
      </c>
      <c r="HA96" s="213">
        <f t="shared" si="249"/>
        <v>3.7</v>
      </c>
      <c r="HB96" s="213">
        <f t="shared" si="249"/>
        <v>3.7</v>
      </c>
      <c r="HC96" s="213">
        <f t="shared" si="249"/>
        <v>3.7</v>
      </c>
      <c r="HD96" s="213">
        <f t="shared" si="249"/>
        <v>3.7</v>
      </c>
      <c r="HE96" s="213">
        <f t="shared" si="249"/>
        <v>3.7</v>
      </c>
      <c r="HF96" s="213">
        <f t="shared" si="249"/>
        <v>3.7</v>
      </c>
      <c r="HG96" s="213">
        <f t="shared" si="249"/>
        <v>3.7</v>
      </c>
      <c r="HH96" s="213">
        <f t="shared" si="249"/>
        <v>3.7</v>
      </c>
      <c r="HI96" s="213">
        <f t="shared" si="249"/>
        <v>3.7</v>
      </c>
      <c r="HJ96" s="213">
        <f t="shared" si="249"/>
        <v>3.7</v>
      </c>
      <c r="HK96" s="213">
        <f t="shared" si="249"/>
        <v>3.7</v>
      </c>
      <c r="HL96" s="213">
        <f t="shared" si="249"/>
        <v>3.7</v>
      </c>
      <c r="HM96" s="213">
        <f t="shared" si="249"/>
        <v>3.7</v>
      </c>
      <c r="HN96" s="213">
        <f t="shared" si="249"/>
        <v>3.7</v>
      </c>
      <c r="HO96" s="213">
        <f t="shared" si="249"/>
        <v>3.7</v>
      </c>
      <c r="HP96" s="213">
        <f t="shared" si="249"/>
        <v>3.7</v>
      </c>
      <c r="HQ96" s="213">
        <f t="shared" si="249"/>
        <v>3.7</v>
      </c>
      <c r="HR96" s="213">
        <f t="shared" si="249"/>
        <v>3.7</v>
      </c>
      <c r="HS96" s="213">
        <f t="shared" si="249"/>
        <v>3.7</v>
      </c>
      <c r="HT96" s="213">
        <f t="shared" si="249"/>
        <v>3.7</v>
      </c>
      <c r="HU96" s="213">
        <f t="shared" si="249"/>
        <v>3.7</v>
      </c>
      <c r="HV96" s="213">
        <f t="shared" si="249"/>
        <v>3.7</v>
      </c>
      <c r="HW96" s="213">
        <f t="shared" si="249"/>
        <v>3.7</v>
      </c>
      <c r="HX96" s="213">
        <f t="shared" si="249"/>
        <v>3.7</v>
      </c>
      <c r="HY96" s="213">
        <f t="shared" si="249"/>
        <v>3.7</v>
      </c>
      <c r="HZ96" s="213">
        <f t="shared" si="249"/>
        <v>3.7</v>
      </c>
      <c r="IA96" s="213">
        <f t="shared" si="249"/>
        <v>3.7</v>
      </c>
      <c r="IB96" s="213">
        <f t="shared" si="249"/>
        <v>3.7</v>
      </c>
      <c r="IC96" s="213">
        <f t="shared" si="249"/>
        <v>3.7</v>
      </c>
      <c r="ID96" s="213">
        <f t="shared" si="249"/>
        <v>3.7</v>
      </c>
      <c r="IE96" s="213">
        <f t="shared" si="249"/>
        <v>3.7</v>
      </c>
      <c r="IF96" s="213">
        <f t="shared" si="249"/>
        <v>3.7</v>
      </c>
      <c r="IG96" s="213">
        <f t="shared" si="249"/>
        <v>3.7</v>
      </c>
      <c r="IH96" s="213">
        <f t="shared" si="249"/>
        <v>3.7</v>
      </c>
      <c r="II96" s="213">
        <f t="shared" si="249"/>
        <v>3.7</v>
      </c>
      <c r="IJ96" s="213">
        <f t="shared" si="249"/>
        <v>3.7</v>
      </c>
      <c r="IK96" s="213">
        <f t="shared" si="249"/>
        <v>3.7</v>
      </c>
      <c r="IL96" s="213">
        <f t="shared" si="249"/>
        <v>3.7</v>
      </c>
      <c r="IM96" s="213">
        <f t="shared" si="249"/>
        <v>3.7</v>
      </c>
      <c r="IN96" s="213">
        <f t="shared" si="249"/>
        <v>3.7</v>
      </c>
      <c r="IO96" s="213">
        <f t="shared" si="249"/>
        <v>3.7</v>
      </c>
      <c r="IP96" s="213">
        <f t="shared" si="249"/>
        <v>3.7</v>
      </c>
      <c r="IQ96" s="213">
        <f t="shared" si="249"/>
        <v>3.7</v>
      </c>
      <c r="IR96" s="213">
        <f t="shared" si="249"/>
        <v>3.7</v>
      </c>
    </row>
    <row r="97" spans="1:252" s="8" customFormat="1" ht="8.1" hidden="1" customHeight="1" x14ac:dyDescent="0.25">
      <c r="A97" s="215"/>
      <c r="B97" s="221"/>
      <c r="C97" s="221"/>
      <c r="D97" s="221"/>
      <c r="E97" s="221"/>
      <c r="F97" s="221"/>
      <c r="G97" s="221"/>
      <c r="H97" s="221"/>
      <c r="I97" s="221"/>
      <c r="J97" s="221"/>
      <c r="K97" s="221"/>
      <c r="L97" s="221"/>
      <c r="M97" s="221"/>
      <c r="N97" s="221"/>
      <c r="O97" s="221"/>
      <c r="P97" s="221"/>
      <c r="Q97" s="221"/>
      <c r="R97" s="221"/>
      <c r="S97" s="221"/>
      <c r="T97" s="221"/>
      <c r="U97" s="221"/>
      <c r="V97" s="221"/>
      <c r="W97" s="221"/>
      <c r="X97" s="221"/>
      <c r="Y97" s="221"/>
      <c r="Z97" s="221"/>
      <c r="AA97" s="221"/>
      <c r="AB97" s="221"/>
      <c r="AC97" s="221"/>
      <c r="AD97" s="221"/>
      <c r="AE97" s="221"/>
      <c r="AF97" s="221"/>
      <c r="AG97" s="221"/>
      <c r="AH97" s="221"/>
      <c r="AI97" s="221"/>
      <c r="AJ97" s="221"/>
      <c r="AK97" s="221"/>
      <c r="AL97" s="221"/>
      <c r="AM97" s="221"/>
      <c r="AN97" s="221"/>
      <c r="AO97" s="221"/>
      <c r="AP97" s="221"/>
      <c r="AQ97" s="221"/>
      <c r="AR97" s="221"/>
      <c r="AS97" s="221"/>
      <c r="AT97" s="221"/>
      <c r="AU97" s="221"/>
      <c r="AV97" s="221"/>
      <c r="AW97" s="221"/>
      <c r="AX97" s="221"/>
      <c r="AY97" s="221"/>
      <c r="AZ97" s="221"/>
      <c r="BA97" s="221"/>
      <c r="BB97" s="221"/>
      <c r="BC97" s="221"/>
      <c r="BD97" s="221"/>
      <c r="BE97" s="221"/>
      <c r="BF97" s="221"/>
      <c r="BG97" s="221"/>
      <c r="BH97" s="221"/>
      <c r="BI97" s="221"/>
      <c r="BJ97" s="221"/>
      <c r="BK97" s="221"/>
      <c r="BL97" s="221"/>
      <c r="BM97" s="221"/>
      <c r="BN97" s="221"/>
      <c r="BO97" s="221"/>
      <c r="BP97" s="221"/>
      <c r="BQ97" s="221"/>
      <c r="BR97" s="221"/>
      <c r="BS97" s="221"/>
      <c r="BT97" s="221"/>
      <c r="BU97" s="221"/>
      <c r="BV97" s="221"/>
      <c r="BW97" s="221"/>
      <c r="BX97" s="221"/>
      <c r="BY97" s="221"/>
      <c r="BZ97" s="221"/>
      <c r="CA97" s="221"/>
      <c r="CB97" s="221"/>
      <c r="CC97" s="221"/>
      <c r="CD97" s="221"/>
      <c r="CE97" s="221"/>
      <c r="CF97" s="221"/>
      <c r="CG97" s="221"/>
      <c r="CH97" s="221"/>
      <c r="CI97" s="221"/>
      <c r="CJ97" s="221"/>
      <c r="CK97" s="221"/>
      <c r="CL97" s="221"/>
      <c r="CM97" s="221"/>
      <c r="CN97" s="221"/>
      <c r="CO97" s="195"/>
      <c r="CP97" s="195"/>
      <c r="CQ97" s="195"/>
      <c r="CR97" s="195"/>
      <c r="CS97" s="195"/>
      <c r="CT97" s="195"/>
      <c r="CU97" s="195"/>
      <c r="CV97" s="195"/>
      <c r="CW97" s="195"/>
      <c r="CX97" s="195"/>
      <c r="CY97" s="195"/>
      <c r="CZ97" s="195"/>
      <c r="DA97" s="195"/>
      <c r="DB97" s="195"/>
      <c r="DC97" s="195"/>
      <c r="DD97" s="195"/>
      <c r="DE97" s="195"/>
      <c r="DF97" s="195"/>
      <c r="DG97" s="195"/>
      <c r="DH97" s="195"/>
      <c r="DI97" s="195"/>
      <c r="DJ97" s="195"/>
      <c r="DK97" s="195"/>
      <c r="DL97" s="195"/>
      <c r="DM97" s="195"/>
      <c r="DN97" s="195"/>
      <c r="DO97" s="195"/>
      <c r="DP97" s="195"/>
      <c r="DQ97" s="195"/>
      <c r="DR97" s="195"/>
      <c r="DS97" s="195"/>
      <c r="DT97" s="195"/>
      <c r="DU97" s="195"/>
      <c r="DV97" s="195"/>
      <c r="DW97" s="195"/>
      <c r="DX97" s="195"/>
      <c r="DY97" s="195"/>
      <c r="DZ97" s="195"/>
      <c r="EA97" s="195"/>
      <c r="EB97" s="195"/>
      <c r="EC97" s="195"/>
      <c r="ED97" s="195"/>
      <c r="EE97" s="195"/>
      <c r="EF97" s="195"/>
      <c r="EG97" s="195"/>
      <c r="EH97" s="195"/>
      <c r="EI97" s="195"/>
      <c r="EJ97" s="195"/>
      <c r="EK97" s="195"/>
      <c r="EL97" s="195"/>
      <c r="EM97" s="195"/>
      <c r="EN97" s="195"/>
      <c r="EO97" s="195"/>
      <c r="EP97" s="195"/>
      <c r="EQ97" s="195"/>
      <c r="ER97" s="195"/>
      <c r="ES97" s="195"/>
      <c r="ET97" s="195"/>
      <c r="EU97" s="195"/>
      <c r="EV97" s="195"/>
      <c r="EW97" s="195"/>
      <c r="EX97" s="195"/>
      <c r="EY97" s="195"/>
      <c r="EZ97" s="195"/>
      <c r="FA97" s="195"/>
      <c r="FB97" s="195"/>
      <c r="FC97" s="195"/>
      <c r="FD97" s="195"/>
      <c r="FE97" s="195"/>
      <c r="FF97" s="195"/>
      <c r="FG97" s="195"/>
      <c r="FH97" s="195"/>
      <c r="FI97" s="195"/>
      <c r="FJ97" s="195"/>
      <c r="FK97" s="195"/>
      <c r="FL97" s="195"/>
      <c r="FM97" s="195"/>
      <c r="FN97" s="195"/>
      <c r="FO97" s="195"/>
      <c r="FP97" s="195"/>
      <c r="FQ97" s="195"/>
      <c r="FR97" s="195"/>
      <c r="FS97" s="195"/>
      <c r="FT97" s="195"/>
      <c r="FU97" s="195"/>
      <c r="FV97" s="195"/>
      <c r="FW97" s="195"/>
      <c r="FX97" s="195"/>
      <c r="FY97" s="195"/>
      <c r="FZ97" s="195"/>
      <c r="GA97" s="195"/>
      <c r="GB97" s="195"/>
      <c r="GC97" s="195"/>
      <c r="GD97" s="195"/>
      <c r="GE97" s="195"/>
      <c r="GF97" s="195"/>
      <c r="GG97" s="195"/>
      <c r="GH97" s="195"/>
      <c r="GI97" s="195"/>
      <c r="GJ97" s="195"/>
      <c r="GK97" s="195"/>
      <c r="GL97" s="195"/>
      <c r="GM97" s="195"/>
      <c r="GN97" s="195"/>
      <c r="GO97" s="195"/>
      <c r="GP97" s="195"/>
      <c r="GQ97" s="195"/>
      <c r="GR97" s="195"/>
      <c r="GS97" s="195"/>
      <c r="GT97" s="195"/>
      <c r="GU97" s="195"/>
      <c r="GV97" s="195"/>
      <c r="GW97" s="195"/>
      <c r="GX97" s="195"/>
      <c r="GY97" s="195"/>
      <c r="GZ97" s="195"/>
      <c r="HA97" s="195"/>
      <c r="HB97" s="195"/>
      <c r="HC97" s="195"/>
      <c r="HD97" s="195"/>
      <c r="HE97" s="195"/>
      <c r="HF97" s="195"/>
      <c r="HG97" s="195"/>
      <c r="HH97" s="195"/>
      <c r="HI97" s="195"/>
      <c r="HJ97" s="195"/>
      <c r="HK97" s="195"/>
      <c r="HL97" s="195"/>
      <c r="HM97" s="195"/>
      <c r="HN97" s="195"/>
      <c r="HO97" s="195"/>
      <c r="HP97" s="195"/>
      <c r="HQ97" s="195"/>
      <c r="HR97" s="195"/>
      <c r="HS97" s="195"/>
      <c r="HT97" s="195"/>
      <c r="HU97" s="195"/>
      <c r="HV97" s="195"/>
      <c r="HW97" s="195"/>
      <c r="HX97" s="195"/>
      <c r="HY97" s="195"/>
      <c r="HZ97" s="195"/>
      <c r="IA97" s="195"/>
      <c r="IB97" s="195"/>
      <c r="IC97" s="195"/>
      <c r="ID97" s="195"/>
      <c r="IE97" s="195"/>
      <c r="IF97" s="195"/>
      <c r="IG97" s="195"/>
      <c r="IH97" s="195"/>
      <c r="II97" s="195"/>
      <c r="IJ97" s="195"/>
      <c r="IK97" s="195"/>
      <c r="IL97" s="195"/>
      <c r="IM97" s="195"/>
      <c r="IN97" s="195"/>
      <c r="IO97" s="195"/>
      <c r="IP97" s="195"/>
      <c r="IQ97" s="195"/>
      <c r="IR97" s="196"/>
    </row>
    <row r="98" spans="1:252" s="8" customFormat="1" hidden="1" x14ac:dyDescent="0.25">
      <c r="A98" s="191"/>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c r="IL98" s="42"/>
      <c r="IM98" s="42"/>
      <c r="IN98" s="42"/>
      <c r="IO98" s="42"/>
      <c r="IP98" s="42"/>
      <c r="IQ98" s="42"/>
      <c r="IR98" s="222"/>
    </row>
    <row r="99" spans="1:252" s="3" customFormat="1" hidden="1" x14ac:dyDescent="0.25">
      <c r="A99" s="218"/>
      <c r="B99" s="6"/>
      <c r="C99" s="6">
        <f>C75*COS(RADIANS(C89))</f>
        <v>-56249.999999999978</v>
      </c>
      <c r="D99" s="6">
        <f t="shared" ref="D99:BO99" si="250">D75*COS(RADIANS(D89))</f>
        <v>-55957.910351613253</v>
      </c>
      <c r="E99" s="6">
        <f t="shared" si="250"/>
        <v>-55662.075633230939</v>
      </c>
      <c r="F99" s="6">
        <f t="shared" si="250"/>
        <v>-55362.404567137586</v>
      </c>
      <c r="G99" s="6">
        <f t="shared" si="250"/>
        <v>-55058.802639911519</v>
      </c>
      <c r="H99" s="6">
        <f t="shared" si="250"/>
        <v>-54751.171961803091</v>
      </c>
      <c r="I99" s="6">
        <f t="shared" si="250"/>
        <v>-54439.411119050281</v>
      </c>
      <c r="J99" s="6">
        <f t="shared" si="250"/>
        <v>-54123.415070003379</v>
      </c>
      <c r="K99" s="6">
        <f t="shared" si="250"/>
        <v>-53803.074879749031</v>
      </c>
      <c r="L99" s="6">
        <f t="shared" si="250"/>
        <v>-53478.277598026929</v>
      </c>
      <c r="M99" s="6">
        <f t="shared" si="250"/>
        <v>-53148.906128533985</v>
      </c>
      <c r="N99" s="6">
        <f t="shared" si="250"/>
        <v>-52814.838936447231</v>
      </c>
      <c r="O99" s="6">
        <f t="shared" si="250"/>
        <v>-52475.949895956932</v>
      </c>
      <c r="P99" s="6">
        <f t="shared" si="250"/>
        <v>-52132.108125960309</v>
      </c>
      <c r="Q99" s="6">
        <f t="shared" si="250"/>
        <v>-51783.177714720732</v>
      </c>
      <c r="R99" s="6">
        <f t="shared" si="250"/>
        <v>-51429.017432010711</v>
      </c>
      <c r="S99" s="6">
        <f t="shared" si="250"/>
        <v>-51069.480573329827</v>
      </c>
      <c r="T99" s="6">
        <f t="shared" si="250"/>
        <v>-50704.41469244274</v>
      </c>
      <c r="U99" s="6">
        <f t="shared" si="250"/>
        <v>-50333.661221473347</v>
      </c>
      <c r="V99" s="6">
        <f t="shared" si="250"/>
        <v>-49957.055218255286</v>
      </c>
      <c r="W99" s="6">
        <f t="shared" si="250"/>
        <v>-49574.425095003491</v>
      </c>
      <c r="X99" s="6">
        <f t="shared" si="250"/>
        <v>-49185.592279654673</v>
      </c>
      <c r="Y99" s="6">
        <f t="shared" si="250"/>
        <v>-48790.370809932268</v>
      </c>
      <c r="Z99" s="6">
        <f t="shared" si="250"/>
        <v>-48388.566951444111</v>
      </c>
      <c r="AA99" s="6">
        <f t="shared" si="250"/>
        <v>-47979.978792290553</v>
      </c>
      <c r="AB99" s="6">
        <f t="shared" si="250"/>
        <v>-47564.395856332114</v>
      </c>
      <c r="AC99" s="6">
        <f t="shared" si="250"/>
        <v>-47141.598643642152</v>
      </c>
      <c r="AD99" s="6">
        <f t="shared" si="250"/>
        <v>-46711.358094764706</v>
      </c>
      <c r="AE99" s="6">
        <f t="shared" si="250"/>
        <v>-46273.435068688115</v>
      </c>
      <c r="AF99" s="6">
        <f t="shared" si="250"/>
        <v>-45827.579828944799</v>
      </c>
      <c r="AG99" s="6">
        <f t="shared" si="250"/>
        <v>-45373.531448339687</v>
      </c>
      <c r="AH99" s="6">
        <f t="shared" si="250"/>
        <v>-44911.017127983083</v>
      </c>
      <c r="AI99" s="6">
        <f t="shared" si="250"/>
        <v>-44439.751559649441</v>
      </c>
      <c r="AJ99" s="6">
        <f t="shared" si="250"/>
        <v>-43959.436196183815</v>
      </c>
      <c r="AK99" s="6">
        <f t="shared" si="250"/>
        <v>-43469.758427565161</v>
      </c>
      <c r="AL99" s="6">
        <f t="shared" si="250"/>
        <v>-42970.390784332056</v>
      </c>
      <c r="AM99" s="6">
        <f t="shared" si="250"/>
        <v>-42460.990079466996</v>
      </c>
      <c r="AN99" s="6">
        <f t="shared" si="250"/>
        <v>-41941.196358117748</v>
      </c>
      <c r="AO99" s="6">
        <f t="shared" si="250"/>
        <v>-41410.631897936713</v>
      </c>
      <c r="AP99" s="6">
        <f t="shared" si="250"/>
        <v>-40868.900089555311</v>
      </c>
      <c r="AQ99" s="6">
        <f t="shared" si="250"/>
        <v>-40315.584228305634</v>
      </c>
      <c r="AR99" s="6">
        <f t="shared" si="250"/>
        <v>-39750.246212156511</v>
      </c>
      <c r="AS99" s="6">
        <f t="shared" si="250"/>
        <v>-39172.42513359533</v>
      </c>
      <c r="AT99" s="6">
        <f t="shared" si="250"/>
        <v>-38581.635797066112</v>
      </c>
      <c r="AU99" s="6">
        <f t="shared" si="250"/>
        <v>-37977.367032040042</v>
      </c>
      <c r="AV99" s="6">
        <f t="shared" si="250"/>
        <v>-37359.07990690304</v>
      </c>
      <c r="AW99" s="6">
        <f t="shared" si="250"/>
        <v>-36726.205790364438</v>
      </c>
      <c r="AX99" s="6">
        <f t="shared" si="250"/>
        <v>-36078.144281368535</v>
      </c>
      <c r="AY99" s="6">
        <f t="shared" si="250"/>
        <v>-35414.260915958213</v>
      </c>
      <c r="AZ99" s="6">
        <f t="shared" si="250"/>
        <v>-34733.884631610643</v>
      </c>
      <c r="BA99" s="6">
        <f t="shared" si="250"/>
        <v>-34036.305040395368</v>
      </c>
      <c r="BB99" s="6">
        <f t="shared" si="250"/>
        <v>-33320.769483389631</v>
      </c>
      <c r="BC99" s="6">
        <f t="shared" si="250"/>
        <v>-32586.479767504603</v>
      </c>
      <c r="BD99" s="6">
        <f t="shared" si="250"/>
        <v>-31832.588586546986</v>
      </c>
      <c r="BE99" s="6">
        <f t="shared" si="250"/>
        <v>-31058.195591322798</v>
      </c>
      <c r="BF99" s="6">
        <f t="shared" si="250"/>
        <v>-30262.34306470427</v>
      </c>
      <c r="BG99" s="6">
        <f t="shared" si="250"/>
        <v>-29444.011155268021</v>
      </c>
      <c r="BH99" s="6">
        <f t="shared" si="250"/>
        <v>-28602.112612250363</v>
      </c>
      <c r="BI99" s="6">
        <f t="shared" si="250"/>
        <v>-27735.486960112426</v>
      </c>
      <c r="BJ99" s="6">
        <f t="shared" si="250"/>
        <v>-26842.894068040816</v>
      </c>
      <c r="BK99" s="6">
        <f t="shared" si="250"/>
        <v>-25923.006969494643</v>
      </c>
      <c r="BL99" s="6">
        <f t="shared" si="250"/>
        <v>-24974.403802431429</v>
      </c>
      <c r="BM99" s="6">
        <f t="shared" si="250"/>
        <v>-23995.5589367912</v>
      </c>
      <c r="BN99" s="6">
        <f t="shared" si="250"/>
        <v>-22984.832975532638</v>
      </c>
      <c r="BO99" s="6">
        <f t="shared" si="250"/>
        <v>-21940.461501086189</v>
      </c>
      <c r="BP99" s="6">
        <f t="shared" ref="BP99:EA99" si="251">BP75*COS(RADIANS(BP89))</f>
        <v>-20860.5424962508</v>
      </c>
      <c r="BQ99" s="6">
        <f t="shared" si="251"/>
        <v>-19743.0220518766</v>
      </c>
      <c r="BR99" s="6">
        <f t="shared" si="251"/>
        <v>-18585.678183833501</v>
      </c>
      <c r="BS99" s="6">
        <f t="shared" si="251"/>
        <v>-17386.102526205705</v>
      </c>
      <c r="BT99" s="6">
        <f t="shared" si="251"/>
        <v>-16141.67936958254</v>
      </c>
      <c r="BU99" s="6">
        <f t="shared" si="251"/>
        <v>-14849.561694222319</v>
      </c>
      <c r="BV99" s="6">
        <f t="shared" si="251"/>
        <v>-13506.643673565837</v>
      </c>
      <c r="BW99" s="6">
        <f t="shared" si="251"/>
        <v>-12109.528834234115</v>
      </c>
      <c r="BX99" s="6">
        <f t="shared" si="251"/>
        <v>-10654.493189901908</v>
      </c>
      <c r="BY99" s="6">
        <f t="shared" si="251"/>
        <v>-9137.4423256059126</v>
      </c>
      <c r="BZ99" s="6">
        <f t="shared" si="251"/>
        <v>-7553.8610480513535</v>
      </c>
      <c r="CA99" s="6">
        <f t="shared" si="251"/>
        <v>-5898.7540867464295</v>
      </c>
      <c r="CB99" s="6">
        <f t="shared" si="251"/>
        <v>-4166.5757917081828</v>
      </c>
      <c r="CC99" s="6">
        <f t="shared" si="251"/>
        <v>-2351.1462181324059</v>
      </c>
      <c r="CD99" s="6">
        <f t="shared" si="251"/>
        <v>-445.55024137731181</v>
      </c>
      <c r="CE99" s="6">
        <f t="shared" si="251"/>
        <v>1557.9847572416675</v>
      </c>
      <c r="CF99" s="6">
        <f t="shared" si="251"/>
        <v>3668.238493866329</v>
      </c>
      <c r="CG99" s="6">
        <f t="shared" si="251"/>
        <v>5895.1825136254711</v>
      </c>
      <c r="CH99" s="6">
        <f t="shared" si="251"/>
        <v>8250.2108590986318</v>
      </c>
      <c r="CI99" s="6">
        <f t="shared" si="251"/>
        <v>10746.431607206785</v>
      </c>
      <c r="CJ99" s="6">
        <f t="shared" si="251"/>
        <v>13399.040409410713</v>
      </c>
      <c r="CK99" s="6">
        <f t="shared" si="251"/>
        <v>16225.80658908355</v>
      </c>
      <c r="CL99" s="6">
        <f t="shared" si="251"/>
        <v>19247.717007565767</v>
      </c>
      <c r="CM99" s="6">
        <f t="shared" si="251"/>
        <v>22489.846497084465</v>
      </c>
      <c r="CN99" s="6">
        <f t="shared" si="251"/>
        <v>25982.562886287786</v>
      </c>
      <c r="CO99" s="6">
        <f t="shared" si="251"/>
        <v>29763.242676675793</v>
      </c>
      <c r="CP99" s="6">
        <f t="shared" si="251"/>
        <v>33878.797070332403</v>
      </c>
      <c r="CQ99" s="6">
        <f t="shared" si="251"/>
        <v>38389.546238155803</v>
      </c>
      <c r="CR99" s="6">
        <f t="shared" si="251"/>
        <v>43375.471569036774</v>
      </c>
      <c r="CS99" s="6">
        <f t="shared" si="251"/>
        <v>38749.696164178516</v>
      </c>
      <c r="CT99" s="6">
        <f t="shared" si="251"/>
        <v>0</v>
      </c>
      <c r="CU99" s="6">
        <f t="shared" si="251"/>
        <v>0</v>
      </c>
      <c r="CV99" s="6">
        <f t="shared" si="251"/>
        <v>0</v>
      </c>
      <c r="CW99" s="6">
        <f t="shared" si="251"/>
        <v>24361.268629218124</v>
      </c>
      <c r="CX99" s="6">
        <f t="shared" si="251"/>
        <v>26275.268242369326</v>
      </c>
      <c r="CY99" s="6">
        <f t="shared" si="251"/>
        <v>28377.023548875815</v>
      </c>
      <c r="CZ99" s="6">
        <f t="shared" si="251"/>
        <v>30714.810194229874</v>
      </c>
      <c r="DA99" s="6">
        <f t="shared" si="251"/>
        <v>33364.204304179424</v>
      </c>
      <c r="DB99" s="6">
        <f t="shared" si="251"/>
        <v>36458.897914572641</v>
      </c>
      <c r="DC99" s="6">
        <f t="shared" si="251"/>
        <v>40294.23786766416</v>
      </c>
      <c r="DD99" s="6">
        <f t="shared" si="251"/>
        <v>41776.754258738583</v>
      </c>
      <c r="DE99" s="6">
        <f t="shared" si="251"/>
        <v>51000</v>
      </c>
      <c r="DF99" s="6">
        <f t="shared" si="251"/>
        <v>51000</v>
      </c>
      <c r="DG99" s="6">
        <f t="shared" si="251"/>
        <v>51000</v>
      </c>
      <c r="DH99" s="6">
        <f t="shared" si="251"/>
        <v>51000</v>
      </c>
      <c r="DI99" s="6">
        <f t="shared" si="251"/>
        <v>51000</v>
      </c>
      <c r="DJ99" s="6">
        <f t="shared" si="251"/>
        <v>51000</v>
      </c>
      <c r="DK99" s="6">
        <f t="shared" si="251"/>
        <v>51000</v>
      </c>
      <c r="DL99" s="6">
        <f t="shared" si="251"/>
        <v>51000</v>
      </c>
      <c r="DM99" s="6">
        <f t="shared" si="251"/>
        <v>51000</v>
      </c>
      <c r="DN99" s="6">
        <f t="shared" si="251"/>
        <v>51000</v>
      </c>
      <c r="DO99" s="6">
        <f t="shared" si="251"/>
        <v>51000</v>
      </c>
      <c r="DP99" s="6">
        <f t="shared" si="251"/>
        <v>51000</v>
      </c>
      <c r="DQ99" s="6">
        <f t="shared" si="251"/>
        <v>51000</v>
      </c>
      <c r="DR99" s="6">
        <f t="shared" si="251"/>
        <v>51000</v>
      </c>
      <c r="DS99" s="6">
        <f t="shared" si="251"/>
        <v>51000</v>
      </c>
      <c r="DT99" s="6">
        <f t="shared" si="251"/>
        <v>51000</v>
      </c>
      <c r="DU99" s="6">
        <f t="shared" si="251"/>
        <v>51000</v>
      </c>
      <c r="DV99" s="6">
        <f t="shared" si="251"/>
        <v>51000</v>
      </c>
      <c r="DW99" s="6">
        <f t="shared" si="251"/>
        <v>51000</v>
      </c>
      <c r="DX99" s="6">
        <f t="shared" si="251"/>
        <v>51000</v>
      </c>
      <c r="DY99" s="6">
        <f t="shared" si="251"/>
        <v>51000</v>
      </c>
      <c r="DZ99" s="6">
        <f t="shared" si="251"/>
        <v>51000</v>
      </c>
      <c r="EA99" s="6">
        <f t="shared" si="251"/>
        <v>51000</v>
      </c>
      <c r="EB99" s="6">
        <f t="shared" ref="EB99:GM99" si="252">EB75*COS(RADIANS(EB89))</f>
        <v>51000</v>
      </c>
      <c r="EC99" s="6">
        <f t="shared" si="252"/>
        <v>51000</v>
      </c>
      <c r="ED99" s="6">
        <f t="shared" si="252"/>
        <v>51000</v>
      </c>
      <c r="EE99" s="6">
        <f t="shared" si="252"/>
        <v>51000</v>
      </c>
      <c r="EF99" s="6">
        <f t="shared" si="252"/>
        <v>51000</v>
      </c>
      <c r="EG99" s="6">
        <f t="shared" si="252"/>
        <v>51000</v>
      </c>
      <c r="EH99" s="6">
        <f t="shared" si="252"/>
        <v>13144.82794348509</v>
      </c>
      <c r="EI99" s="6">
        <f t="shared" si="252"/>
        <v>12924.233594976455</v>
      </c>
      <c r="EJ99" s="6">
        <f t="shared" si="252"/>
        <v>12867.377227202904</v>
      </c>
      <c r="EK99" s="6">
        <f t="shared" si="252"/>
        <v>12811.47501367629</v>
      </c>
      <c r="EL99" s="6">
        <f t="shared" si="252"/>
        <v>12755.81872551061</v>
      </c>
      <c r="EM99" s="6">
        <f t="shared" si="252"/>
        <v>12700.404235626755</v>
      </c>
      <c r="EN99" s="6">
        <f t="shared" si="252"/>
        <v>12645.230480304243</v>
      </c>
      <c r="EO99" s="6">
        <f t="shared" si="252"/>
        <v>12590.296413673763</v>
      </c>
      <c r="EP99" s="6">
        <f t="shared" si="252"/>
        <v>12535.600994467013</v>
      </c>
      <c r="EQ99" s="6">
        <f t="shared" si="252"/>
        <v>12481.143185939465</v>
      </c>
      <c r="ER99" s="6">
        <f t="shared" si="252"/>
        <v>12426.921955850472</v>
      </c>
      <c r="ES99" s="6">
        <f t="shared" si="252"/>
        <v>12372.936276443703</v>
      </c>
      <c r="ET99" s="6">
        <f t="shared" si="252"/>
        <v>12319.185124427655</v>
      </c>
      <c r="EU99" s="6">
        <f t="shared" si="252"/>
        <v>12265.667480956261</v>
      </c>
      <c r="EV99" s="6">
        <f t="shared" si="252"/>
        <v>12212.382331609588</v>
      </c>
      <c r="EW99" s="6">
        <f t="shared" si="252"/>
        <v>12159.328666374586</v>
      </c>
      <c r="EX99" s="6">
        <f t="shared" si="252"/>
        <v>12106.505479625965</v>
      </c>
      <c r="EY99" s="6">
        <f t="shared" si="252"/>
        <v>12053.911770107115</v>
      </c>
      <c r="EZ99" s="6">
        <f t="shared" si="252"/>
        <v>12001.546540911148</v>
      </c>
      <c r="FA99" s="6">
        <f t="shared" si="252"/>
        <v>11949.408799461986</v>
      </c>
      <c r="FB99" s="6">
        <f t="shared" si="252"/>
        <v>11897.497557495548</v>
      </c>
      <c r="FC99" s="6">
        <f t="shared" si="252"/>
        <v>11845.811831041025</v>
      </c>
      <c r="FD99" s="6">
        <f t="shared" si="252"/>
        <v>11794.350640402225</v>
      </c>
      <c r="FE99" s="6">
        <f t="shared" si="252"/>
        <v>11743.113010139001</v>
      </c>
      <c r="FF99" s="6">
        <f t="shared" si="252"/>
        <v>11692.097969048767</v>
      </c>
      <c r="FG99" s="6">
        <f t="shared" si="252"/>
        <v>11641.304550148083</v>
      </c>
      <c r="FH99" s="6">
        <f t="shared" si="252"/>
        <v>11590.731790654332</v>
      </c>
      <c r="FI99" s="6">
        <f t="shared" si="252"/>
        <v>11540.378731967457</v>
      </c>
      <c r="FJ99" s="6">
        <f t="shared" si="252"/>
        <v>11490.244419651815</v>
      </c>
      <c r="FK99" s="6">
        <f t="shared" si="252"/>
        <v>11440.327903418067</v>
      </c>
      <c r="FL99" s="6">
        <f t="shared" si="252"/>
        <v>11390.628237105162</v>
      </c>
      <c r="FM99" s="6">
        <f t="shared" si="252"/>
        <v>11341.144478662425</v>
      </c>
      <c r="FN99" s="6">
        <f t="shared" si="252"/>
        <v>11291.875690131674</v>
      </c>
      <c r="FO99" s="6">
        <f t="shared" si="252"/>
        <v>11242.820937629462</v>
      </c>
      <c r="FP99" s="6">
        <f t="shared" si="252"/>
        <v>11193.979291329364</v>
      </c>
      <c r="FQ99" s="6">
        <f t="shared" si="252"/>
        <v>0</v>
      </c>
      <c r="FR99" s="6">
        <f t="shared" si="252"/>
        <v>0</v>
      </c>
      <c r="FS99" s="6">
        <f t="shared" si="252"/>
        <v>0</v>
      </c>
      <c r="FT99" s="6">
        <f t="shared" si="252"/>
        <v>0</v>
      </c>
      <c r="FU99" s="6">
        <f t="shared" si="252"/>
        <v>0</v>
      </c>
      <c r="FV99" s="6">
        <f t="shared" si="252"/>
        <v>0</v>
      </c>
      <c r="FW99" s="6">
        <f t="shared" si="252"/>
        <v>0</v>
      </c>
      <c r="FX99" s="6">
        <f t="shared" si="252"/>
        <v>0</v>
      </c>
      <c r="FY99" s="6">
        <f t="shared" si="252"/>
        <v>0</v>
      </c>
      <c r="FZ99" s="6">
        <f t="shared" si="252"/>
        <v>0</v>
      </c>
      <c r="GA99" s="6">
        <f t="shared" si="252"/>
        <v>0</v>
      </c>
      <c r="GB99" s="6">
        <f t="shared" si="252"/>
        <v>0</v>
      </c>
      <c r="GC99" s="6">
        <f t="shared" si="252"/>
        <v>0</v>
      </c>
      <c r="GD99" s="6">
        <f t="shared" si="252"/>
        <v>0</v>
      </c>
      <c r="GE99" s="6">
        <f t="shared" si="252"/>
        <v>0</v>
      </c>
      <c r="GF99" s="6">
        <f t="shared" si="252"/>
        <v>0</v>
      </c>
      <c r="GG99" s="6">
        <f t="shared" si="252"/>
        <v>0</v>
      </c>
      <c r="GH99" s="6">
        <f t="shared" si="252"/>
        <v>0</v>
      </c>
      <c r="GI99" s="6">
        <f t="shared" si="252"/>
        <v>0</v>
      </c>
      <c r="GJ99" s="6">
        <f t="shared" si="252"/>
        <v>0</v>
      </c>
      <c r="GK99" s="6">
        <f t="shared" si="252"/>
        <v>0</v>
      </c>
      <c r="GL99" s="6">
        <f t="shared" si="252"/>
        <v>0</v>
      </c>
      <c r="GM99" s="6">
        <f t="shared" si="252"/>
        <v>0</v>
      </c>
      <c r="GN99" s="6">
        <f t="shared" ref="GN99:IR99" si="253">GN75*COS(RADIANS(GN89))</f>
        <v>0</v>
      </c>
      <c r="GO99" s="6">
        <f t="shared" si="253"/>
        <v>0</v>
      </c>
      <c r="GP99" s="6">
        <f t="shared" si="253"/>
        <v>0</v>
      </c>
      <c r="GQ99" s="6">
        <f t="shared" si="253"/>
        <v>0</v>
      </c>
      <c r="GR99" s="6">
        <f t="shared" si="253"/>
        <v>0</v>
      </c>
      <c r="GS99" s="6">
        <f t="shared" si="253"/>
        <v>0</v>
      </c>
      <c r="GT99" s="6">
        <f t="shared" si="253"/>
        <v>0</v>
      </c>
      <c r="GU99" s="6">
        <f t="shared" si="253"/>
        <v>0</v>
      </c>
      <c r="GV99" s="6">
        <f t="shared" si="253"/>
        <v>0</v>
      </c>
      <c r="GW99" s="6">
        <f t="shared" si="253"/>
        <v>0</v>
      </c>
      <c r="GX99" s="6">
        <f t="shared" si="253"/>
        <v>0</v>
      </c>
      <c r="GY99" s="6">
        <f t="shared" si="253"/>
        <v>0</v>
      </c>
      <c r="GZ99" s="6">
        <f t="shared" si="253"/>
        <v>0</v>
      </c>
      <c r="HA99" s="6">
        <f t="shared" si="253"/>
        <v>0</v>
      </c>
      <c r="HB99" s="6">
        <f t="shared" si="253"/>
        <v>0</v>
      </c>
      <c r="HC99" s="6">
        <f t="shared" si="253"/>
        <v>0</v>
      </c>
      <c r="HD99" s="6">
        <f t="shared" si="253"/>
        <v>0</v>
      </c>
      <c r="HE99" s="6">
        <f t="shared" si="253"/>
        <v>0</v>
      </c>
      <c r="HF99" s="6">
        <f t="shared" si="253"/>
        <v>0</v>
      </c>
      <c r="HG99" s="6">
        <f t="shared" si="253"/>
        <v>0</v>
      </c>
      <c r="HH99" s="6">
        <f t="shared" si="253"/>
        <v>0</v>
      </c>
      <c r="HI99" s="6">
        <f t="shared" si="253"/>
        <v>0</v>
      </c>
      <c r="HJ99" s="6">
        <f t="shared" si="253"/>
        <v>0</v>
      </c>
      <c r="HK99" s="6">
        <f t="shared" si="253"/>
        <v>0</v>
      </c>
      <c r="HL99" s="6">
        <f t="shared" si="253"/>
        <v>0</v>
      </c>
      <c r="HM99" s="6">
        <f t="shared" si="253"/>
        <v>0</v>
      </c>
      <c r="HN99" s="6">
        <f t="shared" si="253"/>
        <v>0</v>
      </c>
      <c r="HO99" s="6">
        <f t="shared" si="253"/>
        <v>0</v>
      </c>
      <c r="HP99" s="6">
        <f t="shared" si="253"/>
        <v>0</v>
      </c>
      <c r="HQ99" s="6">
        <f t="shared" si="253"/>
        <v>0</v>
      </c>
      <c r="HR99" s="6">
        <f t="shared" si="253"/>
        <v>0</v>
      </c>
      <c r="HS99" s="6">
        <f t="shared" si="253"/>
        <v>0</v>
      </c>
      <c r="HT99" s="6">
        <f t="shared" si="253"/>
        <v>0</v>
      </c>
      <c r="HU99" s="6">
        <f t="shared" si="253"/>
        <v>0</v>
      </c>
      <c r="HV99" s="6">
        <f t="shared" si="253"/>
        <v>0</v>
      </c>
      <c r="HW99" s="6">
        <f t="shared" si="253"/>
        <v>0</v>
      </c>
      <c r="HX99" s="6">
        <f t="shared" si="253"/>
        <v>0</v>
      </c>
      <c r="HY99" s="6">
        <f t="shared" si="253"/>
        <v>0</v>
      </c>
      <c r="HZ99" s="6">
        <f t="shared" si="253"/>
        <v>0</v>
      </c>
      <c r="IA99" s="6">
        <f t="shared" si="253"/>
        <v>0</v>
      </c>
      <c r="IB99" s="6">
        <f t="shared" si="253"/>
        <v>0</v>
      </c>
      <c r="IC99" s="6">
        <f t="shared" si="253"/>
        <v>0</v>
      </c>
      <c r="ID99" s="6">
        <f t="shared" si="253"/>
        <v>0</v>
      </c>
      <c r="IE99" s="6">
        <f t="shared" si="253"/>
        <v>0</v>
      </c>
      <c r="IF99" s="6">
        <f t="shared" si="253"/>
        <v>0</v>
      </c>
      <c r="IG99" s="6">
        <f t="shared" si="253"/>
        <v>0</v>
      </c>
      <c r="IH99" s="6">
        <f t="shared" si="253"/>
        <v>0</v>
      </c>
      <c r="II99" s="6">
        <f t="shared" si="253"/>
        <v>0</v>
      </c>
      <c r="IJ99" s="6">
        <f t="shared" si="253"/>
        <v>0</v>
      </c>
      <c r="IK99" s="6">
        <f t="shared" si="253"/>
        <v>0</v>
      </c>
      <c r="IL99" s="6">
        <f t="shared" si="253"/>
        <v>0</v>
      </c>
      <c r="IM99" s="6">
        <f t="shared" si="253"/>
        <v>0</v>
      </c>
      <c r="IN99" s="6">
        <f t="shared" si="253"/>
        <v>0</v>
      </c>
      <c r="IO99" s="6">
        <f t="shared" si="253"/>
        <v>0</v>
      </c>
      <c r="IP99" s="6">
        <f t="shared" si="253"/>
        <v>0</v>
      </c>
      <c r="IQ99" s="6">
        <f t="shared" si="253"/>
        <v>0</v>
      </c>
      <c r="IR99" s="6">
        <f t="shared" si="253"/>
        <v>0</v>
      </c>
    </row>
    <row r="100" spans="1:252" s="3" customFormat="1" hidden="1" x14ac:dyDescent="0.25">
      <c r="A100" s="218"/>
      <c r="B100" s="6"/>
      <c r="C100" s="409">
        <f>IF(AND(((C99*-1)/C79*9.8*Results!$C$46)+(C95*Results!$C$46)&gt;=0,B105&lt;=0),0,((C99*-1)/C79*9.8*Results!$C$46)+(C95*Results!$C$46))</f>
        <v>11.063296024700882</v>
      </c>
      <c r="D100" s="6">
        <f>IF(AND(((D99*-1)/D79*9.8*Results!$C$46)+(D95*Results!$C$46)&gt;=0,C105&lt;=0),0,((D99*-1)/D79*9.8*Results!$C$46)+(D95*Results!$C$46))</f>
        <v>11.217907555427715</v>
      </c>
      <c r="E100" s="6">
        <f>IF(AND(((E99*-1)/E79*9.8*Results!$C$46)+(E95*Results!$C$46)&gt;=0,D105&lt;=0),0,((E99*-1)/E79*9.8*Results!$C$46)+(E95*Results!$C$46))</f>
        <v>11.371450866940656</v>
      </c>
      <c r="F100" s="6">
        <f>IF(AND(((F99*-1)/F79*9.8*Results!$C$46)+(F95*Results!$C$46)&gt;=0,E105&lt;=0),0,((F99*-1)/F79*9.8*Results!$C$46)+(F95*Results!$C$46))</f>
        <v>11.525799637008134</v>
      </c>
      <c r="G100" s="6">
        <f>IF(AND(((G99*-1)/G79*9.8*Results!$C$46)+(G95*Results!$C$46)&gt;=0,F105&lt;=0),0,((G99*-1)/G79*9.8*Results!$C$46)+(G95*Results!$C$46))</f>
        <v>11.678979414032057</v>
      </c>
      <c r="H100" s="6">
        <f>IF(AND(((H99*-1)/H79*9.8*Results!$C$46)+(H95*Results!$C$46)&gt;=0,G105&lt;=0),0,((H99*-1)/H79*9.8*Results!$C$46)+(H95*Results!$C$46))</f>
        <v>11.832871878051844</v>
      </c>
      <c r="I100" s="6">
        <f>IF(AND(((I99*-1)/I79*9.8*Results!$C$46)+(I95*Results!$C$46)&gt;=0,H105&lt;=0),0,((I99*-1)/I79*9.8*Results!$C$46)+(I95*Results!$C$46))</f>
        <v>11.98741668030228</v>
      </c>
      <c r="J100" s="6">
        <f>IF(AND(((J99*-1)/J79*9.8*Results!$C$46)+(J95*Results!$C$46)&gt;=0,I105&lt;=0),0,((J99*-1)/J79*9.8*Results!$C$46)+(J95*Results!$C$46))</f>
        <v>12.138785531836429</v>
      </c>
      <c r="K100" s="6">
        <f>IF(AND(((K99*-1)/K79*9.8*Results!$C$46)+(K95*Results!$C$46)&gt;=0,J105&lt;=0),0,((K99*-1)/K79*9.8*Results!$C$46)+(K95*Results!$C$46))</f>
        <v>12.292598170563668</v>
      </c>
      <c r="L100" s="6">
        <f>IF(AND(((L99*-1)/L79*9.8*Results!$C$46)+(L95*Results!$C$46)&gt;=0,K105&lt;=0),0,((L99*-1)/L79*9.8*Results!$C$46)+(L95*Results!$C$46))</f>
        <v>12.445033999684048</v>
      </c>
      <c r="M100" s="6">
        <f>IF(AND(((M99*-1)/M79*9.8*Results!$C$46)+(M95*Results!$C$46)&gt;=0,L105&lt;=0),0,((M99*-1)/M79*9.8*Results!$C$46)+(M95*Results!$C$46))</f>
        <v>12.596059834856019</v>
      </c>
      <c r="N100" s="6">
        <f>IF(AND(((N99*-1)/N79*9.8*Results!$C$46)+(N95*Results!$C$46)&gt;=0,M105&lt;=0),0,((N99*-1)/N79*9.8*Results!$C$46)+(N95*Results!$C$46))</f>
        <v>12.747476739361085</v>
      </c>
      <c r="O100" s="6">
        <f>IF(AND(((O99*-1)/O79*9.8*Results!$C$46)+(O95*Results!$C$46)&gt;=0,N105&lt;=0),0,((O99*-1)/O79*9.8*Results!$C$46)+(O95*Results!$C$46))</f>
        <v>12.899211836009599</v>
      </c>
      <c r="P100" s="6">
        <f>IF(AND(((P99*-1)/P79*9.8*Results!$C$46)+(P95*Results!$C$46)&gt;=0,O105&lt;=0),0,((P99*-1)/P79*9.8*Results!$C$46)+(P95*Results!$C$46))</f>
        <v>13.049377185479202</v>
      </c>
      <c r="Q100" s="6">
        <f>IF(AND(((Q99*-1)/Q79*9.8*Results!$C$46)+(Q95*Results!$C$46)&gt;=0,P105&lt;=0),0,((Q99*-1)/Q79*9.8*Results!$C$46)+(Q95*Results!$C$46))</f>
        <v>13.197930513930526</v>
      </c>
      <c r="R100" s="6">
        <f>IF(AND(((R99*-1)/R79*9.8*Results!$C$46)+(R95*Results!$C$46)&gt;=0,Q105&lt;=0),0,((R99*-1)/R79*9.8*Results!$C$46)+(R95*Results!$C$46))</f>
        <v>13.34840386558818</v>
      </c>
      <c r="S100" s="6">
        <f>IF(AND(((S99*-1)/S79*9.8*Results!$C$46)+(S95*Results!$C$46)&gt;=0,R105&lt;=0),0,((S99*-1)/S79*9.8*Results!$C$46)+(S95*Results!$C$46))</f>
        <v>13.497124397451161</v>
      </c>
      <c r="T100" s="6">
        <f>IF(AND(((T99*-1)/T79*9.8*Results!$C$46)+(T95*Results!$C$46)&gt;=0,S105&lt;=0),0,((T99*-1)/T79*9.8*Results!$C$46)+(T95*Results!$C$46))</f>
        <v>13.644041494018825</v>
      </c>
      <c r="U100" s="6">
        <f>IF(AND(((U99*-1)/U79*9.8*Results!$C$46)+(U95*Results!$C$46)&gt;=0,T105&lt;=0),0,((U99*-1)/U79*9.8*Results!$C$46)+(U95*Results!$C$46))</f>
        <v>13.790853103145102</v>
      </c>
      <c r="V100" s="6">
        <f>IF(AND(((V99*-1)/V79*9.8*Results!$C$46)+(V95*Results!$C$46)&gt;=0,U105&lt;=0),0,((V99*-1)/V79*9.8*Results!$C$46)+(V95*Results!$C$46))</f>
        <v>13.937465160576457</v>
      </c>
      <c r="W100" s="6">
        <f>IF(AND(((W99*-1)/W79*9.8*Results!$C$46)+(W95*Results!$C$46)&gt;=0,V105&lt;=0),0,((W99*-1)/W79*9.8*Results!$C$46)+(W95*Results!$C$46))</f>
        <v>14.083779657429163</v>
      </c>
      <c r="X100" s="6">
        <f>IF(AND(((X99*-1)/X79*9.8*Results!$C$46)+(X95*Results!$C$46)&gt;=0,W105&lt;=0),0,((X99*-1)/X79*9.8*Results!$C$46)+(X95*Results!$C$46))</f>
        <v>14.227980413930986</v>
      </c>
      <c r="Y100" s="6">
        <f>IF(AND(((Y99*-1)/Y79*9.8*Results!$C$46)+(Y95*Results!$C$46)&gt;=0,X105&lt;=0),0,((Y99*-1)/Y79*9.8*Results!$C$46)+(Y95*Results!$C$46))</f>
        <v>14.371700398027389</v>
      </c>
      <c r="Z100" s="6">
        <f>IF(AND(((Z99*-1)/Z79*9.8*Results!$C$46)+(Z95*Results!$C$46)&gt;=0,Y105&lt;=0),0,((Z99*-1)/Z79*9.8*Results!$C$46)+(Z95*Results!$C$46))</f>
        <v>14.51314012939115</v>
      </c>
      <c r="AA100" s="6">
        <f>IF(AND(((AA99*-1)/AA79*9.8*Results!$C$46)+(AA95*Results!$C$46)&gt;=0,Z105&lt;=0),0,((AA99*-1)/AA79*9.8*Results!$C$46)+(AA95*Results!$C$46))</f>
        <v>14.655573887368298</v>
      </c>
      <c r="AB100" s="6">
        <f>IF(AND(((AB99*-1)/AB79*9.8*Results!$C$46)+(AB95*Results!$C$46)&gt;=0,AA105&lt;=0),0,((AB99*-1)/AB79*9.8*Results!$C$46)+(AB95*Results!$C$46))</f>
        <v>14.795516490506614</v>
      </c>
      <c r="AC100" s="6">
        <f>IF(AND(((AC99*-1)/AC79*9.8*Results!$C$46)+(AC95*Results!$C$46)&gt;=0,AB105&lt;=0),0,((AC99*-1)/AC79*9.8*Results!$C$46)+(AC95*Results!$C$46))</f>
        <v>14.93453020872473</v>
      </c>
      <c r="AD100" s="6">
        <f>IF(AND(((AD99*-1)/AD79*9.8*Results!$C$46)+(AD95*Results!$C$46)&gt;=0,AC105&lt;=0),0,((AD99*-1)/AD79*9.8*Results!$C$46)+(AD95*Results!$C$46))</f>
        <v>15.070846441326928</v>
      </c>
      <c r="AE100" s="6">
        <f>IF(AND(((AE99*-1)/AE79*9.8*Results!$C$46)+(AE95*Results!$C$46)&gt;=0,AD105&lt;=0),0,((AE99*-1)/AE79*9.8*Results!$C$46)+(AE95*Results!$C$46))</f>
        <v>15.207612657090943</v>
      </c>
      <c r="AF100" s="6">
        <f>IF(AND(((AF99*-1)/AF79*9.8*Results!$C$46)+(AF95*Results!$C$46)&gt;=0,AE105&lt;=0),0,((AF99*-1)/AF79*9.8*Results!$C$46)+(AF95*Results!$C$46))</f>
        <v>15.341424433427939</v>
      </c>
      <c r="AG100" s="6">
        <f>IF(AND(((AG99*-1)/AG79*9.8*Results!$C$46)+(AG95*Results!$C$46)&gt;=0,AF105&lt;=0),0,((AG99*-1)/AG79*9.8*Results!$C$46)+(AG95*Results!$C$46))</f>
        <v>15.473766056195085</v>
      </c>
      <c r="AH100" s="6">
        <f>IF(AND(((AH99*-1)/AH79*9.8*Results!$C$46)+(AH95*Results!$C$46)&gt;=0,AG105&lt;=0),0,((AH99*-1)/AH79*9.8*Results!$C$46)+(AH95*Results!$C$46))</f>
        <v>15.604477842579207</v>
      </c>
      <c r="AI100" s="6">
        <f>IF(AND(((AI99*-1)/AI79*9.8*Results!$C$46)+(AI95*Results!$C$46)&gt;=0,AH105&lt;=0),0,((AI99*-1)/AI79*9.8*Results!$C$46)+(AI95*Results!$C$46))</f>
        <v>15.733391987867339</v>
      </c>
      <c r="AJ100" s="6">
        <f>IF(AND(((AJ99*-1)/AJ79*9.8*Results!$C$46)+(AJ95*Results!$C$46)&gt;=0,AI105&lt;=0),0,((AJ99*-1)/AJ79*9.8*Results!$C$46)+(AJ95*Results!$C$46))</f>
        <v>15.85877752708218</v>
      </c>
      <c r="AK100" s="6">
        <f>IF(AND(((AK99*-1)/AK79*9.8*Results!$C$46)+(AK95*Results!$C$46)&gt;=0,AJ105&lt;=0),0,((AK99*-1)/AK79*9.8*Results!$C$46)+(AK95*Results!$C$46))</f>
        <v>15.983571867492316</v>
      </c>
      <c r="AL100" s="6">
        <f>IF(AND(((AL99*-1)/AL79*9.8*Results!$C$46)+(AL95*Results!$C$46)&gt;=0,AK105&lt;=0),0,((AL99*-1)/AL79*9.8*Results!$C$46)+(AL95*Results!$C$46))</f>
        <v>16.106010870708928</v>
      </c>
      <c r="AM100" s="6">
        <f>IF(AND(((AM99*-1)/AM79*9.8*Results!$C$46)+(AM95*Results!$C$46)&gt;=0,AL105&lt;=0),0,((AM99*-1)/AM79*9.8*Results!$C$46)+(AM95*Results!$C$46))</f>
        <v>16.224376645831828</v>
      </c>
      <c r="AN100" s="6">
        <f>IF(AND(((AN99*-1)/AN79*9.8*Results!$C$46)+(AN95*Results!$C$46)&gt;=0,AM105&lt;=0),0,((AN99*-1)/AN79*9.8*Results!$C$46)+(AN95*Results!$C$46))</f>
        <v>16.341489728868787</v>
      </c>
      <c r="AO100" s="6">
        <f>IF(AND(((AO99*-1)/AO79*9.8*Results!$C$46)+(AO95*Results!$C$46)&gt;=0,AN105&lt;=0),0,((AO99*-1)/AO79*9.8*Results!$C$46)+(AO95*Results!$C$46))</f>
        <v>16.454111828541912</v>
      </c>
      <c r="AP100" s="6">
        <f>IF(AND(((AP99*-1)/AP79*9.8*Results!$C$46)+(AP95*Results!$C$46)&gt;=0,AO105&lt;=0),0,((AP99*-1)/AP79*9.8*Results!$C$46)+(AP95*Results!$C$46))</f>
        <v>16.56498023000097</v>
      </c>
      <c r="AQ100" s="6">
        <f>IF(AND(((AQ99*-1)/AQ79*9.8*Results!$C$46)+(AQ95*Results!$C$46)&gt;=0,AP105&lt;=0),0,((AQ99*-1)/AQ79*9.8*Results!$C$46)+(AQ95*Results!$C$46))</f>
        <v>16.670888502583857</v>
      </c>
      <c r="AR100" s="6">
        <f>IF(AND(((AR99*-1)/AR79*9.8*Results!$C$46)+(AR95*Results!$C$46)&gt;=0,AQ105&lt;=0),0,((AR99*-1)/AR79*9.8*Results!$C$46)+(AR95*Results!$C$46))</f>
        <v>16.774485661337234</v>
      </c>
      <c r="AS100" s="6">
        <f>IF(AND(((AS99*-1)/AS79*9.8*Results!$C$46)+(AS95*Results!$C$46)&gt;=0,AR105&lt;=0),0,((AS99*-1)/AS79*9.8*Results!$C$46)+(AS95*Results!$C$46))</f>
        <v>16.874016425536883</v>
      </c>
      <c r="AT100" s="6">
        <f>IF(AND(((AT99*-1)/AT79*9.8*Results!$C$46)+(AT95*Results!$C$46)&gt;=0,AS105&lt;=0),0,((AT99*-1)/AT79*9.8*Results!$C$46)+(AT95*Results!$C$46))</f>
        <v>16.969175975154691</v>
      </c>
      <c r="AU100" s="6">
        <f>IF(AND(((AU99*-1)/AU79*9.8*Results!$C$46)+(AU95*Results!$C$46)&gt;=0,AT105&lt;=0),0,((AU99*-1)/AU79*9.8*Results!$C$46)+(AU95*Results!$C$46))</f>
        <v>17.059640886233705</v>
      </c>
      <c r="AV100" s="6">
        <f>IF(AND(((AV99*-1)/AV79*9.8*Results!$C$46)+(AV95*Results!$C$46)&gt;=0,AU105&lt;=0),0,((AV99*-1)/AV79*9.8*Results!$C$46)+(AV95*Results!$C$46))</f>
        <v>17.145067689313322</v>
      </c>
      <c r="AW100" s="6">
        <f>IF(AND(((AW99*-1)/AW79*9.8*Results!$C$46)+(AW95*Results!$C$46)&gt;=0,AV105&lt;=0),0,((AW99*-1)/AW79*9.8*Results!$C$46)+(AW95*Results!$C$46))</f>
        <v>17.226450095084886</v>
      </c>
      <c r="AX100" s="6">
        <f>IF(AND(((AX99*-1)/AX79*9.8*Results!$C$46)+(AX95*Results!$C$46)&gt;=0,AW105&lt;=0),0,((AX99*-1)/AX79*9.8*Results!$C$46)+(AX95*Results!$C$46))</f>
        <v>17.302008329546783</v>
      </c>
      <c r="AY100" s="6">
        <f>IF(AND(((AY99*-1)/AY79*9.8*Results!$C$46)+(AY95*Results!$C$46)&gt;=0,AX105&lt;=0),0,((AY99*-1)/AY79*9.8*Results!$C$46)+(AY95*Results!$C$46))</f>
        <v>17.371328298804531</v>
      </c>
      <c r="AZ100" s="6">
        <f>IF(AND(((AZ99*-1)/AZ79*9.8*Results!$C$46)+(AZ95*Results!$C$46)&gt;=0,AY105&lt;=0),0,((AZ99*-1)/AZ79*9.8*Results!$C$46)+(AZ95*Results!$C$46))</f>
        <v>17.433968619334419</v>
      </c>
      <c r="BA100" s="6">
        <f>IF(AND(((BA99*-1)/BA79*9.8*Results!$C$46)+(BA95*Results!$C$46)&gt;=0,AZ105&lt;=0),0,((BA99*-1)/BA79*9.8*Results!$C$46)+(BA95*Results!$C$46))</f>
        <v>17.490750528080582</v>
      </c>
      <c r="BB100" s="6">
        <f>IF(AND(((BB99*-1)/BB79*9.8*Results!$C$46)+(BB95*Results!$C$46)&gt;=0,BA105&lt;=0),0,((BB99*-1)/BB79*9.8*Results!$C$46)+(BB95*Results!$C$46))</f>
        <v>17.539844668731554</v>
      </c>
      <c r="BC100" s="6">
        <f>IF(AND(((BC99*-1)/BC79*9.8*Results!$C$46)+(BC95*Results!$C$46)&gt;=0,BB105&lt;=0),0,((BC99*-1)/BC79*9.8*Results!$C$46)+(BC95*Results!$C$46))</f>
        <v>17.581970272433733</v>
      </c>
      <c r="BD100" s="6">
        <f>IF(AND(((BD99*-1)/BD79*9.8*Results!$C$46)+(BD95*Results!$C$46)&gt;=0,BC105&lt;=0),0,((BD99*-1)/BD79*9.8*Results!$C$46)+(BD95*Results!$C$46))</f>
        <v>17.615258668468094</v>
      </c>
      <c r="BE100" s="6">
        <f>IF(AND(((BE99*-1)/BE79*9.8*Results!$C$46)+(BE95*Results!$C$46)&gt;=0,BD105&lt;=0),0,((BE99*-1)/BE79*9.8*Results!$C$46)+(BE95*Results!$C$46))</f>
        <v>17.640313955946016</v>
      </c>
      <c r="BF100" s="6">
        <f>IF(AND(((BF99*-1)/BF79*9.8*Results!$C$46)+(BF95*Results!$C$46)&gt;=0,BE105&lt;=0),0,((BF99*-1)/BF79*9.8*Results!$C$46)+(BF95*Results!$C$46))</f>
        <v>17.65521578909302</v>
      </c>
      <c r="BG100" s="6">
        <f>IF(AND(((BG99*-1)/BG79*9.8*Results!$C$46)+(BG95*Results!$C$46)&gt;=0,BF105&lt;=0),0,((BG99*-1)/BG79*9.8*Results!$C$46)+(BG95*Results!$C$46))</f>
        <v>17.660437337557617</v>
      </c>
      <c r="BH100" s="6">
        <f>IF(AND(((BH99*-1)/BH79*9.8*Results!$C$46)+(BH95*Results!$C$46)&gt;=0,BG105&lt;=0),0,((BH99*-1)/BH79*9.8*Results!$C$46)+(BH95*Results!$C$46))</f>
        <v>17.653991246677165</v>
      </c>
      <c r="BI100" s="6">
        <f>IF(AND(((BI99*-1)/BI79*9.8*Results!$C$46)+(BI95*Results!$C$46)&gt;=0,BH105&lt;=0),0,((BI99*-1)/BI79*9.8*Results!$C$46)+(BI95*Results!$C$46))</f>
        <v>17.637347530547185</v>
      </c>
      <c r="BJ100" s="6">
        <f>IF(AND(((BJ99*-1)/BJ79*9.8*Results!$C$46)+(BJ95*Results!$C$46)&gt;=0,BI105&lt;=0),0,((BJ99*-1)/BJ79*9.8*Results!$C$46)+(BJ95*Results!$C$46))</f>
        <v>17.607247105491275</v>
      </c>
      <c r="BK100" s="6">
        <f>IF(AND(((BK99*-1)/BK79*9.8*Results!$C$46)+(BK95*Results!$C$46)&gt;=0,BJ105&lt;=0),0,((BK99*-1)/BK79*9.8*Results!$C$46)+(BK95*Results!$C$46))</f>
        <v>17.56273073402005</v>
      </c>
      <c r="BL100" s="6">
        <f>IF(AND(((BL99*-1)/BL79*9.8*Results!$C$46)+(BL95*Results!$C$46)&gt;=0,BK105&lt;=0),0,((BL99*-1)/BL79*9.8*Results!$C$46)+(BL95*Results!$C$46))</f>
        <v>17.504937729304572</v>
      </c>
      <c r="BM100" s="6">
        <f>IF(AND(((BM99*-1)/BM79*9.8*Results!$C$46)+(BM95*Results!$C$46)&gt;=0,BL105&lt;=0),0,((BM99*-1)/BM79*9.8*Results!$C$46)+(BM95*Results!$C$46))</f>
        <v>17.430490468159455</v>
      </c>
      <c r="BN100" s="6">
        <f>IF(AND(((BN99*-1)/BN79*9.8*Results!$C$46)+(BN95*Results!$C$46)&gt;=0,BM105&lt;=0),0,((BN99*-1)/BN79*9.8*Results!$C$46)+(BN95*Results!$C$46))</f>
        <v>17.339219668604763</v>
      </c>
      <c r="BO100" s="6">
        <f>IF(AND(((BO99*-1)/BO79*9.8*Results!$C$46)+(BO95*Results!$C$46)&gt;=0,BN105&lt;=0),0,((BO99*-1)/BO79*9.8*Results!$C$46)+(BO95*Results!$C$46))</f>
        <v>17.230768772734432</v>
      </c>
      <c r="BP100" s="6">
        <f>IF(AND(((BP99*-1)/BP79*9.8*Results!$C$46)+(BP95*Results!$C$46)&gt;=0,BO105&lt;=0),0,((BP99*-1)/BP79*9.8*Results!$C$46)+(BP95*Results!$C$46))</f>
        <v>17.101566894599252</v>
      </c>
      <c r="BQ100" s="6">
        <f>IF(AND(((BQ99*-1)/BQ79*9.8*Results!$C$46)+(BQ95*Results!$C$46)&gt;=0,BP105&lt;=0),0,((BQ99*-1)/BQ79*9.8*Results!$C$46)+(BQ95*Results!$C$46))</f>
        <v>16.951033603111309</v>
      </c>
      <c r="BR100" s="6">
        <f>IF(AND(((BR99*-1)/BR79*9.8*Results!$C$46)+(BR95*Results!$C$46)&gt;=0,BQ105&lt;=0),0,((BR99*-1)/BR79*9.8*Results!$C$46)+(BR95*Results!$C$46))</f>
        <v>16.778359036879777</v>
      </c>
      <c r="BS100" s="6">
        <f>IF(AND(((BS99*-1)/BS79*9.8*Results!$C$46)+(BS95*Results!$C$46)&gt;=0,BR105&lt;=0),0,((BS99*-1)/BS79*9.8*Results!$C$46)+(BS95*Results!$C$46))</f>
        <v>16.579671325561346</v>
      </c>
      <c r="BT100" s="6">
        <f>IF(AND(((BT99*-1)/BT79*9.8*Results!$C$46)+(BT95*Results!$C$46)&gt;=0,BS105&lt;=0),0,((BT99*-1)/BT79*9.8*Results!$C$46)+(BT95*Results!$C$46))</f>
        <v>16.354760781178662</v>
      </c>
      <c r="BU100" s="6">
        <f>IF(AND(((BU99*-1)/BU79*9.8*Results!$C$46)+(BU95*Results!$C$46)&gt;=0,BT105&lt;=0),0,((BU99*-1)/BU79*9.8*Results!$C$46)+(BU95*Results!$C$46))</f>
        <v>16.101252024234046</v>
      </c>
      <c r="BV100" s="6">
        <f>IF(AND(((BV99*-1)/BV79*9.8*Results!$C$46)+(BV95*Results!$C$46)&gt;=0,BU105&lt;=0),0,((BV99*-1)/BV79*9.8*Results!$C$46)+(BV95*Results!$C$46))</f>
        <v>15.814810141969982</v>
      </c>
      <c r="BW100" s="6">
        <f>IF(AND(((BW99*-1)/BW79*9.8*Results!$C$46)+(BW95*Results!$C$46)&gt;=0,BV105&lt;=0),0,((BW99*-1)/BW79*9.8*Results!$C$46)+(BW95*Results!$C$46))</f>
        <v>15.494412859499878</v>
      </c>
      <c r="BX100" s="6">
        <f>IF(AND(((BX99*-1)/BX79*9.8*Results!$C$46)+(BX95*Results!$C$46)&gt;=0,BW105&lt;=0),0,((BX99*-1)/BX79*9.8*Results!$C$46)+(BX95*Results!$C$46))</f>
        <v>15.136923442539818</v>
      </c>
      <c r="BY100" s="6">
        <f>IF(AND(((BY99*-1)/BY79*9.8*Results!$C$46)+(BY95*Results!$C$46)&gt;=0,BX105&lt;=0),0,((BY99*-1)/BY79*9.8*Results!$C$46)+(BY95*Results!$C$46))</f>
        <v>14.738089350143177</v>
      </c>
      <c r="BZ100" s="6">
        <f>IF(AND(((BZ99*-1)/BZ79*9.8*Results!$C$46)+(BZ95*Results!$C$46)&gt;=0,BY105&lt;=0),0,((BZ99*-1)/BZ79*9.8*Results!$C$46)+(BZ95*Results!$C$46))</f>
        <v>14.294928084547351</v>
      </c>
      <c r="CA100" s="6">
        <f>IF(AND(((CA99*-1)/CA79*9.8*Results!$C$46)+(CA95*Results!$C$46)&gt;=0,BZ105&lt;=0),0,((CA99*-1)/CA79*9.8*Results!$C$46)+(CA95*Results!$C$46))</f>
        <v>13.802455395455997</v>
      </c>
      <c r="CB100" s="6">
        <f>IF(AND(((CB99*-1)/CB79*9.8*Results!$C$46)+(CB95*Results!$C$46)&gt;=0,CA105&lt;=0),0,((CB99*-1)/CB79*9.8*Results!$C$46)+(CB95*Results!$C$46))</f>
        <v>13.256742814360882</v>
      </c>
      <c r="CC100" s="6">
        <f>IF(AND(((CC99*-1)/CC79*9.8*Results!$C$46)+(CC95*Results!$C$46)&gt;=0,CB105&lt;=0),0,((CC99*-1)/CC79*9.8*Results!$C$46)+(CC95*Results!$C$46))</f>
        <v>12.652518147973602</v>
      </c>
      <c r="CD100" s="6">
        <f>IF(AND(((CD99*-1)/CD79*9.8*Results!$C$46)+(CD95*Results!$C$46)&gt;=0,CC105&lt;=0),0,((CD99*-1)/CD79*9.8*Results!$C$46)+(CD95*Results!$C$46))</f>
        <v>11.983872023136922</v>
      </c>
      <c r="CE100" s="6">
        <f>IF(AND(((CE99*-1)/CE79*9.8*Results!$C$46)+(CE95*Results!$C$46)&gt;=0,CD105&lt;=0),0,((CE99*-1)/CE79*9.8*Results!$C$46)+(CE95*Results!$C$46))</f>
        <v>11.24352411803538</v>
      </c>
      <c r="CF100" s="6">
        <f>IF(AND(((CF99*-1)/CF79*9.8*Results!$C$46)+(CF95*Results!$C$46)&gt;=0,CE105&lt;=0),0,((CF99*-1)/CF79*9.8*Results!$C$46)+(CF95*Results!$C$46))</f>
        <v>10.425246961374452</v>
      </c>
      <c r="CG100" s="6">
        <f>IF(AND(((CG99*-1)/CG79*9.8*Results!$C$46)+(CG95*Results!$C$46)&gt;=0,CF105&lt;=0),0,((CG99*-1)/CG79*9.8*Results!$C$46)+(CG95*Results!$C$46))</f>
        <v>9.5192729337104804</v>
      </c>
      <c r="CH100" s="6">
        <f>IF(AND(((CH99*-1)/CH79*9.8*Results!$C$46)+(CH95*Results!$C$46)&gt;=0,CG105&lt;=0),0,((CH99*-1)/CH79*9.8*Results!$C$46)+(CH95*Results!$C$46))</f>
        <v>8.517026702837228</v>
      </c>
      <c r="CI100" s="6">
        <f>IF(AND(((CI99*-1)/CI79*9.8*Results!$C$46)+(CI95*Results!$C$46)&gt;=0,CH105&lt;=0),0,((CI99*-1)/CI79*9.8*Results!$C$46)+(CI95*Results!$C$46))</f>
        <v>7.4061983611347175</v>
      </c>
      <c r="CJ100" s="6">
        <f>IF(AND(((CJ99*-1)/CJ79*9.8*Results!$C$46)+(CJ95*Results!$C$46)&gt;=0,CI105&lt;=0),0,((CJ99*-1)/CJ79*9.8*Results!$C$46)+(CJ95*Results!$C$46))</f>
        <v>6.1748907807821469</v>
      </c>
      <c r="CK100" s="6">
        <f>IF(AND(((CK99*-1)/CK79*9.8*Results!$C$46)+(CK95*Results!$C$46)&gt;=0,CJ105&lt;=0),0,((CK99*-1)/CK79*9.8*Results!$C$46)+(CK95*Results!$C$46))</f>
        <v>4.8070258895798696</v>
      </c>
      <c r="CL100" s="6">
        <f>IF(AND(((CL99*-1)/CL79*9.8*Results!$C$46)+(CL95*Results!$C$46)&gt;=0,CK105&lt;=0),0,((CL99*-1)/CL79*9.8*Results!$C$46)+(CL95*Results!$C$46))</f>
        <v>3.2857938374562892</v>
      </c>
      <c r="CM100" s="6">
        <f>IF(AND(((CM99*-1)/CM79*9.8*Results!$C$46)+(CM95*Results!$C$46)&gt;=0,CL105&lt;=0),0,((CM99*-1)/CM79*9.8*Results!$C$46)+(CM95*Results!$C$46))</f>
        <v>1.5892729407260475</v>
      </c>
      <c r="CN100" s="6">
        <f>IF(AND(((CN99*-1)/CN79*9.8*Results!$C$46)+(CN95*Results!$C$46)&gt;=0,CM105&lt;=0),0,((CN99*-1)/CN79*9.8*Results!$C$46)+(CN95*Results!$C$46))</f>
        <v>-0.30739602670363908</v>
      </c>
      <c r="CO100" s="6">
        <f>IF(AND(((CO99*-1)/CO79*9.8*Results!$C$46)+(CO95*Results!$C$46)&gt;=0,CN105&lt;=0),0,((CO99*-1)/CO79*9.8*Results!$C$46)+(CO95*Results!$C$46))</f>
        <v>-2.4353739352488155</v>
      </c>
      <c r="CP100" s="6">
        <f>IF(AND(((CP99*-1)/CP79*9.8*Results!$C$46)+(CP95*Results!$C$46)&gt;=0,CO105&lt;=0),0,((CP99*-1)/CP79*9.8*Results!$C$46)+(CP95*Results!$C$46))</f>
        <v>-4.8325396122029627</v>
      </c>
      <c r="CQ100" s="6">
        <f>IF(AND(((CQ99*-1)/CQ79*9.8*Results!$C$46)+(CQ95*Results!$C$46)&gt;=0,CP105&lt;=0),0,((CQ99*-1)/CQ79*9.8*Results!$C$46)+(CQ95*Results!$C$46))</f>
        <v>-7.5478801876524191</v>
      </c>
      <c r="CR100" s="6">
        <f>IF(AND(((CR99*-1)/CR79*9.8*Results!$C$46)+(CR95*Results!$C$46)&gt;=0,CQ105&lt;=0),0,((CR99*-1)/CR79*9.8*Results!$C$46)+(CR95*Results!$C$46))</f>
        <v>-10.644192464069201</v>
      </c>
      <c r="CS100" s="6">
        <f>IF(AND(((CS99*-1)/CS79*9.8*Results!$C$46)+(CS95*Results!$C$46)&gt;=0,CR105&lt;=0),0,((CS99*-1)/CS79*9.8*Results!$C$46)+(CS95*Results!$C$46))</f>
        <v>-8.3811550309821694</v>
      </c>
      <c r="CT100" s="6">
        <f>IF(AND(((CT99*-1)/CT79*9.8*Results!$C$46)+(CT95*Results!$C$46)&gt;=0,CS105&lt;=0),0,((CT99*-1)/CT79*9.8*Results!$C$46)+(CT95*Results!$C$46))</f>
        <v>13.602824538752158</v>
      </c>
      <c r="CU100" s="6">
        <f>IF(AND(((CU99*-1)/CU79*9.8*Results!$C$46)+(CU95*Results!$C$46)&gt;=0,CT105&lt;=0),0,((CU99*-1)/CU79*9.8*Results!$C$46)+(CU95*Results!$C$46))</f>
        <v>13.641313354302463</v>
      </c>
      <c r="CV100" s="6">
        <f>IF(AND(((CV99*-1)/CV79*9.8*Results!$C$46)+(CV95*Results!$C$46)&gt;=0,CU105&lt;=0),0,((CV99*-1)/CV79*9.8*Results!$C$46)+(CV95*Results!$C$46))</f>
        <v>13.68053567310506</v>
      </c>
      <c r="CW100" s="6">
        <f>IF(AND(((CW99*-1)/CW79*9.8*Results!$C$46)+(CW95*Results!$C$46)&gt;=0,CV105&lt;=0),0,((CW99*-1)/CW79*9.8*Results!$C$46)+(CW95*Results!$C$46))</f>
        <v>-5.4793089358717815</v>
      </c>
      <c r="CX100" s="6">
        <f>IF(AND(((CX99*-1)/CX79*9.8*Results!$C$46)+(CX95*Results!$C$46)&gt;=0,CW105&lt;=0),0,((CX99*-1)/CX79*9.8*Results!$C$46)+(CX95*Results!$C$46))</f>
        <v>-7.1506067237968676</v>
      </c>
      <c r="CY100" s="6">
        <f>IF(AND(((CY99*-1)/CY79*9.8*Results!$C$46)+(CY95*Results!$C$46)&gt;=0,CX105&lt;=0),0,((CY99*-1)/CY79*9.8*Results!$C$46)+(CY95*Results!$C$46))</f>
        <v>-9.0130623899842615</v>
      </c>
      <c r="CZ100" s="6">
        <f>IF(AND(((CZ99*-1)/CZ79*9.8*Results!$C$46)+(CZ95*Results!$C$46)&gt;=0,CY105&lt;=0),0,((CZ99*-1)/CZ79*9.8*Results!$C$46)+(CZ95*Results!$C$46))</f>
        <v>-11.112261898997911</v>
      </c>
      <c r="DA100" s="6">
        <f>IF(AND(((DA99*-1)/DA79*9.8*Results!$C$46)+(DA95*Results!$C$46)&gt;=0,CZ105&lt;=0),0,((DA99*-1)/DA79*9.8*Results!$C$46)+(DA95*Results!$C$46))</f>
        <v>-13.517966413614781</v>
      </c>
      <c r="DB100" s="6">
        <f>IF(AND(((DB99*-1)/DB79*9.8*Results!$C$46)+(DB95*Results!$C$46)&gt;=0,DA105&lt;=0),0,((DB99*-1)/DB79*9.8*Results!$C$46)+(DB95*Results!$C$46))</f>
        <v>-16.351516571374972</v>
      </c>
      <c r="DC100" s="6">
        <f>IF(AND(((DC99*-1)/DC79*9.8*Results!$C$46)+(DC95*Results!$C$46)&gt;=0,DB105&lt;=0),0,((DC99*-1)/DC79*9.8*Results!$C$46)+(DC95*Results!$C$46))</f>
        <v>-19.875407741812289</v>
      </c>
      <c r="DD100" s="6">
        <f>IF(AND(((DD99*-1)/DD79*9.8*Results!$C$46)+(DD95*Results!$C$46)&gt;=0,DC105&lt;=0),0,((DD99*-1)/DD79*9.8*Results!$C$46)+(DD95*Results!$C$46))</f>
        <v>-21.481085385341295</v>
      </c>
      <c r="DE100" s="6">
        <f>IF(AND(((DE99*-1)/DE79*9.8*Results!$C$46)+(DE95*Results!$C$46)&gt;=0,DD105&lt;=0),0,((DE99*-1)/DE79*9.8*Results!$C$46)+(DE95*Results!$C$46))</f>
        <v>-29.787274091793936</v>
      </c>
      <c r="DF100" s="6">
        <f>IF(AND(((DF99*-1)/DF79*9.8*Results!$C$46)+(DF95*Results!$C$46)&gt;=0,DE105&lt;=0),0,((DF99*-1)/DF79*9.8*Results!$C$46)+(DF95*Results!$C$46))</f>
        <v>-30.259074873464961</v>
      </c>
      <c r="DG100" s="6">
        <f>IF(AND(((DG99*-1)/DG79*9.8*Results!$C$46)+(DG95*Results!$C$46)&gt;=0,DF105&lt;=0),0,((DG99*-1)/DG79*9.8*Results!$C$46)+(DG95*Results!$C$46))</f>
        <v>-30.743685301989974</v>
      </c>
      <c r="DH100" s="6">
        <f>IF(AND(((DH99*-1)/DH79*9.8*Results!$C$46)+(DH95*Results!$C$46)&gt;=0,DG105&lt;=0),0,((DH99*-1)/DH79*9.8*Results!$C$46)+(DH95*Results!$C$46))</f>
        <v>-31.241559350807144</v>
      </c>
      <c r="DI100" s="6">
        <f>IF(AND(((DI99*-1)/DI79*9.8*Results!$C$46)+(DI95*Results!$C$46)&gt;=0,DH105&lt;=0),0,((DI99*-1)/DI79*9.8*Results!$C$46)+(DI95*Results!$C$46))</f>
        <v>-31.753172046175365</v>
      </c>
      <c r="DJ100" s="6">
        <f>IF(AND(((DJ99*-1)/DJ79*9.8*Results!$C$46)+(DJ95*Results!$C$46)&gt;=0,DI105&lt;=0),0,((DJ99*-1)/DJ79*9.8*Results!$C$46)+(DJ95*Results!$C$46))</f>
        <v>-32.279020723324479</v>
      </c>
      <c r="DK100" s="6">
        <f>IF(AND(((DK99*-1)/DK79*9.8*Results!$C$46)+(DK95*Results!$C$46)&gt;=0,DJ105&lt;=0),0,((DK99*-1)/DK79*9.8*Results!$C$46)+(DK95*Results!$C$46))</f>
        <v>-32.819626375158236</v>
      </c>
      <c r="DL100" s="6">
        <f>IF(AND(((DL99*-1)/DL79*9.8*Results!$C$46)+(DL95*Results!$C$46)&gt;=0,DK105&lt;=0),0,((DL99*-1)/DL79*9.8*Results!$C$46)+(DL95*Results!$C$46))</f>
        <v>-33.375535101611021</v>
      </c>
      <c r="DM100" s="6">
        <f>IF(AND(((DM99*-1)/DM79*9.8*Results!$C$46)+(DM95*Results!$C$46)&gt;=0,DL105&lt;=0),0,((DM99*-1)/DM79*9.8*Results!$C$46)+(DM95*Results!$C$46))</f>
        <v>-33.947319668580953</v>
      </c>
      <c r="DN100" s="6">
        <f>IF(AND(((DN99*-1)/DN79*9.8*Results!$C$46)+(DN95*Results!$C$46)&gt;=0,DM105&lt;=0),0,((DN99*-1)/DN79*9.8*Results!$C$46)+(DN95*Results!$C$46))</f>
        <v>-34.535581186276481</v>
      </c>
      <c r="DO100" s="6">
        <f>IF(AND(((DO99*-1)/DO79*9.8*Results!$C$46)+(DO95*Results!$C$46)&gt;=0,DN105&lt;=0),0,((DO99*-1)/DO79*9.8*Results!$C$46)+(DO95*Results!$C$46))</f>
        <v>-35.14095091783669</v>
      </c>
      <c r="DP100" s="6">
        <f>IF(AND(((DP99*-1)/DP79*9.8*Results!$C$46)+(DP95*Results!$C$46)&gt;=0,DO105&lt;=0),0,((DP99*-1)/DP79*9.8*Results!$C$46)+(DP95*Results!$C$46))</f>
        <v>-35.764092230227959</v>
      </c>
      <c r="DQ100" s="6">
        <f>IF(AND(((DQ99*-1)/DQ79*9.8*Results!$C$46)+(DQ95*Results!$C$46)&gt;=0,DP105&lt;=0),0,((DQ99*-1)/DQ79*9.8*Results!$C$46)+(DQ95*Results!$C$46))</f>
        <v>-36.405702700700409</v>
      </c>
      <c r="DR100" s="6">
        <f>IF(AND(((DR99*-1)/DR79*9.8*Results!$C$46)+(DR95*Results!$C$46)&gt;=0,DQ105&lt;=0),0,((DR99*-1)/DR79*9.8*Results!$C$46)+(DR95*Results!$C$46))</f>
        <v>-37.066516393523152</v>
      </c>
      <c r="DS100" s="6">
        <f>IF(AND(((DS99*-1)/DS79*9.8*Results!$C$46)+(DS95*Results!$C$46)&gt;=0,DR105&lt;=0),0,((DS99*-1)/DS79*9.8*Results!$C$46)+(DS95*Results!$C$46))</f>
        <v>-37.747306323330093</v>
      </c>
      <c r="DT100" s="6">
        <f>IF(AND(((DT99*-1)/DT79*9.8*Results!$C$46)+(DT95*Results!$C$46)&gt;=0,DS105&lt;=0),0,((DT99*-1)/DT79*9.8*Results!$C$46)+(DT95*Results!$C$46))</f>
        <v>-38.44888712322188</v>
      </c>
      <c r="DU100" s="6">
        <f>IF(AND(((DU99*-1)/DU79*9.8*Results!$C$46)+(DU95*Results!$C$46)&gt;=0,DT105&lt;=0),0,((DU99*-1)/DU79*9.8*Results!$C$46)+(DU95*Results!$C$46))</f>
        <v>-39.172117937813347</v>
      </c>
      <c r="DV100" s="6">
        <f>IF(AND(((DV99*-1)/DV79*9.8*Results!$C$46)+(DV95*Results!$C$46)&gt;=0,DU105&lt;=0),0,((DV99*-1)/DV79*9.8*Results!$C$46)+(DV95*Results!$C$46))</f>
        <v>-39.917905563722158</v>
      </c>
      <c r="DW100" s="6">
        <f>IF(AND(((DW99*-1)/DW79*9.8*Results!$C$46)+(DW95*Results!$C$46)&gt;=0,DV105&lt;=0),0,((DW99*-1)/DW79*9.8*Results!$C$46)+(DW95*Results!$C$46))</f>
        <v>-40.687207862600289</v>
      </c>
      <c r="DX100" s="6">
        <f>IF(AND(((DX99*-1)/DX79*9.8*Results!$C$46)+(DX95*Results!$C$46)&gt;=0,DW105&lt;=0),0,((DX99*-1)/DX79*9.8*Results!$C$46)+(DX95*Results!$C$46))</f>
        <v>-41.481037474761628</v>
      </c>
      <c r="DY100" s="6">
        <f>IF(AND(((DY99*-1)/DY79*9.8*Results!$C$46)+(DY95*Results!$C$46)&gt;=0,DX105&lt;=0),0,((DY99*-1)/DY79*9.8*Results!$C$46)+(DY95*Results!$C$46))</f>
        <v>-42.300465864805453</v>
      </c>
      <c r="DZ100" s="6">
        <f>IF(AND(((DZ99*-1)/DZ79*9.8*Results!$C$46)+(DZ95*Results!$C$46)&gt;=0,DY105&lt;=0),0,((DZ99*-1)/DZ79*9.8*Results!$C$46)+(DZ95*Results!$C$46))</f>
        <v>-43.146627734438574</v>
      </c>
      <c r="EA100" s="6">
        <f>IF(AND(((EA99*-1)/EA79*9.8*Results!$C$46)+(EA95*Results!$C$46)&gt;=0,DZ105&lt;=0),0,((EA99*-1)/EA79*9.8*Results!$C$46)+(EA95*Results!$C$46))</f>
        <v>-44.020725842026927</v>
      </c>
      <c r="EB100" s="6">
        <f>IF(AND(((EB99*-1)/EB79*9.8*Results!$C$46)+(EB95*Results!$C$46)&gt;=0,EA105&lt;=0),0,((EB99*-1)/EB79*9.8*Results!$C$46)+(EB95*Results!$C$46))</f>
        <v>-44.924036273344043</v>
      </c>
      <c r="EC100" s="6">
        <f>IF(AND(((EC99*-1)/EC79*9.8*Results!$C$46)+(EC95*Results!$C$46)&gt;=0,EB105&lt;=0),0,((EC99*-1)/EC79*9.8*Results!$C$46)+(EC95*Results!$C$46))</f>
        <v>-45.857914213623701</v>
      </c>
      <c r="ED100" s="6">
        <f>IF(AND(((ED99*-1)/ED79*9.8*Results!$C$46)+(ED95*Results!$C$46)&gt;=0,EC105&lt;=0),0,((ED99*-1)/ED79*9.8*Results!$C$46)+(ED95*Results!$C$46))</f>
        <v>-46.823800277482341</v>
      </c>
      <c r="EE100" s="6">
        <f>IF(AND(((EE99*-1)/EE79*9.8*Results!$C$46)+(EE95*Results!$C$46)&gt;=0,ED105&lt;=0),0,((EE99*-1)/EE79*9.8*Results!$C$46)+(EE95*Results!$C$46))</f>
        <v>-47.823227460685416</v>
      </c>
      <c r="EF100" s="6">
        <f>IF(AND(((EF99*-1)/EF79*9.8*Results!$C$46)+(EF95*Results!$C$46)&gt;=0,EE105&lt;=0),0,((EF99*-1)/EF79*9.8*Results!$C$46)+(EF95*Results!$C$46))</f>
        <v>-48.857828786250664</v>
      </c>
      <c r="EG100" s="6">
        <f>IF(AND(((EG99*-1)/EG79*9.8*Results!$C$46)+(EG95*Results!$C$46)&gt;=0,EF105&lt;=0),0,((EG99*-1)/EG79*9.8*Results!$C$46)+(EG95*Results!$C$46))</f>
        <v>-49.929345727197401</v>
      </c>
      <c r="EH100" s="6">
        <f>IF(AND(((EH99*-1)/EH79*9.8*Results!$C$46)+(EH95*Results!$C$46)&gt;=0,EG105&lt;=0),0,((EH99*-1)/EH79*9.8*Results!$C$46)+(EH95*Results!$C$46))</f>
        <v>-2.0940128064366945</v>
      </c>
      <c r="EI100" s="6">
        <f>IF(AND(((EI99*-1)/EI79*9.8*Results!$C$46)+(EI95*Results!$C$46)&gt;=0,EH105&lt;=0),0,((EI99*-1)/EI79*9.8*Results!$C$46)+(EI95*Results!$C$46))</f>
        <v>-1.881641716929586</v>
      </c>
      <c r="EJ100" s="6">
        <f>IF(AND(((EJ99*-1)/EJ79*9.8*Results!$C$46)+(EJ95*Results!$C$46)&gt;=0,EI105&lt;=0),0,((EJ99*-1)/EJ79*9.8*Results!$C$46)+(EJ95*Results!$C$46))</f>
        <v>-1.878458470142748</v>
      </c>
      <c r="EK100" s="6">
        <f>IF(AND(((EK99*-1)/EK79*9.8*Results!$C$46)+(EK95*Results!$C$46)&gt;=0,EJ105&lt;=0),0,((EK99*-1)/EK79*9.8*Results!$C$46)+(EK95*Results!$C$46))</f>
        <v>-1.8762524443414605</v>
      </c>
      <c r="EL100" s="6">
        <f>IF(AND(((EL99*-1)/EL79*9.8*Results!$C$46)+(EL95*Results!$C$46)&gt;=0,EK105&lt;=0),0,((EL99*-1)/EL79*9.8*Results!$C$46)+(EL95*Results!$C$46))</f>
        <v>-1.874115114161798</v>
      </c>
      <c r="EM100" s="6">
        <f>IF(AND(((EM99*-1)/EM79*9.8*Results!$C$46)+(EM95*Results!$C$46)&gt;=0,EL105&lt;=0),0,((EM99*-1)/EM79*9.8*Results!$C$46)+(EM95*Results!$C$46))</f>
        <v>-1.8720424826288866</v>
      </c>
      <c r="EN100" s="6">
        <f>IF(AND(((EN99*-1)/EN79*9.8*Results!$C$46)+(EN95*Results!$C$46)&gt;=0,EM105&lt;=0),0,((EN99*-1)/EN79*9.8*Results!$C$46)+(EN95*Results!$C$46))</f>
        <v>-1.8700345003234204</v>
      </c>
      <c r="EO100" s="6">
        <f>IF(AND(((EO99*-1)/EO79*9.8*Results!$C$46)+(EO95*Results!$C$46)&gt;=0,EN105&lt;=0),0,((EO99*-1)/EO79*9.8*Results!$C$46)+(EO95*Results!$C$46))</f>
        <v>-1.8680911359649333</v>
      </c>
      <c r="EP100" s="6">
        <f>IF(AND(((EP99*-1)/EP79*9.8*Results!$C$46)+(EP95*Results!$C$46)&gt;=0,EO105&lt;=0),0,((EP99*-1)/EP79*9.8*Results!$C$46)+(EP95*Results!$C$46))</f>
        <v>-1.8662123592710245</v>
      </c>
      <c r="EQ100" s="6">
        <f>IF(AND(((EQ99*-1)/EQ79*9.8*Results!$C$46)+(EQ95*Results!$C$46)&gt;=0,EP105&lt;=0),0,((EQ99*-1)/EQ79*9.8*Results!$C$46)+(EQ95*Results!$C$46))</f>
        <v>-1.8643981408865233</v>
      </c>
      <c r="ER100" s="6">
        <f>IF(AND(((ER99*-1)/ER79*9.8*Results!$C$46)+(ER95*Results!$C$46)&gt;=0,EQ105&lt;=0),0,((ER99*-1)/ER79*9.8*Results!$C$46)+(ER95*Results!$C$46))</f>
        <v>-1.8626484523869866</v>
      </c>
      <c r="ES100" s="6">
        <f>IF(AND(((ES99*-1)/ES79*9.8*Results!$C$46)+(ES95*Results!$C$46)&gt;=0,ER105&lt;=0),0,((ES99*-1)/ES79*9.8*Results!$C$46)+(ES95*Results!$C$46))</f>
        <v>-1.8609632662823881</v>
      </c>
      <c r="ET100" s="6">
        <f>IF(AND(((ET99*-1)/ET79*9.8*Results!$C$46)+(ET95*Results!$C$46)&gt;=0,ES105&lt;=0),0,((ET99*-1)/ET79*9.8*Results!$C$46)+(ET95*Results!$C$46))</f>
        <v>-1.8593425560206782</v>
      </c>
      <c r="EU100" s="6">
        <f>IF(AND(((EU99*-1)/EU79*9.8*Results!$C$46)+(EU95*Results!$C$46)&gt;=0,ET105&lt;=0),0,((EU99*-1)/EU79*9.8*Results!$C$46)+(EU95*Results!$C$46))</f>
        <v>-1.8577862959912306</v>
      </c>
      <c r="EV100" s="6">
        <f>IF(AND(((EV99*-1)/EV79*9.8*Results!$C$46)+(EV95*Results!$C$46)&gt;=0,EU105&lt;=0),0,((EV99*-1)/EV79*9.8*Results!$C$46)+(EV95*Results!$C$46))</f>
        <v>-1.8562944615281545</v>
      </c>
      <c r="EW100" s="6">
        <f>IF(AND(((EW99*-1)/EW79*9.8*Results!$C$46)+(EW95*Results!$C$46)&gt;=0,EV105&lt;=0),0,((EW99*-1)/EW79*9.8*Results!$C$46)+(EW95*Results!$C$46))</f>
        <v>-1.8548670289134144</v>
      </c>
      <c r="EX100" s="6">
        <f>IF(AND(((EX99*-1)/EX79*9.8*Results!$C$46)+(EX95*Results!$C$46)&gt;=0,EW105&lt;=0),0,((EX99*-1)/EX79*9.8*Results!$C$46)+(EX95*Results!$C$46))</f>
        <v>-1.8535039753799278</v>
      </c>
      <c r="EY100" s="6">
        <f>IF(AND(((EY99*-1)/EY79*9.8*Results!$C$46)+(EY95*Results!$C$46)&gt;=0,EX105&lt;=0),0,((EY99*-1)/EY79*9.8*Results!$C$46)+(EY95*Results!$C$46))</f>
        <v>-1.852205279114429</v>
      </c>
      <c r="EZ100" s="6">
        <f>IF(AND(((EZ99*-1)/EZ79*9.8*Results!$C$46)+(EZ95*Results!$C$46)&gt;=0,EY105&lt;=0),0,((EZ99*-1)/EZ79*9.8*Results!$C$46)+(EZ95*Results!$C$46))</f>
        <v>-1.8509709192602788</v>
      </c>
      <c r="FA100" s="6">
        <f>IF(AND(((FA99*-1)/FA79*9.8*Results!$C$46)+(FA95*Results!$C$46)&gt;=0,EZ105&lt;=0),0,((FA99*-1)/FA79*9.8*Results!$C$46)+(FA95*Results!$C$46))</f>
        <v>-1.8498008759200673</v>
      </c>
      <c r="FB100" s="6">
        <f>IF(AND(((FB99*-1)/FB79*9.8*Results!$C$46)+(FB95*Results!$C$46)&gt;=0,FA105&lt;=0),0,((FB99*-1)/FB79*9.8*Results!$C$46)+(FB95*Results!$C$46))</f>
        <v>-1.8486951301581769</v>
      </c>
      <c r="FC100" s="6">
        <f>IF(AND(((FC99*-1)/FC79*9.8*Results!$C$46)+(FC95*Results!$C$46)&gt;=0,FB105&lt;=0),0,((FC99*-1)/FC79*9.8*Results!$C$46)+(FC95*Results!$C$46))</f>
        <v>-1.8476536640031256</v>
      </c>
      <c r="FD100" s="6">
        <f>IF(AND(((FD99*-1)/FD79*9.8*Results!$C$46)+(FD95*Results!$C$46)&gt;=0,FC105&lt;=0),0,((FD99*-1)/FD79*9.8*Results!$C$46)+(FD95*Results!$C$46))</f>
        <v>-1.8466764604498298</v>
      </c>
      <c r="FE100" s="6">
        <f>IF(AND(((FE99*-1)/FE79*9.8*Results!$C$46)+(FE95*Results!$C$46)&gt;=0,FD105&lt;=0),0,((FE99*-1)/FE79*9.8*Results!$C$46)+(FE95*Results!$C$46))</f>
        <v>-1.8457635034617663</v>
      </c>
      <c r="FF100" s="6">
        <f>IF(AND(((FF99*-1)/FF79*9.8*Results!$C$46)+(FF95*Results!$C$46)&gt;=0,FE105&lt;=0),0,((FF99*-1)/FF79*9.8*Results!$C$46)+(FF95*Results!$C$46))</f>
        <v>-1.8449147779728854</v>
      </c>
      <c r="FG100" s="6">
        <f>IF(AND(((FG99*-1)/FG79*9.8*Results!$C$46)+(FG95*Results!$C$46)&gt;=0,FF105&lt;=0),0,((FG99*-1)/FG79*9.8*Results!$C$46)+(FG95*Results!$C$46))</f>
        <v>-1.8441302698895363</v>
      </c>
      <c r="FH100" s="6">
        <f>IF(AND(((FH99*-1)/FH79*9.8*Results!$C$46)+(FH95*Results!$C$46)&gt;=0,FG105&lt;=0),0,((FH99*-1)/FH79*9.8*Results!$C$46)+(FH95*Results!$C$46))</f>
        <v>-1.843409966092203</v>
      </c>
      <c r="FI100" s="6">
        <f>IF(AND(((FI99*-1)/FI79*9.8*Results!$C$46)+(FI95*Results!$C$46)&gt;=0,FH105&lt;=0),0,((FI99*-1)/FI79*9.8*Results!$C$46)+(FI95*Results!$C$46))</f>
        <v>-1.842753854437035</v>
      </c>
      <c r="FJ100" s="6">
        <f>IF(AND(((FJ99*-1)/FJ79*9.8*Results!$C$46)+(FJ95*Results!$C$46)&gt;=0,FI105&lt;=0),0,((FJ99*-1)/FJ79*9.8*Results!$C$46)+(FJ95*Results!$C$46))</f>
        <v>-1.8421619237574163</v>
      </c>
      <c r="FK100" s="6">
        <f>IF(AND(((FK99*-1)/FK79*9.8*Results!$C$46)+(FK95*Results!$C$46)&gt;=0,FJ105&lt;=0),0,((FK99*-1)/FK79*9.8*Results!$C$46)+(FK95*Results!$C$46))</f>
        <v>-1.8416341638652138</v>
      </c>
      <c r="FL100" s="6">
        <f>IF(AND(((FL99*-1)/FL79*9.8*Results!$C$46)+(FL95*Results!$C$46)&gt;=0,FK105&lt;=0),0,((FL99*-1)/FL79*9.8*Results!$C$46)+(FL95*Results!$C$46))</f>
        <v>-1.841170565552062</v>
      </c>
      <c r="FM100" s="6">
        <f>IF(AND(((FM99*-1)/FM79*9.8*Results!$C$46)+(FM95*Results!$C$46)&gt;=0,FL105&lt;=0),0,((FM99*-1)/FM79*9.8*Results!$C$46)+(FM95*Results!$C$46))</f>
        <v>-1.8407711205904107</v>
      </c>
      <c r="FN100" s="6">
        <f>IF(AND(((FN99*-1)/FN79*9.8*Results!$C$46)+(FN95*Results!$C$46)&gt;=0,FM105&lt;=0),0,((FN99*-1)/FN79*9.8*Results!$C$46)+(FN95*Results!$C$46))</f>
        <v>-1.8404358217344701</v>
      </c>
      <c r="FO100" s="6">
        <f>IF(AND(((FO99*-1)/FO79*9.8*Results!$C$46)+(FO95*Results!$C$46)&gt;=0,FN105&lt;=0),0,((FO99*-1)/FO79*9.8*Results!$C$46)+(FO95*Results!$C$46))</f>
        <v>-1.8401646627210653</v>
      </c>
      <c r="FP100" s="6">
        <f>IF(AND(((FP99*-1)/FP79*9.8*Results!$C$46)+(FP95*Results!$C$46)&gt;=0,FO105&lt;=0),0,((FP99*-1)/FP79*9.8*Results!$C$46)+(FP95*Results!$C$46))</f>
        <v>-1.8399576382703007</v>
      </c>
      <c r="FQ100" s="6">
        <f>IF(AND(((FQ99*-1)/FQ79*9.8*Results!$C$46)+(FQ95*Results!$C$46)&gt;=0,FP105&lt;=0),0,((FQ99*-1)/FQ79*9.8*Results!$C$46)+(FQ95*Results!$C$46))</f>
        <v>0</v>
      </c>
      <c r="FR100" s="6">
        <f>IF(AND(((FR99*-1)/FR79*9.8*Results!$C$46)+(FR95*Results!$C$46)&gt;=0,FQ105&lt;=0),0,((FR99*-1)/FR79*9.8*Results!$C$46)+(FR95*Results!$C$46))</f>
        <v>0</v>
      </c>
      <c r="FS100" s="6">
        <f>IF(AND(((FS99*-1)/FS79*9.8*Results!$C$46)+(FS95*Results!$C$46)&gt;=0,FR105&lt;=0),0,((FS99*-1)/FS79*9.8*Results!$C$46)+(FS95*Results!$C$46))</f>
        <v>0</v>
      </c>
      <c r="FT100" s="6">
        <f>IF(AND(((FT99*-1)/FT79*9.8*Results!$C$46)+(FT95*Results!$C$46)&gt;=0,FS105&lt;=0),0,((FT99*-1)/FT79*9.8*Results!$C$46)+(FT95*Results!$C$46))</f>
        <v>0</v>
      </c>
      <c r="FU100" s="6">
        <f>IF(AND(((FU99*-1)/FU79*9.8*Results!$C$46)+(FU95*Results!$C$46)&gt;=0,FT105&lt;=0),0,((FU99*-1)/FU79*9.8*Results!$C$46)+(FU95*Results!$C$46))</f>
        <v>0</v>
      </c>
      <c r="FV100" s="6">
        <f>IF(AND(((FV99*-1)/FV79*9.8*Results!$C$46)+(FV95*Results!$C$46)&gt;=0,FU105&lt;=0),0,((FV99*-1)/FV79*9.8*Results!$C$46)+(FV95*Results!$C$46))</f>
        <v>0</v>
      </c>
      <c r="FW100" s="6">
        <f>IF(AND(((FW99*-1)/FW79*9.8*Results!$C$46)+(FW95*Results!$C$46)&gt;=0,FV105&lt;=0),0,((FW99*-1)/FW79*9.8*Results!$C$46)+(FW95*Results!$C$46))</f>
        <v>0</v>
      </c>
      <c r="FX100" s="6">
        <f>IF(AND(((FX99*-1)/FX79*9.8*Results!$C$46)+(FX95*Results!$C$46)&gt;=0,FW105&lt;=0),0,((FX99*-1)/FX79*9.8*Results!$C$46)+(FX95*Results!$C$46))</f>
        <v>0</v>
      </c>
      <c r="FY100" s="6">
        <f>IF(AND(((FY99*-1)/FY79*9.8*Results!$C$46)+(FY95*Results!$C$46)&gt;=0,FX105&lt;=0),0,((FY99*-1)/FY79*9.8*Results!$C$46)+(FY95*Results!$C$46))</f>
        <v>0</v>
      </c>
      <c r="FZ100" s="6">
        <f>IF(AND(((FZ99*-1)/FZ79*9.8*Results!$C$46)+(FZ95*Results!$C$46)&gt;=0,FY105&lt;=0),0,((FZ99*-1)/FZ79*9.8*Results!$C$46)+(FZ95*Results!$C$46))</f>
        <v>0</v>
      </c>
      <c r="GA100" s="6">
        <f>IF(AND(((GA99*-1)/GA79*9.8*Results!$C$46)+(GA95*Results!$C$46)&gt;=0,FZ105&lt;=0),0,((GA99*-1)/GA79*9.8*Results!$C$46)+(GA95*Results!$C$46))</f>
        <v>0</v>
      </c>
      <c r="GB100" s="6">
        <f>IF(AND(((GB99*-1)/GB79*9.8*Results!$C$46)+(GB95*Results!$C$46)&gt;=0,GA105&lt;=0),0,((GB99*-1)/GB79*9.8*Results!$C$46)+(GB95*Results!$C$46))</f>
        <v>0</v>
      </c>
      <c r="GC100" s="6">
        <f>IF(AND(((GC99*-1)/GC79*9.8*Results!$C$46)+(GC95*Results!$C$46)&gt;=0,GB105&lt;=0),0,((GC99*-1)/GC79*9.8*Results!$C$46)+(GC95*Results!$C$46))</f>
        <v>0</v>
      </c>
      <c r="GD100" s="6">
        <f>IF(AND(((GD99*-1)/GD79*9.8*Results!$C$46)+(GD95*Results!$C$46)&gt;=0,GC105&lt;=0),0,((GD99*-1)/GD79*9.8*Results!$C$46)+(GD95*Results!$C$46))</f>
        <v>0</v>
      </c>
      <c r="GE100" s="6">
        <f>IF(AND(((GE99*-1)/GE79*9.8*Results!$C$46)+(GE95*Results!$C$46)&gt;=0,GD105&lt;=0),0,((GE99*-1)/GE79*9.8*Results!$C$46)+(GE95*Results!$C$46))</f>
        <v>0</v>
      </c>
      <c r="GF100" s="6">
        <f>IF(AND(((GF99*-1)/GF79*9.8*Results!$C$46)+(GF95*Results!$C$46)&gt;=0,GE105&lt;=0),0,((GF99*-1)/GF79*9.8*Results!$C$46)+(GF95*Results!$C$46))</f>
        <v>0</v>
      </c>
      <c r="GG100" s="6">
        <f>IF(AND(((GG99*-1)/GG79*9.8*Results!$C$46)+(GG95*Results!$C$46)&gt;=0,GF105&lt;=0),0,((GG99*-1)/GG79*9.8*Results!$C$46)+(GG95*Results!$C$46))</f>
        <v>0</v>
      </c>
      <c r="GH100" s="6">
        <f>IF(AND(((GH99*-1)/GH79*9.8*Results!$C$46)+(GH95*Results!$C$46)&gt;=0,GG105&lt;=0),0,((GH99*-1)/GH79*9.8*Results!$C$46)+(GH95*Results!$C$46))</f>
        <v>0</v>
      </c>
      <c r="GI100" s="6">
        <f>IF(AND(((GI99*-1)/GI79*9.8*Results!$C$46)+(GI95*Results!$C$46)&gt;=0,GH105&lt;=0),0,((GI99*-1)/GI79*9.8*Results!$C$46)+(GI95*Results!$C$46))</f>
        <v>0</v>
      </c>
      <c r="GJ100" s="6">
        <f>IF(AND(((GJ99*-1)/GJ79*9.8*Results!$C$46)+(GJ95*Results!$C$46)&gt;=0,GI105&lt;=0),0,((GJ99*-1)/GJ79*9.8*Results!$C$46)+(GJ95*Results!$C$46))</f>
        <v>0</v>
      </c>
      <c r="GK100" s="6">
        <f>IF(AND(((GK99*-1)/GK79*9.8*Results!$C$46)+(GK95*Results!$C$46)&gt;=0,GJ105&lt;=0),0,((GK99*-1)/GK79*9.8*Results!$C$46)+(GK95*Results!$C$46))</f>
        <v>0</v>
      </c>
      <c r="GL100" s="6">
        <f>IF(AND(((GL99*-1)/GL79*9.8*Results!$C$46)+(GL95*Results!$C$46)&gt;=0,GK105&lt;=0),0,((GL99*-1)/GL79*9.8*Results!$C$46)+(GL95*Results!$C$46))</f>
        <v>0</v>
      </c>
      <c r="GM100" s="6">
        <f>IF(AND(((GM99*-1)/GM79*9.8*Results!$C$46)+(GM95*Results!$C$46)&gt;=0,GL105&lt;=0),0,((GM99*-1)/GM79*9.8*Results!$C$46)+(GM95*Results!$C$46))</f>
        <v>0</v>
      </c>
      <c r="GN100" s="6">
        <f>IF(AND(((GN99*-1)/GN79*9.8*Results!$C$46)+(GN95*Results!$C$46)&gt;=0,GM105&lt;=0),0,((GN99*-1)/GN79*9.8*Results!$C$46)+(GN95*Results!$C$46))</f>
        <v>0</v>
      </c>
      <c r="GO100" s="6">
        <f>IF(AND(((GO99*-1)/GO79*9.8*Results!$C$46)+(GO95*Results!$C$46)&gt;=0,GN105&lt;=0),0,((GO99*-1)/GO79*9.8*Results!$C$46)+(GO95*Results!$C$46))</f>
        <v>0</v>
      </c>
      <c r="GP100" s="6">
        <f>IF(AND(((GP99*-1)/GP79*9.8*Results!$C$46)+(GP95*Results!$C$46)&gt;=0,GO105&lt;=0),0,((GP99*-1)/GP79*9.8*Results!$C$46)+(GP95*Results!$C$46))</f>
        <v>0</v>
      </c>
      <c r="GQ100" s="6">
        <f>IF(AND(((GQ99*-1)/GQ79*9.8*Results!$C$46)+(GQ95*Results!$C$46)&gt;=0,GP105&lt;=0),0,((GQ99*-1)/GQ79*9.8*Results!$C$46)+(GQ95*Results!$C$46))</f>
        <v>0</v>
      </c>
      <c r="GR100" s="6">
        <f>IF(AND(((GR99*-1)/GR79*9.8*Results!$C$46)+(GR95*Results!$C$46)&gt;=0,GQ105&lt;=0),0,((GR99*-1)/GR79*9.8*Results!$C$46)+(GR95*Results!$C$46))</f>
        <v>0</v>
      </c>
      <c r="GS100" s="6">
        <f>IF(AND(((GS99*-1)/GS79*9.8*Results!$C$46)+(GS95*Results!$C$46)&gt;=0,GR105&lt;=0),0,((GS99*-1)/GS79*9.8*Results!$C$46)+(GS95*Results!$C$46))</f>
        <v>0</v>
      </c>
      <c r="GT100" s="6">
        <f>IF(AND(((GT99*-1)/GT79*9.8*Results!$C$46)+(GT95*Results!$C$46)&gt;=0,GS105&lt;=0),0,((GT99*-1)/GT79*9.8*Results!$C$46)+(GT95*Results!$C$46))</f>
        <v>0</v>
      </c>
      <c r="GU100" s="6">
        <f>IF(AND(((GU99*-1)/GU79*9.8*Results!$C$46)+(GU95*Results!$C$46)&gt;=0,GT105&lt;=0),0,((GU99*-1)/GU79*9.8*Results!$C$46)+(GU95*Results!$C$46))</f>
        <v>0</v>
      </c>
      <c r="GV100" s="6">
        <f>IF(AND(((GV99*-1)/GV79*9.8*Results!$C$46)+(GV95*Results!$C$46)&gt;=0,GU105&lt;=0),0,((GV99*-1)/GV79*9.8*Results!$C$46)+(GV95*Results!$C$46))</f>
        <v>0</v>
      </c>
      <c r="GW100" s="6">
        <f>IF(AND(((GW99*-1)/GW79*9.8*Results!$C$46)+(GW95*Results!$C$46)&gt;=0,GV105&lt;=0),0,((GW99*-1)/GW79*9.8*Results!$C$46)+(GW95*Results!$C$46))</f>
        <v>0</v>
      </c>
      <c r="GX100" s="6">
        <f>IF(AND(((GX99*-1)/GX79*9.8*Results!$C$46)+(GX95*Results!$C$46)&gt;=0,GW105&lt;=0),0,((GX99*-1)/GX79*9.8*Results!$C$46)+(GX95*Results!$C$46))</f>
        <v>0</v>
      </c>
      <c r="GY100" s="6">
        <f>IF(AND(((GY99*-1)/GY79*9.8*Results!$C$46)+(GY95*Results!$C$46)&gt;=0,GX105&lt;=0),0,((GY99*-1)/GY79*9.8*Results!$C$46)+(GY95*Results!$C$46))</f>
        <v>0</v>
      </c>
      <c r="GZ100" s="6">
        <f>IF(AND(((GZ99*-1)/GZ79*9.8*Results!$C$46)+(GZ95*Results!$C$46)&gt;=0,GY105&lt;=0),0,((GZ99*-1)/GZ79*9.8*Results!$C$46)+(GZ95*Results!$C$46))</f>
        <v>0</v>
      </c>
      <c r="HA100" s="6">
        <f>IF(AND(((HA99*-1)/HA79*9.8*Results!$C$46)+(HA95*Results!$C$46)&gt;=0,GZ105&lt;=0),0,((HA99*-1)/HA79*9.8*Results!$C$46)+(HA95*Results!$C$46))</f>
        <v>0</v>
      </c>
      <c r="HB100" s="6">
        <f>IF(AND(((HB99*-1)/HB79*9.8*Results!$C$46)+(HB95*Results!$C$46)&gt;=0,HA105&lt;=0),0,((HB99*-1)/HB79*9.8*Results!$C$46)+(HB95*Results!$C$46))</f>
        <v>0</v>
      </c>
      <c r="HC100" s="6">
        <f>IF(AND(((HC99*-1)/HC79*9.8*Results!$C$46)+(HC95*Results!$C$46)&gt;=0,HB105&lt;=0),0,((HC99*-1)/HC79*9.8*Results!$C$46)+(HC95*Results!$C$46))</f>
        <v>0</v>
      </c>
      <c r="HD100" s="6">
        <f>IF(AND(((HD99*-1)/HD79*9.8*Results!$C$46)+(HD95*Results!$C$46)&gt;=0,HC105&lt;=0),0,((HD99*-1)/HD79*9.8*Results!$C$46)+(HD95*Results!$C$46))</f>
        <v>0</v>
      </c>
      <c r="HE100" s="6">
        <f>IF(AND(((HE99*-1)/HE79*9.8*Results!$C$46)+(HE95*Results!$C$46)&gt;=0,HD105&lt;=0),0,((HE99*-1)/HE79*9.8*Results!$C$46)+(HE95*Results!$C$46))</f>
        <v>0</v>
      </c>
      <c r="HF100" s="6">
        <f>IF(AND(((HF99*-1)/HF79*9.8*Results!$C$46)+(HF95*Results!$C$46)&gt;=0,HE105&lt;=0),0,((HF99*-1)/HF79*9.8*Results!$C$46)+(HF95*Results!$C$46))</f>
        <v>0</v>
      </c>
      <c r="HG100" s="6">
        <f>IF(AND(((HG99*-1)/HG79*9.8*Results!$C$46)+(HG95*Results!$C$46)&gt;=0,HF105&lt;=0),0,((HG99*-1)/HG79*9.8*Results!$C$46)+(HG95*Results!$C$46))</f>
        <v>0</v>
      </c>
      <c r="HH100" s="6">
        <f>IF(AND(((HH99*-1)/HH79*9.8*Results!$C$46)+(HH95*Results!$C$46)&gt;=0,HG105&lt;=0),0,((HH99*-1)/HH79*9.8*Results!$C$46)+(HH95*Results!$C$46))</f>
        <v>0</v>
      </c>
      <c r="HI100" s="6">
        <f>IF(AND(((HI99*-1)/HI79*9.8*Results!$C$46)+(HI95*Results!$C$46)&gt;=0,HH105&lt;=0),0,((HI99*-1)/HI79*9.8*Results!$C$46)+(HI95*Results!$C$46))</f>
        <v>0</v>
      </c>
      <c r="HJ100" s="6">
        <f>IF(AND(((HJ99*-1)/HJ79*9.8*Results!$C$46)+(HJ95*Results!$C$46)&gt;=0,HI105&lt;=0),0,((HJ99*-1)/HJ79*9.8*Results!$C$46)+(HJ95*Results!$C$46))</f>
        <v>0</v>
      </c>
      <c r="HK100" s="6">
        <f>IF(AND(((HK99*-1)/HK79*9.8*Results!$C$46)+(HK95*Results!$C$46)&gt;=0,HJ105&lt;=0),0,((HK99*-1)/HK79*9.8*Results!$C$46)+(HK95*Results!$C$46))</f>
        <v>0</v>
      </c>
      <c r="HL100" s="6">
        <f>IF(AND(((HL99*-1)/HL79*9.8*Results!$C$46)+(HL95*Results!$C$46)&gt;=0,HK105&lt;=0),0,((HL99*-1)/HL79*9.8*Results!$C$46)+(HL95*Results!$C$46))</f>
        <v>0</v>
      </c>
      <c r="HM100" s="6">
        <f>IF(AND(((HM99*-1)/HM79*9.8*Results!$C$46)+(HM95*Results!$C$46)&gt;=0,HL105&lt;=0),0,((HM99*-1)/HM79*9.8*Results!$C$46)+(HM95*Results!$C$46))</f>
        <v>0</v>
      </c>
      <c r="HN100" s="6">
        <f>IF(AND(((HN99*-1)/HN79*9.8*Results!$C$46)+(HN95*Results!$C$46)&gt;=0,HM105&lt;=0),0,((HN99*-1)/HN79*9.8*Results!$C$46)+(HN95*Results!$C$46))</f>
        <v>0</v>
      </c>
      <c r="HO100" s="6">
        <f>IF(AND(((HO99*-1)/HO79*9.8*Results!$C$46)+(HO95*Results!$C$46)&gt;=0,HN105&lt;=0),0,((HO99*-1)/HO79*9.8*Results!$C$46)+(HO95*Results!$C$46))</f>
        <v>0</v>
      </c>
      <c r="HP100" s="6">
        <f>IF(AND(((HP99*-1)/HP79*9.8*Results!$C$46)+(HP95*Results!$C$46)&gt;=0,HO105&lt;=0),0,((HP99*-1)/HP79*9.8*Results!$C$46)+(HP95*Results!$C$46))</f>
        <v>0</v>
      </c>
      <c r="HQ100" s="6">
        <f>IF(AND(((HQ99*-1)/HQ79*9.8*Results!$C$46)+(HQ95*Results!$C$46)&gt;=0,HP105&lt;=0),0,((HQ99*-1)/HQ79*9.8*Results!$C$46)+(HQ95*Results!$C$46))</f>
        <v>0</v>
      </c>
      <c r="HR100" s="6">
        <f>IF(AND(((HR99*-1)/HR79*9.8*Results!$C$46)+(HR95*Results!$C$46)&gt;=0,HQ105&lt;=0),0,((HR99*-1)/HR79*9.8*Results!$C$46)+(HR95*Results!$C$46))</f>
        <v>0</v>
      </c>
      <c r="HS100" s="6">
        <f>IF(AND(((HS99*-1)/HS79*9.8*Results!$C$46)+(HS95*Results!$C$46)&gt;=0,HR105&lt;=0),0,((HS99*-1)/HS79*9.8*Results!$C$46)+(HS95*Results!$C$46))</f>
        <v>0</v>
      </c>
      <c r="HT100" s="6">
        <f>IF(AND(((HT99*-1)/HT79*9.8*Results!$C$46)+(HT95*Results!$C$46)&gt;=0,HS105&lt;=0),0,((HT99*-1)/HT79*9.8*Results!$C$46)+(HT95*Results!$C$46))</f>
        <v>0</v>
      </c>
      <c r="HU100" s="6">
        <f>IF(AND(((HU99*-1)/HU79*9.8*Results!$C$46)+(HU95*Results!$C$46)&gt;=0,HT105&lt;=0),0,((HU99*-1)/HU79*9.8*Results!$C$46)+(HU95*Results!$C$46))</f>
        <v>0</v>
      </c>
      <c r="HV100" s="6">
        <f>IF(AND(((HV99*-1)/HV79*9.8*Results!$C$46)+(HV95*Results!$C$46)&gt;=0,HU105&lt;=0),0,((HV99*-1)/HV79*9.8*Results!$C$46)+(HV95*Results!$C$46))</f>
        <v>0</v>
      </c>
      <c r="HW100" s="6">
        <f>IF(AND(((HW99*-1)/HW79*9.8*Results!$C$46)+(HW95*Results!$C$46)&gt;=0,HV105&lt;=0),0,((HW99*-1)/HW79*9.8*Results!$C$46)+(HW95*Results!$C$46))</f>
        <v>0</v>
      </c>
      <c r="HX100" s="6">
        <f>IF(AND(((HX99*-1)/HX79*9.8*Results!$C$46)+(HX95*Results!$C$46)&gt;=0,HW105&lt;=0),0,((HX99*-1)/HX79*9.8*Results!$C$46)+(HX95*Results!$C$46))</f>
        <v>0</v>
      </c>
      <c r="HY100" s="6">
        <f>IF(AND(((HY99*-1)/HY79*9.8*Results!$C$46)+(HY95*Results!$C$46)&gt;=0,HX105&lt;=0),0,((HY99*-1)/HY79*9.8*Results!$C$46)+(HY95*Results!$C$46))</f>
        <v>0</v>
      </c>
      <c r="HZ100" s="6">
        <f>IF(AND(((HZ99*-1)/HZ79*9.8*Results!$C$46)+(HZ95*Results!$C$46)&gt;=0,HY105&lt;=0),0,((HZ99*-1)/HZ79*9.8*Results!$C$46)+(HZ95*Results!$C$46))</f>
        <v>0</v>
      </c>
      <c r="IA100" s="6">
        <f>IF(AND(((IA99*-1)/IA79*9.8*Results!$C$46)+(IA95*Results!$C$46)&gt;=0,HZ105&lt;=0),0,((IA99*-1)/IA79*9.8*Results!$C$46)+(IA95*Results!$C$46))</f>
        <v>0</v>
      </c>
      <c r="IB100" s="6">
        <f>IF(AND(((IB99*-1)/IB79*9.8*Results!$C$46)+(IB95*Results!$C$46)&gt;=0,IA105&lt;=0),0,((IB99*-1)/IB79*9.8*Results!$C$46)+(IB95*Results!$C$46))</f>
        <v>0</v>
      </c>
      <c r="IC100" s="6">
        <f>IF(AND(((IC99*-1)/IC79*9.8*Results!$C$46)+(IC95*Results!$C$46)&gt;=0,IB105&lt;=0),0,((IC99*-1)/IC79*9.8*Results!$C$46)+(IC95*Results!$C$46))</f>
        <v>0</v>
      </c>
      <c r="ID100" s="6">
        <f>IF(AND(((ID99*-1)/ID79*9.8*Results!$C$46)+(ID95*Results!$C$46)&gt;=0,IC105&lt;=0),0,((ID99*-1)/ID79*9.8*Results!$C$46)+(ID95*Results!$C$46))</f>
        <v>0</v>
      </c>
      <c r="IE100" s="6">
        <f>IF(AND(((IE99*-1)/IE79*9.8*Results!$C$46)+(IE95*Results!$C$46)&gt;=0,ID105&lt;=0),0,((IE99*-1)/IE79*9.8*Results!$C$46)+(IE95*Results!$C$46))</f>
        <v>0</v>
      </c>
      <c r="IF100" s="6">
        <f>IF(AND(((IF99*-1)/IF79*9.8*Results!$C$46)+(IF95*Results!$C$46)&gt;=0,IE105&lt;=0),0,((IF99*-1)/IF79*9.8*Results!$C$46)+(IF95*Results!$C$46))</f>
        <v>0</v>
      </c>
      <c r="IG100" s="6">
        <f>IF(AND(((IG99*-1)/IG79*9.8*Results!$C$46)+(IG95*Results!$C$46)&gt;=0,IF105&lt;=0),0,((IG99*-1)/IG79*9.8*Results!$C$46)+(IG95*Results!$C$46))</f>
        <v>0</v>
      </c>
      <c r="IH100" s="6">
        <f>IF(AND(((IH99*-1)/IH79*9.8*Results!$C$46)+(IH95*Results!$C$46)&gt;=0,IG105&lt;=0),0,((IH99*-1)/IH79*9.8*Results!$C$46)+(IH95*Results!$C$46))</f>
        <v>0</v>
      </c>
      <c r="II100" s="6">
        <f>IF(AND(((II99*-1)/II79*9.8*Results!$C$46)+(II95*Results!$C$46)&gt;=0,IH105&lt;=0),0,((II99*-1)/II79*9.8*Results!$C$46)+(II95*Results!$C$46))</f>
        <v>0</v>
      </c>
      <c r="IJ100" s="6">
        <f>IF(AND(((IJ99*-1)/IJ79*9.8*Results!$C$46)+(IJ95*Results!$C$46)&gt;=0,II105&lt;=0),0,((IJ99*-1)/IJ79*9.8*Results!$C$46)+(IJ95*Results!$C$46))</f>
        <v>0</v>
      </c>
      <c r="IK100" s="6">
        <f>IF(AND(((IK99*-1)/IK79*9.8*Results!$C$46)+(IK95*Results!$C$46)&gt;=0,IJ105&lt;=0),0,((IK99*-1)/IK79*9.8*Results!$C$46)+(IK95*Results!$C$46))</f>
        <v>0</v>
      </c>
      <c r="IL100" s="6">
        <f>IF(AND(((IL99*-1)/IL79*9.8*Results!$C$46)+(IL95*Results!$C$46)&gt;=0,IK105&lt;=0),0,((IL99*-1)/IL79*9.8*Results!$C$46)+(IL95*Results!$C$46))</f>
        <v>0</v>
      </c>
      <c r="IM100" s="6">
        <f>IF(AND(((IM99*-1)/IM79*9.8*Results!$C$46)+(IM95*Results!$C$46)&gt;=0,IL105&lt;=0),0,((IM99*-1)/IM79*9.8*Results!$C$46)+(IM95*Results!$C$46))</f>
        <v>0</v>
      </c>
      <c r="IN100" s="6">
        <f>IF(AND(((IN99*-1)/IN79*9.8*Results!$C$46)+(IN95*Results!$C$46)&gt;=0,IM105&lt;=0),0,((IN99*-1)/IN79*9.8*Results!$C$46)+(IN95*Results!$C$46))</f>
        <v>0</v>
      </c>
      <c r="IO100" s="6">
        <f>IF(AND(((IO99*-1)/IO79*9.8*Results!$C$46)+(IO95*Results!$C$46)&gt;=0,IN105&lt;=0),0,((IO99*-1)/IO79*9.8*Results!$C$46)+(IO95*Results!$C$46))</f>
        <v>0</v>
      </c>
      <c r="IP100" s="6">
        <f>IF(AND(((IP99*-1)/IP79*9.8*Results!$C$46)+(IP95*Results!$C$46)&gt;=0,IO105&lt;=0),0,((IP99*-1)/IP79*9.8*Results!$C$46)+(IP95*Results!$C$46))</f>
        <v>0</v>
      </c>
      <c r="IQ100" s="6">
        <f>IF(AND(((IQ99*-1)/IQ79*9.8*Results!$C$46)+(IQ95*Results!$C$46)&gt;=0,IP105&lt;=0),0,((IQ99*-1)/IQ79*9.8*Results!$C$46)+(IQ95*Results!$C$46))</f>
        <v>0</v>
      </c>
      <c r="IR100" s="6">
        <f>IF(AND(((IR99*-1)/IR79*9.8*Results!$C$46)+(IR95*Results!$C$46)&gt;=0,IQ105&lt;=0),0,((IR99*-1)/IR79*9.8*Results!$C$46)+(IR95*Results!$C$46))</f>
        <v>0</v>
      </c>
    </row>
    <row r="101" spans="1:252" s="8" customFormat="1" hidden="1" x14ac:dyDescent="0.25">
      <c r="A101" s="216"/>
      <c r="B101" s="2">
        <v>0</v>
      </c>
      <c r="C101" s="42">
        <f>IF(B105&lt;=0,0,SUM($B$100:C100))</f>
        <v>11.063296024700882</v>
      </c>
      <c r="D101" s="42">
        <f>IF(C105&lt;=0,0,SUM($B$100:D100))</f>
        <v>22.281203580128597</v>
      </c>
      <c r="E101" s="42">
        <f>IF(D105&lt;=0,0,SUM($B$100:E100))</f>
        <v>33.652654447069253</v>
      </c>
      <c r="F101" s="42">
        <f>IF(E105&lt;=0,0,SUM($B$100:F100))</f>
        <v>45.178454084077387</v>
      </c>
      <c r="G101" s="42">
        <f>IF(F105&lt;=0,0,SUM($B$100:G100))</f>
        <v>56.857433498109444</v>
      </c>
      <c r="H101" s="42">
        <f>IF(G105&lt;=0,0,SUM($B$100:H100))</f>
        <v>68.690305376161291</v>
      </c>
      <c r="I101" s="42">
        <f>IF(H105&lt;=0,0,SUM($B$100:I100))</f>
        <v>80.677722056463566</v>
      </c>
      <c r="J101" s="42">
        <f>IF(I105&lt;=0,0,SUM($B$100:J100))</f>
        <v>92.816507588299999</v>
      </c>
      <c r="K101" s="42">
        <f>IF(J105&lt;=0,0,SUM($B$100:K100))</f>
        <v>105.10910575886366</v>
      </c>
      <c r="L101" s="42">
        <f>IF(K105&lt;=0,0,SUM($B$100:L100))</f>
        <v>117.55413975854771</v>
      </c>
      <c r="M101" s="42">
        <f>IF(L105&lt;=0,0,SUM($B$100:M100))</f>
        <v>130.15019959340373</v>
      </c>
      <c r="N101" s="42">
        <f>IF(M105&lt;=0,0,SUM($B$100:N100))</f>
        <v>142.8976763327648</v>
      </c>
      <c r="O101" s="42">
        <f>IF(N105&lt;=0,0,SUM($B$100:O100))</f>
        <v>155.79688816877439</v>
      </c>
      <c r="P101" s="42">
        <f>IF(O105&lt;=0,0,SUM($B$100:P100))</f>
        <v>168.8462653542536</v>
      </c>
      <c r="Q101" s="42">
        <f>IF(P105&lt;=0,0,SUM($B$100:Q100))</f>
        <v>182.04419586818412</v>
      </c>
      <c r="R101" s="42">
        <f>IF(Q105&lt;=0,0,SUM($B$100:R100))</f>
        <v>195.3925997337723</v>
      </c>
      <c r="S101" s="42">
        <f>IF(R105&lt;=0,0,SUM($B$100:S100))</f>
        <v>208.88972413122346</v>
      </c>
      <c r="T101" s="42">
        <f>IF(S105&lt;=0,0,SUM($B$100:T100))</f>
        <v>222.5337656252423</v>
      </c>
      <c r="U101" s="42">
        <f>IF(T105&lt;=0,0,SUM($B$100:U100))</f>
        <v>236.32461872838741</v>
      </c>
      <c r="V101" s="42">
        <f>IF(U105&lt;=0,0,SUM($B$100:V100))</f>
        <v>250.26208388896387</v>
      </c>
      <c r="W101" s="42">
        <f>IF(V105&lt;=0,0,SUM($B$100:W100))</f>
        <v>264.34586354639305</v>
      </c>
      <c r="X101" s="42">
        <f>IF(W105&lt;=0,0,SUM($B$100:X100))</f>
        <v>278.57384396032404</v>
      </c>
      <c r="Y101" s="42">
        <f>IF(X105&lt;=0,0,SUM($B$100:Y100))</f>
        <v>292.94554435835141</v>
      </c>
      <c r="Z101" s="42">
        <f>IF(Y105&lt;=0,0,SUM($B$100:Z100))</f>
        <v>307.45868448774257</v>
      </c>
      <c r="AA101" s="42">
        <f>IF(Z105&lt;=0,0,SUM($B$100:AA100))</f>
        <v>322.11425837511086</v>
      </c>
      <c r="AB101" s="42">
        <f>IF(AA105&lt;=0,0,SUM($B$100:AB100))</f>
        <v>336.90977486561746</v>
      </c>
      <c r="AC101" s="42">
        <f>IF(AB105&lt;=0,0,SUM($B$100:AC100))</f>
        <v>351.84430507434217</v>
      </c>
      <c r="AD101" s="42">
        <f>IF(AC105&lt;=0,0,SUM($B$100:AD100))</f>
        <v>366.91515151566909</v>
      </c>
      <c r="AE101" s="42">
        <f>IF(AD105&lt;=0,0,SUM($B$100:AE100))</f>
        <v>382.12276417276001</v>
      </c>
      <c r="AF101" s="42">
        <f>IF(AE105&lt;=0,0,SUM($B$100:AF100))</f>
        <v>397.46418860618797</v>
      </c>
      <c r="AG101" s="42">
        <f>IF(AF105&lt;=0,0,SUM($B$100:AG100))</f>
        <v>412.93795466238305</v>
      </c>
      <c r="AH101" s="42">
        <f>IF(AG105&lt;=0,0,SUM($B$100:AH100))</f>
        <v>428.54243250496228</v>
      </c>
      <c r="AI101" s="42">
        <f>IF(AH105&lt;=0,0,SUM($B$100:AI100))</f>
        <v>444.2758244928296</v>
      </c>
      <c r="AJ101" s="42">
        <f>IF(AI105&lt;=0,0,SUM($B$100:AJ100))</f>
        <v>460.13460201991177</v>
      </c>
      <c r="AK101" s="42">
        <f>IF(AJ105&lt;=0,0,SUM($B$100:AK100))</f>
        <v>476.11817388740405</v>
      </c>
      <c r="AL101" s="42">
        <f>IF(AK105&lt;=0,0,SUM($B$100:AL100))</f>
        <v>492.22418475811298</v>
      </c>
      <c r="AM101" s="42">
        <f>IF(AL105&lt;=0,0,SUM($B$100:AM100))</f>
        <v>508.44856140394484</v>
      </c>
      <c r="AN101" s="42">
        <f>IF(AM105&lt;=0,0,SUM($B$100:AN100))</f>
        <v>524.79005113281357</v>
      </c>
      <c r="AO101" s="42">
        <f>IF(AN105&lt;=0,0,SUM($B$100:AO100))</f>
        <v>541.24416296135553</v>
      </c>
      <c r="AP101" s="42">
        <f>IF(AO105&lt;=0,0,SUM($B$100:AP100))</f>
        <v>557.8091431913565</v>
      </c>
      <c r="AQ101" s="42">
        <f>IF(AP105&lt;=0,0,SUM($B$100:AQ100))</f>
        <v>574.4800316939403</v>
      </c>
      <c r="AR101" s="42">
        <f>IF(AQ105&lt;=0,0,SUM($B$100:AR100))</f>
        <v>591.25451735527759</v>
      </c>
      <c r="AS101" s="42">
        <f>IF(AR105&lt;=0,0,SUM($B$100:AS100))</f>
        <v>608.12853378081445</v>
      </c>
      <c r="AT101" s="42">
        <f>IF(AS105&lt;=0,0,SUM($B$100:AT100))</f>
        <v>625.09770975596916</v>
      </c>
      <c r="AU101" s="42">
        <f>IF(AT105&lt;=0,0,SUM($B$100:AU100))</f>
        <v>642.15735064220291</v>
      </c>
      <c r="AV101" s="42">
        <f>IF(AU105&lt;=0,0,SUM($B$100:AV100))</f>
        <v>659.30241833151626</v>
      </c>
      <c r="AW101" s="42">
        <f>IF(AV105&lt;=0,0,SUM($B$100:AW100))</f>
        <v>676.52886842660109</v>
      </c>
      <c r="AX101" s="42">
        <f>IF(AW105&lt;=0,0,SUM($B$100:AX100))</f>
        <v>693.83087675614786</v>
      </c>
      <c r="AY101" s="42">
        <f>IF(AX105&lt;=0,0,SUM($B$100:AY100))</f>
        <v>711.2022050549524</v>
      </c>
      <c r="AZ101" s="42">
        <f>IF(AY105&lt;=0,0,SUM($B$100:AZ100))</f>
        <v>728.63617367428685</v>
      </c>
      <c r="BA101" s="42">
        <f>IF(AZ105&lt;=0,0,SUM($B$100:BA100))</f>
        <v>746.12692420236749</v>
      </c>
      <c r="BB101" s="42">
        <f>IF(BA105&lt;=0,0,SUM($B$100:BB100))</f>
        <v>763.66676887109907</v>
      </c>
      <c r="BC101" s="42">
        <f>IF(BB105&lt;=0,0,SUM($B$100:BC100))</f>
        <v>781.24873914353282</v>
      </c>
      <c r="BD101" s="42">
        <f>IF(BC105&lt;=0,0,SUM($B$100:BD100))</f>
        <v>798.86399781200089</v>
      </c>
      <c r="BE101" s="42">
        <f>IF(BD105&lt;=0,0,SUM($B$100:BE100))</f>
        <v>816.50431176794689</v>
      </c>
      <c r="BF101" s="42">
        <f>IF(BE105&lt;=0,0,SUM($B$100:BF100))</f>
        <v>834.15952755703995</v>
      </c>
      <c r="BG101" s="42">
        <f>IF(BF105&lt;=0,0,SUM($B$100:BG100))</f>
        <v>851.81996489459755</v>
      </c>
      <c r="BH101" s="42">
        <f>IF(BG105&lt;=0,0,SUM($B$100:BH100))</f>
        <v>869.4739561412747</v>
      </c>
      <c r="BI101" s="42">
        <f>IF(BH105&lt;=0,0,SUM($B$100:BI100))</f>
        <v>887.11130367182193</v>
      </c>
      <c r="BJ101" s="42">
        <f>IF(BI105&lt;=0,0,SUM($B$100:BJ100))</f>
        <v>904.71855077731323</v>
      </c>
      <c r="BK101" s="42">
        <f>IF(BJ105&lt;=0,0,SUM($B$100:BK100))</f>
        <v>922.2812815113333</v>
      </c>
      <c r="BL101" s="42">
        <f>IF(BK105&lt;=0,0,SUM($B$100:BL100))</f>
        <v>939.78621924063782</v>
      </c>
      <c r="BM101" s="42">
        <f>IF(BL105&lt;=0,0,SUM($B$100:BM100))</f>
        <v>957.21670970879723</v>
      </c>
      <c r="BN101" s="42">
        <f>IF(BM105&lt;=0,0,SUM($B$100:BN100))</f>
        <v>974.55592937740198</v>
      </c>
      <c r="BO101" s="42">
        <f>IF(BN105&lt;=0,0,SUM($B$100:BO100))</f>
        <v>991.78669815013643</v>
      </c>
      <c r="BP101" s="42">
        <f>IF(BO105&lt;=0,0,SUM($B$100:BP100))</f>
        <v>1008.8882650447357</v>
      </c>
      <c r="BQ101" s="42">
        <f>IF(BP105&lt;=0,0,SUM($B$100:BQ100))</f>
        <v>1025.839298647847</v>
      </c>
      <c r="BR101" s="42">
        <f>IF(BQ105&lt;=0,0,SUM($B$100:BR100))</f>
        <v>1042.6176576847267</v>
      </c>
      <c r="BS101" s="42">
        <f>IF(BR105&lt;=0,0,SUM($B$100:BS100))</f>
        <v>1059.1973290102881</v>
      </c>
      <c r="BT101" s="42">
        <f>IF(BS105&lt;=0,0,SUM($B$100:BT100))</f>
        <v>1075.5520897914666</v>
      </c>
      <c r="BU101" s="42">
        <f>IF(BT105&lt;=0,0,SUM($B$100:BU100))</f>
        <v>1091.6533418157007</v>
      </c>
      <c r="BV101" s="42">
        <f>IF(BU105&lt;=0,0,SUM($B$100:BV100))</f>
        <v>1107.4681519576707</v>
      </c>
      <c r="BW101" s="42">
        <f>IF(BV105&lt;=0,0,SUM($B$100:BW100))</f>
        <v>1122.9625648171705</v>
      </c>
      <c r="BX101" s="42">
        <f>IF(BW105&lt;=0,0,SUM($B$100:BX100))</f>
        <v>1138.0994882597104</v>
      </c>
      <c r="BY101" s="42">
        <f>IF(BX105&lt;=0,0,SUM($B$100:BY100))</f>
        <v>1152.8375776098535</v>
      </c>
      <c r="BZ101" s="42">
        <f>IF(BY105&lt;=0,0,SUM($B$100:BZ100))</f>
        <v>1167.1325056944008</v>
      </c>
      <c r="CA101" s="42">
        <f>IF(BZ105&lt;=0,0,SUM($B$100:CA100))</f>
        <v>1180.9349610898569</v>
      </c>
      <c r="CB101" s="42">
        <f>IF(CA105&lt;=0,0,SUM($B$100:CB100))</f>
        <v>1194.1917039042178</v>
      </c>
      <c r="CC101" s="42">
        <f>IF(CB105&lt;=0,0,SUM($B$100:CC100))</f>
        <v>1206.8442220521913</v>
      </c>
      <c r="CD101" s="42">
        <f>IF(CC105&lt;=0,0,SUM($B$100:CD100))</f>
        <v>1218.8280940753282</v>
      </c>
      <c r="CE101" s="42">
        <f>IF(CD105&lt;=0,0,SUM($B$100:CE100))</f>
        <v>1230.0716181933635</v>
      </c>
      <c r="CF101" s="42">
        <f>IF(CE105&lt;=0,0,SUM($B$100:CF100))</f>
        <v>1240.4968651547379</v>
      </c>
      <c r="CG101" s="42">
        <f>IF(CF105&lt;=0,0,SUM($B$100:CG100))</f>
        <v>1250.0161380884483</v>
      </c>
      <c r="CH101" s="42">
        <f>IF(CG105&lt;=0,0,SUM($B$100:CH100))</f>
        <v>1258.5331647912856</v>
      </c>
      <c r="CI101" s="42">
        <f>IF(CH105&lt;=0,0,SUM($B$100:CI100))</f>
        <v>1265.9393631524204</v>
      </c>
      <c r="CJ101" s="42">
        <f>IF(CI105&lt;=0,0,SUM($B$100:CJ100))</f>
        <v>1272.1142539332025</v>
      </c>
      <c r="CK101" s="42">
        <f>IF(CJ105&lt;=0,0,SUM($B$100:CK100))</f>
        <v>1276.9212798227823</v>
      </c>
      <c r="CL101" s="42">
        <f>IF(CK105&lt;=0,0,SUM($B$100:CL100))</f>
        <v>1280.2070736602386</v>
      </c>
      <c r="CM101" s="42">
        <f>IF(CL105&lt;=0,0,SUM($B$100:CM100))</f>
        <v>1281.7963466009646</v>
      </c>
      <c r="CN101" s="42">
        <f>IF(CM105&lt;=0,0,SUM($B$100:CN100))</f>
        <v>1281.488950574261</v>
      </c>
      <c r="CO101" s="42">
        <f>IF(CN105&lt;=0,0,SUM($B$100:CO100))</f>
        <v>1279.0535766390121</v>
      </c>
      <c r="CP101" s="42">
        <f>IF(CO105&lt;=0,0,SUM($B$100:CP100))</f>
        <v>1274.2210370268092</v>
      </c>
      <c r="CQ101" s="42">
        <f>IF(CP105&lt;=0,0,SUM($B$100:CQ100))</f>
        <v>1266.6731568391567</v>
      </c>
      <c r="CR101" s="42">
        <f>IF(CQ105&lt;=0,0,SUM($B$100:CR100))</f>
        <v>1256.0289643750875</v>
      </c>
      <c r="CS101" s="42">
        <f>IF(CR105&lt;=0,0,SUM($B$100:CS100))</f>
        <v>1247.6478093441053</v>
      </c>
      <c r="CT101" s="42">
        <f>IF(CS105&lt;=0,0,SUM($B$100:CT100))</f>
        <v>1261.2506338828575</v>
      </c>
      <c r="CU101" s="42">
        <f>IF(CT105&lt;=0,0,SUM($B$100:CU100))</f>
        <v>1274.8919472371599</v>
      </c>
      <c r="CV101" s="42">
        <f>IF(CU105&lt;=0,0,SUM($B$100:CV100))</f>
        <v>1288.5724829102651</v>
      </c>
      <c r="CW101" s="42">
        <f>IF(CV105&lt;=0,0,SUM($B$100:CW100))</f>
        <v>1283.0931739743933</v>
      </c>
      <c r="CX101" s="42">
        <f>IF(CW105&lt;=0,0,SUM($B$100:CX100))</f>
        <v>1275.9425672505963</v>
      </c>
      <c r="CY101" s="42">
        <f>IF(CX105&lt;=0,0,SUM($B$100:CY100))</f>
        <v>1266.929504860612</v>
      </c>
      <c r="CZ101" s="42">
        <f>IF(CY105&lt;=0,0,SUM($B$100:CZ100))</f>
        <v>1255.8172429616141</v>
      </c>
      <c r="DA101" s="42">
        <f>IF(CZ105&lt;=0,0,SUM($B$100:DA100))</f>
        <v>1242.2992765479992</v>
      </c>
      <c r="DB101" s="42">
        <f>IF(DA105&lt;=0,0,SUM($B$100:DB100))</f>
        <v>1225.9477599766242</v>
      </c>
      <c r="DC101" s="42">
        <f>IF(DB105&lt;=0,0,SUM($B$100:DC100))</f>
        <v>1206.0723522348119</v>
      </c>
      <c r="DD101" s="42">
        <f>IF(DC105&lt;=0,0,SUM($B$100:DD100))</f>
        <v>1184.5912668494707</v>
      </c>
      <c r="DE101" s="42">
        <f>IF(DD105&lt;=0,0,SUM($B$100:DE100))</f>
        <v>1154.8039927576767</v>
      </c>
      <c r="DF101" s="42">
        <f>IF(DE105&lt;=0,0,SUM($B$100:DF100))</f>
        <v>1124.5449178842118</v>
      </c>
      <c r="DG101" s="42">
        <f>IF(DF105&lt;=0,0,SUM($B$100:DG100))</f>
        <v>1093.8012325822219</v>
      </c>
      <c r="DH101" s="42">
        <f>IF(DG105&lt;=0,0,SUM($B$100:DH100))</f>
        <v>1062.5596732314148</v>
      </c>
      <c r="DI101" s="42">
        <f>IF(DH105&lt;=0,0,SUM($B$100:DI100))</f>
        <v>1030.8065011852393</v>
      </c>
      <c r="DJ101" s="42">
        <f>IF(DI105&lt;=0,0,SUM($B$100:DJ100))</f>
        <v>998.52748046191482</v>
      </c>
      <c r="DK101" s="42">
        <f>IF(DJ105&lt;=0,0,SUM($B$100:DK100))</f>
        <v>965.70785408675658</v>
      </c>
      <c r="DL101" s="42">
        <f>IF(DK105&lt;=0,0,SUM($B$100:DL100))</f>
        <v>932.33231898514555</v>
      </c>
      <c r="DM101" s="42">
        <f>IF(DL105&lt;=0,0,SUM($B$100:DM100))</f>
        <v>898.38499931656463</v>
      </c>
      <c r="DN101" s="42">
        <f>IF(DM105&lt;=0,0,SUM($B$100:DN100))</f>
        <v>863.8494181302882</v>
      </c>
      <c r="DO101" s="42">
        <f>IF(DN105&lt;=0,0,SUM($B$100:DO100))</f>
        <v>828.70846721245152</v>
      </c>
      <c r="DP101" s="42">
        <f>IF(DO105&lt;=0,0,SUM($B$100:DP100))</f>
        <v>792.94437498222351</v>
      </c>
      <c r="DQ101" s="42">
        <f>IF(DP105&lt;=0,0,SUM($B$100:DQ100))</f>
        <v>756.53867228152308</v>
      </c>
      <c r="DR101" s="42">
        <f>IF(DQ105&lt;=0,0,SUM($B$100:DR100))</f>
        <v>719.47215588799997</v>
      </c>
      <c r="DS101" s="42">
        <f>IF(DR105&lt;=0,0,SUM($B$100:DS100))</f>
        <v>681.72484956466985</v>
      </c>
      <c r="DT101" s="42">
        <f>IF(DS105&lt;=0,0,SUM($B$100:DT100))</f>
        <v>643.27596244144797</v>
      </c>
      <c r="DU101" s="42">
        <f>IF(DT105&lt;=0,0,SUM($B$100:DU100))</f>
        <v>604.1038445036346</v>
      </c>
      <c r="DV101" s="42">
        <f>IF(DU105&lt;=0,0,SUM($B$100:DV100))</f>
        <v>564.18593893991249</v>
      </c>
      <c r="DW101" s="42">
        <f>IF(DV105&lt;=0,0,SUM($B$100:DW100))</f>
        <v>523.49873107731219</v>
      </c>
      <c r="DX101" s="42">
        <f>IF(DW105&lt;=0,0,SUM($B$100:DX100))</f>
        <v>482.01769360255054</v>
      </c>
      <c r="DY101" s="42">
        <f>IF(DX105&lt;=0,0,SUM($B$100:DY100))</f>
        <v>439.71722773774508</v>
      </c>
      <c r="DZ101" s="42">
        <f>IF(DY105&lt;=0,0,SUM($B$100:DZ100))</f>
        <v>396.57060000330648</v>
      </c>
      <c r="EA101" s="42">
        <f>IF(DZ105&lt;=0,0,SUM($B$100:EA100))</f>
        <v>352.54987416127955</v>
      </c>
      <c r="EB101" s="42">
        <f>IF(EA105&lt;=0,0,SUM($B$100:EB100))</f>
        <v>307.62583788793552</v>
      </c>
      <c r="EC101" s="42">
        <f>IF(EB105&lt;=0,0,SUM($B$100:EC100))</f>
        <v>261.76792367431182</v>
      </c>
      <c r="ED101" s="42">
        <f>IF(EC105&lt;=0,0,SUM($B$100:ED100))</f>
        <v>214.94412339682947</v>
      </c>
      <c r="EE101" s="42">
        <f>IF(ED105&lt;=0,0,SUM($B$100:EE100))</f>
        <v>167.12089593614405</v>
      </c>
      <c r="EF101" s="42">
        <f>IF(EE105&lt;=0,0,SUM($B$100:EF100))</f>
        <v>118.26306714989339</v>
      </c>
      <c r="EG101" s="42">
        <f>IF(EF105&lt;=0,0,SUM($B$100:EG100))</f>
        <v>68.333721422695987</v>
      </c>
      <c r="EH101" s="42">
        <f>IF(EG105&lt;=0,0,SUM($B$100:EH100))</f>
        <v>66.239708616259293</v>
      </c>
      <c r="EI101" s="42">
        <f>IF(EH105&lt;=0,0,SUM($B$100:EI100))</f>
        <v>64.358066899329714</v>
      </c>
      <c r="EJ101" s="42">
        <f>IF(EI105&lt;=0,0,SUM($B$100:EJ100))</f>
        <v>62.479608429186968</v>
      </c>
      <c r="EK101" s="42">
        <f>IF(EJ105&lt;=0,0,SUM($B$100:EK100))</f>
        <v>60.603355984845507</v>
      </c>
      <c r="EL101" s="42">
        <f>IF(EK105&lt;=0,0,SUM($B$100:EL100))</f>
        <v>58.729240870683711</v>
      </c>
      <c r="EM101" s="42">
        <f>IF(EL105&lt;=0,0,SUM($B$100:EM100))</f>
        <v>56.857198388054826</v>
      </c>
      <c r="EN101" s="42">
        <f>IF(EM105&lt;=0,0,SUM($B$100:EN100))</f>
        <v>54.987163887731406</v>
      </c>
      <c r="EO101" s="42">
        <f>IF(EN105&lt;=0,0,SUM($B$100:EO100))</f>
        <v>53.119072751766474</v>
      </c>
      <c r="EP101" s="42">
        <f>IF(EO105&lt;=0,0,SUM($B$100:EP100))</f>
        <v>51.25286039249545</v>
      </c>
      <c r="EQ101" s="42">
        <f>IF(EP105&lt;=0,0,SUM($B$100:EQ100))</f>
        <v>49.388462251608928</v>
      </c>
      <c r="ER101" s="42">
        <f>IF(EQ105&lt;=0,0,SUM($B$100:ER100))</f>
        <v>47.525813799221943</v>
      </c>
      <c r="ES101" s="42">
        <f>IF(ER105&lt;=0,0,SUM($B$100:ES100))</f>
        <v>45.664850532939553</v>
      </c>
      <c r="ET101" s="42">
        <f>IF(ES105&lt;=0,0,SUM($B$100:ET100))</f>
        <v>43.805507976918875</v>
      </c>
      <c r="EU101" s="42">
        <f>IF(ET105&lt;=0,0,SUM($B$100:EU100))</f>
        <v>41.947721680927643</v>
      </c>
      <c r="EV101" s="42">
        <f>IF(EU105&lt;=0,0,SUM($B$100:EV100))</f>
        <v>40.091427219399492</v>
      </c>
      <c r="EW101" s="42">
        <f>IF(EV105&lt;=0,0,SUM($B$100:EW100))</f>
        <v>38.236560190486074</v>
      </c>
      <c r="EX101" s="42">
        <f>IF(EW105&lt;=0,0,SUM($B$100:EX100))</f>
        <v>36.383056215106144</v>
      </c>
      <c r="EY101" s="42">
        <f>IF(EX105&lt;=0,0,SUM($B$100:EY100))</f>
        <v>34.530850935991715</v>
      </c>
      <c r="EZ101" s="42">
        <f>IF(EY105&lt;=0,0,SUM($B$100:EZ100))</f>
        <v>32.679880016731438</v>
      </c>
      <c r="FA101" s="42">
        <f>IF(EZ105&lt;=0,0,SUM($B$100:FA100))</f>
        <v>30.830079140811371</v>
      </c>
      <c r="FB101" s="42">
        <f>IF(FA105&lt;=0,0,SUM($B$100:FB100))</f>
        <v>28.981384010653194</v>
      </c>
      <c r="FC101" s="42">
        <f>IF(FB105&lt;=0,0,SUM($B$100:FC100))</f>
        <v>27.133730346650069</v>
      </c>
      <c r="FD101" s="42">
        <f>IF(FC105&lt;=0,0,SUM($B$100:FD100))</f>
        <v>25.287053886200241</v>
      </c>
      <c r="FE101" s="42">
        <f>IF(FD105&lt;=0,0,SUM($B$100:FE100))</f>
        <v>23.441290382738472</v>
      </c>
      <c r="FF101" s="42">
        <f>IF(FE105&lt;=0,0,SUM($B$100:FF100))</f>
        <v>21.596375604765587</v>
      </c>
      <c r="FG101" s="42">
        <f>IF(FF105&lt;=0,0,SUM($B$100:FG100))</f>
        <v>19.752245334876051</v>
      </c>
      <c r="FH101" s="42">
        <f>IF(FG105&lt;=0,0,SUM($B$100:FH100))</f>
        <v>17.908835368783848</v>
      </c>
      <c r="FI101" s="42">
        <f>IF(FH105&lt;=0,0,SUM($B$100:FI100))</f>
        <v>16.066081514346813</v>
      </c>
      <c r="FJ101" s="42">
        <f>IF(FI105&lt;=0,0,SUM($B$100:FJ100))</f>
        <v>14.223919590589396</v>
      </c>
      <c r="FK101" s="42">
        <f>IF(FJ105&lt;=0,0,SUM($B$100:FK100))</f>
        <v>12.382285426724183</v>
      </c>
      <c r="FL101" s="42">
        <f>IF(FK105&lt;=0,0,SUM($B$100:FL100))</f>
        <v>10.541114861172121</v>
      </c>
      <c r="FM101" s="42">
        <f>IF(FL105&lt;=0,0,SUM($B$100:FM100))</f>
        <v>8.7003437405817099</v>
      </c>
      <c r="FN101" s="42">
        <f>IF(FM105&lt;=0,0,SUM($B$100:FN100))</f>
        <v>6.8599079188472398</v>
      </c>
      <c r="FO101" s="42">
        <f>IF(FN105&lt;=0,0,SUM($B$100:FO100))</f>
        <v>5.0197432561261746</v>
      </c>
      <c r="FP101" s="42">
        <f>IF(FO105&lt;=0,0,SUM($B$100:FP100))</f>
        <v>3.1797856178558739</v>
      </c>
      <c r="FQ101" s="42">
        <f>IF(FP105&lt;=0,0,SUM($B$100:FQ100))</f>
        <v>0</v>
      </c>
      <c r="FR101" s="42">
        <f>IF(FQ105&lt;=0,0,SUM($B$100:FR100))</f>
        <v>0</v>
      </c>
      <c r="FS101" s="42">
        <f>IF(FR105&lt;=0,0,SUM($B$100:FS100))</f>
        <v>0</v>
      </c>
      <c r="FT101" s="42">
        <f>IF(FS105&lt;=0,0,SUM($B$100:FT100))</f>
        <v>0</v>
      </c>
      <c r="FU101" s="42">
        <f>IF(FT105&lt;=0,0,SUM($B$100:FU100))</f>
        <v>0</v>
      </c>
      <c r="FV101" s="42">
        <f>IF(FU105&lt;=0,0,SUM($B$100:FV100))</f>
        <v>0</v>
      </c>
      <c r="FW101" s="42">
        <f>IF(FV105&lt;=0,0,SUM($B$100:FW100))</f>
        <v>0</v>
      </c>
      <c r="FX101" s="42">
        <f>IF(FW105&lt;=0,0,SUM($B$100:FX100))</f>
        <v>0</v>
      </c>
      <c r="FY101" s="42">
        <f>IF(FX105&lt;=0,0,SUM($B$100:FY100))</f>
        <v>0</v>
      </c>
      <c r="FZ101" s="42">
        <f>IF(FY105&lt;=0,0,SUM($B$100:FZ100))</f>
        <v>0</v>
      </c>
      <c r="GA101" s="42">
        <f>IF(FZ105&lt;=0,0,SUM($B$100:GA100))</f>
        <v>0</v>
      </c>
      <c r="GB101" s="42">
        <f>IF(GA105&lt;=0,0,SUM($B$100:GB100))</f>
        <v>0</v>
      </c>
      <c r="GC101" s="42">
        <f>IF(GB105&lt;=0,0,SUM($B$100:GC100))</f>
        <v>0</v>
      </c>
      <c r="GD101" s="42">
        <f>IF(GC105&lt;=0,0,SUM($B$100:GD100))</f>
        <v>0</v>
      </c>
      <c r="GE101" s="42">
        <f>IF(GD105&lt;=0,0,SUM($B$100:GE100))</f>
        <v>0</v>
      </c>
      <c r="GF101" s="42">
        <f>IF(GE105&lt;=0,0,SUM($B$100:GF100))</f>
        <v>0</v>
      </c>
      <c r="GG101" s="42">
        <f>IF(GF105&lt;=0,0,SUM($B$100:GG100))</f>
        <v>0</v>
      </c>
      <c r="GH101" s="42">
        <f>IF(GG105&lt;=0,0,SUM($B$100:GH100))</f>
        <v>0</v>
      </c>
      <c r="GI101" s="42">
        <f>IF(GH105&lt;=0,0,SUM($B$100:GI100))</f>
        <v>0</v>
      </c>
      <c r="GJ101" s="42">
        <f>IF(GI105&lt;=0,0,SUM($B$100:GJ100))</f>
        <v>0</v>
      </c>
      <c r="GK101" s="42">
        <f>IF(GJ105&lt;=0,0,SUM($B$100:GK100))</f>
        <v>0</v>
      </c>
      <c r="GL101" s="42">
        <f>IF(GK105&lt;=0,0,SUM($B$100:GL100))</f>
        <v>0</v>
      </c>
      <c r="GM101" s="42">
        <f>IF(GL105&lt;=0,0,SUM($B$100:GM100))</f>
        <v>0</v>
      </c>
      <c r="GN101" s="42">
        <f>IF(GM105&lt;=0,0,SUM($B$100:GN100))</f>
        <v>0</v>
      </c>
      <c r="GO101" s="42">
        <f>IF(GN105&lt;=0,0,SUM($B$100:GO100))</f>
        <v>0</v>
      </c>
      <c r="GP101" s="42">
        <f>IF(GO105&lt;=0,0,SUM($B$100:GP100))</f>
        <v>0</v>
      </c>
      <c r="GQ101" s="42">
        <f>IF(GP105&lt;=0,0,SUM($B$100:GQ100))</f>
        <v>0</v>
      </c>
      <c r="GR101" s="42">
        <f>IF(GQ105&lt;=0,0,SUM($B$100:GR100))</f>
        <v>0</v>
      </c>
      <c r="GS101" s="42">
        <f>IF(GR105&lt;=0,0,SUM($B$100:GS100))</f>
        <v>0</v>
      </c>
      <c r="GT101" s="42">
        <f>IF(GS105&lt;=0,0,SUM($B$100:GT100))</f>
        <v>0</v>
      </c>
      <c r="GU101" s="42">
        <f>IF(GT105&lt;=0,0,SUM($B$100:GU100))</f>
        <v>0</v>
      </c>
      <c r="GV101" s="42">
        <f>IF(GU105&lt;=0,0,SUM($B$100:GV100))</f>
        <v>0</v>
      </c>
      <c r="GW101" s="42">
        <f>IF(GV105&lt;=0,0,SUM($B$100:GW100))</f>
        <v>0</v>
      </c>
      <c r="GX101" s="42">
        <f>IF(GW105&lt;=0,0,SUM($B$100:GX100))</f>
        <v>0</v>
      </c>
      <c r="GY101" s="42">
        <f>IF(GX105&lt;=0,0,SUM($B$100:GY100))</f>
        <v>0</v>
      </c>
      <c r="GZ101" s="42">
        <f>IF(GY105&lt;=0,0,SUM($B$100:GZ100))</f>
        <v>0</v>
      </c>
      <c r="HA101" s="42">
        <f>IF(GZ105&lt;=0,0,SUM($B$100:HA100))</f>
        <v>0</v>
      </c>
      <c r="HB101" s="42">
        <f>IF(HA105&lt;=0,0,SUM($B$100:HB100))</f>
        <v>0</v>
      </c>
      <c r="HC101" s="42">
        <f>IF(HB105&lt;=0,0,SUM($B$100:HC100))</f>
        <v>0</v>
      </c>
      <c r="HD101" s="42">
        <f>IF(HC105&lt;=0,0,SUM($B$100:HD100))</f>
        <v>0</v>
      </c>
      <c r="HE101" s="42">
        <f>IF(HD105&lt;=0,0,SUM($B$100:HE100))</f>
        <v>0</v>
      </c>
      <c r="HF101" s="42">
        <f>IF(HE105&lt;=0,0,SUM($B$100:HF100))</f>
        <v>0</v>
      </c>
      <c r="HG101" s="42">
        <f>IF(HF105&lt;=0,0,SUM($B$100:HG100))</f>
        <v>0</v>
      </c>
      <c r="HH101" s="42">
        <f>IF(HG105&lt;=0,0,SUM($B$100:HH100))</f>
        <v>0</v>
      </c>
      <c r="HI101" s="42">
        <f>IF(HH105&lt;=0,0,SUM($B$100:HI100))</f>
        <v>0</v>
      </c>
      <c r="HJ101" s="42">
        <f>IF(HI105&lt;=0,0,SUM($B$100:HJ100))</f>
        <v>0</v>
      </c>
      <c r="HK101" s="42">
        <f>IF(HJ105&lt;=0,0,SUM($B$100:HK100))</f>
        <v>0</v>
      </c>
      <c r="HL101" s="42">
        <f>IF(HK105&lt;=0,0,SUM($B$100:HL100))</f>
        <v>0</v>
      </c>
      <c r="HM101" s="42">
        <f>IF(HL105&lt;=0,0,SUM($B$100:HM100))</f>
        <v>0</v>
      </c>
      <c r="HN101" s="42">
        <f>IF(HM105&lt;=0,0,SUM($B$100:HN100))</f>
        <v>0</v>
      </c>
      <c r="HO101" s="42">
        <f>IF(HN105&lt;=0,0,SUM($B$100:HO100))</f>
        <v>0</v>
      </c>
      <c r="HP101" s="42">
        <f>IF(HO105&lt;=0,0,SUM($B$100:HP100))</f>
        <v>0</v>
      </c>
      <c r="HQ101" s="42">
        <f>IF(HP105&lt;=0,0,SUM($B$100:HQ100))</f>
        <v>0</v>
      </c>
      <c r="HR101" s="42">
        <f>IF(HQ105&lt;=0,0,SUM($B$100:HR100))</f>
        <v>0</v>
      </c>
      <c r="HS101" s="42">
        <f>IF(HR105&lt;=0,0,SUM($B$100:HS100))</f>
        <v>0</v>
      </c>
      <c r="HT101" s="42">
        <f>IF(HS105&lt;=0,0,SUM($B$100:HT100))</f>
        <v>0</v>
      </c>
      <c r="HU101" s="42">
        <f>IF(HT105&lt;=0,0,SUM($B$100:HU100))</f>
        <v>0</v>
      </c>
      <c r="HV101" s="42">
        <f>IF(HU105&lt;=0,0,SUM($B$100:HV100))</f>
        <v>0</v>
      </c>
      <c r="HW101" s="42">
        <f>IF(HV105&lt;=0,0,SUM($B$100:HW100))</f>
        <v>0</v>
      </c>
      <c r="HX101" s="42">
        <f>IF(HW105&lt;=0,0,SUM($B$100:HX100))</f>
        <v>0</v>
      </c>
      <c r="HY101" s="42">
        <f>IF(HX105&lt;=0,0,SUM($B$100:HY100))</f>
        <v>0</v>
      </c>
      <c r="HZ101" s="42">
        <f>IF(HY105&lt;=0,0,SUM($B$100:HZ100))</f>
        <v>0</v>
      </c>
      <c r="IA101" s="42">
        <f>IF(HZ105&lt;=0,0,SUM($B$100:IA100))</f>
        <v>0</v>
      </c>
      <c r="IB101" s="42">
        <f>IF(IA105&lt;=0,0,SUM($B$100:IB100))</f>
        <v>0</v>
      </c>
      <c r="IC101" s="42">
        <f>IF(IB105&lt;=0,0,SUM($B$100:IC100))</f>
        <v>0</v>
      </c>
      <c r="ID101" s="42">
        <f>IF(IC105&lt;=0,0,SUM($B$100:ID100))</f>
        <v>0</v>
      </c>
      <c r="IE101" s="42">
        <f>IF(ID105&lt;=0,0,SUM($B$100:IE100))</f>
        <v>0</v>
      </c>
      <c r="IF101" s="42">
        <f>IF(IE105&lt;=0,0,SUM($B$100:IF100))</f>
        <v>0</v>
      </c>
      <c r="IG101" s="42">
        <f>IF(IF105&lt;=0,0,SUM($B$100:IG100))</f>
        <v>0</v>
      </c>
      <c r="IH101" s="42">
        <f>IF(IG105&lt;=0,0,SUM($B$100:IH100))</f>
        <v>0</v>
      </c>
      <c r="II101" s="42">
        <f>IF(IH105&lt;=0,0,SUM($B$100:II100))</f>
        <v>0</v>
      </c>
      <c r="IJ101" s="42">
        <f>IF(II105&lt;=0,0,SUM($B$100:IJ100))</f>
        <v>0</v>
      </c>
      <c r="IK101" s="42">
        <f>IF(IJ105&lt;=0,0,SUM($B$100:IK100))</f>
        <v>0</v>
      </c>
      <c r="IL101" s="42">
        <f>IF(IK105&lt;=0,0,SUM($B$100:IL100))</f>
        <v>0</v>
      </c>
      <c r="IM101" s="42">
        <f>IF(IL105&lt;=0,0,SUM($B$100:IM100))</f>
        <v>0</v>
      </c>
      <c r="IN101" s="42">
        <f>IF(IM105&lt;=0,0,SUM($B$100:IN100))</f>
        <v>0</v>
      </c>
      <c r="IO101" s="42">
        <f>IF(IN105&lt;=0,0,SUM($B$100:IO100))</f>
        <v>0</v>
      </c>
      <c r="IP101" s="42">
        <f>IF(IO105&lt;=0,0,SUM($B$100:IP100))</f>
        <v>0</v>
      </c>
      <c r="IQ101" s="42">
        <f>IF(IP105&lt;=0,0,SUM($B$100:IQ100))</f>
        <v>0</v>
      </c>
      <c r="IR101" s="42">
        <f>IF(IQ105&lt;=0,0,SUM($B$100:IR100))</f>
        <v>0</v>
      </c>
    </row>
    <row r="102" spans="1:252" s="3" customFormat="1" hidden="1" x14ac:dyDescent="0.25">
      <c r="A102" s="216"/>
      <c r="B102" s="5">
        <v>0</v>
      </c>
      <c r="C102" s="409">
        <f>C101*3600/1000</f>
        <v>39.827865688923175</v>
      </c>
      <c r="D102" s="6">
        <f t="shared" ref="D102:BO102" si="254">D101*3600/1000</f>
        <v>80.212332888462939</v>
      </c>
      <c r="E102" s="6">
        <f t="shared" si="254"/>
        <v>121.14955600944931</v>
      </c>
      <c r="F102" s="6">
        <f t="shared" si="254"/>
        <v>162.64243470267857</v>
      </c>
      <c r="G102" s="6">
        <f t="shared" si="254"/>
        <v>204.68676059319398</v>
      </c>
      <c r="H102" s="6">
        <f t="shared" si="254"/>
        <v>247.28509935418066</v>
      </c>
      <c r="I102" s="6">
        <f t="shared" si="254"/>
        <v>290.43979940326886</v>
      </c>
      <c r="J102" s="6">
        <f t="shared" si="254"/>
        <v>334.13942731787995</v>
      </c>
      <c r="K102" s="6">
        <f t="shared" si="254"/>
        <v>378.39278073190923</v>
      </c>
      <c r="L102" s="6">
        <f t="shared" si="254"/>
        <v>423.19490313077176</v>
      </c>
      <c r="M102" s="6">
        <f t="shared" si="254"/>
        <v>468.54071853625345</v>
      </c>
      <c r="N102" s="6">
        <f t="shared" si="254"/>
        <v>514.43163479795328</v>
      </c>
      <c r="O102" s="6">
        <f t="shared" si="254"/>
        <v>560.86879740758775</v>
      </c>
      <c r="P102" s="6">
        <f t="shared" si="254"/>
        <v>607.84655527531299</v>
      </c>
      <c r="Q102" s="6">
        <f t="shared" si="254"/>
        <v>655.35910512546286</v>
      </c>
      <c r="R102" s="6">
        <f t="shared" si="254"/>
        <v>703.41335904158018</v>
      </c>
      <c r="S102" s="6">
        <f t="shared" si="254"/>
        <v>752.00300687240451</v>
      </c>
      <c r="T102" s="6">
        <f t="shared" si="254"/>
        <v>801.12155625087235</v>
      </c>
      <c r="U102" s="6">
        <f t="shared" si="254"/>
        <v>850.76862742219464</v>
      </c>
      <c r="V102" s="6">
        <f t="shared" si="254"/>
        <v>900.94350200026997</v>
      </c>
      <c r="W102" s="6">
        <f t="shared" si="254"/>
        <v>951.6451087670149</v>
      </c>
      <c r="X102" s="6">
        <f t="shared" si="254"/>
        <v>1002.8658382571665</v>
      </c>
      <c r="Y102" s="6">
        <f t="shared" si="254"/>
        <v>1054.603959690065</v>
      </c>
      <c r="Z102" s="6">
        <f t="shared" si="254"/>
        <v>1106.8512641558734</v>
      </c>
      <c r="AA102" s="6">
        <f t="shared" si="254"/>
        <v>1159.6113301503992</v>
      </c>
      <c r="AB102" s="6">
        <f t="shared" si="254"/>
        <v>1212.8751895162227</v>
      </c>
      <c r="AC102" s="6">
        <f t="shared" si="254"/>
        <v>1266.6394982676318</v>
      </c>
      <c r="AD102" s="6">
        <f t="shared" si="254"/>
        <v>1320.8945454564087</v>
      </c>
      <c r="AE102" s="6">
        <f t="shared" si="254"/>
        <v>1375.6419510219359</v>
      </c>
      <c r="AF102" s="6">
        <f t="shared" si="254"/>
        <v>1430.8710789822767</v>
      </c>
      <c r="AG102" s="6">
        <f t="shared" si="254"/>
        <v>1486.5766367845788</v>
      </c>
      <c r="AH102" s="6">
        <f t="shared" si="254"/>
        <v>1542.752757017864</v>
      </c>
      <c r="AI102" s="6">
        <f t="shared" si="254"/>
        <v>1599.3929681741865</v>
      </c>
      <c r="AJ102" s="6">
        <f t="shared" si="254"/>
        <v>1656.4845672716824</v>
      </c>
      <c r="AK102" s="6">
        <f t="shared" si="254"/>
        <v>1714.0254259946546</v>
      </c>
      <c r="AL102" s="6">
        <f t="shared" si="254"/>
        <v>1772.0070651292067</v>
      </c>
      <c r="AM102" s="6">
        <f t="shared" si="254"/>
        <v>1830.4148210542014</v>
      </c>
      <c r="AN102" s="6">
        <f t="shared" si="254"/>
        <v>1889.2441840781287</v>
      </c>
      <c r="AO102" s="6">
        <f t="shared" si="254"/>
        <v>1948.4789866608799</v>
      </c>
      <c r="AP102" s="6">
        <f t="shared" si="254"/>
        <v>2008.1129154888833</v>
      </c>
      <c r="AQ102" s="6">
        <f t="shared" si="254"/>
        <v>2068.1281140981851</v>
      </c>
      <c r="AR102" s="6">
        <f t="shared" si="254"/>
        <v>2128.5162624789991</v>
      </c>
      <c r="AS102" s="6">
        <f t="shared" si="254"/>
        <v>2189.2627216109322</v>
      </c>
      <c r="AT102" s="6">
        <f t="shared" si="254"/>
        <v>2250.3517551214891</v>
      </c>
      <c r="AU102" s="6">
        <f t="shared" si="254"/>
        <v>2311.7664623119304</v>
      </c>
      <c r="AV102" s="6">
        <f t="shared" si="254"/>
        <v>2373.4887059934586</v>
      </c>
      <c r="AW102" s="6">
        <f t="shared" si="254"/>
        <v>2435.5039263357639</v>
      </c>
      <c r="AX102" s="6">
        <f t="shared" si="254"/>
        <v>2497.7911563221323</v>
      </c>
      <c r="AY102" s="6">
        <f t="shared" si="254"/>
        <v>2560.3279381978286</v>
      </c>
      <c r="AZ102" s="6">
        <f t="shared" si="254"/>
        <v>2623.0902252274327</v>
      </c>
      <c r="BA102" s="6">
        <f t="shared" si="254"/>
        <v>2686.0569271285231</v>
      </c>
      <c r="BB102" s="6">
        <f t="shared" si="254"/>
        <v>2749.2003679359564</v>
      </c>
      <c r="BC102" s="6">
        <f t="shared" si="254"/>
        <v>2812.495460916718</v>
      </c>
      <c r="BD102" s="6">
        <f t="shared" si="254"/>
        <v>2875.9103921232031</v>
      </c>
      <c r="BE102" s="6">
        <f t="shared" si="254"/>
        <v>2939.4155223646089</v>
      </c>
      <c r="BF102" s="6">
        <f t="shared" si="254"/>
        <v>3002.9742992053439</v>
      </c>
      <c r="BG102" s="6">
        <f t="shared" si="254"/>
        <v>3066.5518736205513</v>
      </c>
      <c r="BH102" s="6">
        <f t="shared" si="254"/>
        <v>3130.106242108589</v>
      </c>
      <c r="BI102" s="6">
        <f t="shared" si="254"/>
        <v>3193.6006932185592</v>
      </c>
      <c r="BJ102" s="6">
        <f t="shared" si="254"/>
        <v>3256.9867827983276</v>
      </c>
      <c r="BK102" s="6">
        <f t="shared" si="254"/>
        <v>3320.2126134407999</v>
      </c>
      <c r="BL102" s="6">
        <f t="shared" si="254"/>
        <v>3383.2303892662962</v>
      </c>
      <c r="BM102" s="6">
        <f t="shared" si="254"/>
        <v>3445.9801549516701</v>
      </c>
      <c r="BN102" s="6">
        <f t="shared" si="254"/>
        <v>3508.401345758647</v>
      </c>
      <c r="BO102" s="6">
        <f t="shared" si="254"/>
        <v>3570.432113340491</v>
      </c>
      <c r="BP102" s="6">
        <f t="shared" ref="BP102:EA102" si="255">BP101*3600/1000</f>
        <v>3631.9977541610488</v>
      </c>
      <c r="BQ102" s="6">
        <f t="shared" si="255"/>
        <v>3693.0214751322492</v>
      </c>
      <c r="BR102" s="6">
        <f t="shared" si="255"/>
        <v>3753.4235676650164</v>
      </c>
      <c r="BS102" s="6">
        <f t="shared" si="255"/>
        <v>3813.1103844370373</v>
      </c>
      <c r="BT102" s="6">
        <f t="shared" si="255"/>
        <v>3871.9875232492795</v>
      </c>
      <c r="BU102" s="6">
        <f t="shared" si="255"/>
        <v>3929.9520305365227</v>
      </c>
      <c r="BV102" s="6">
        <f t="shared" si="255"/>
        <v>3986.8853470476142</v>
      </c>
      <c r="BW102" s="6">
        <f t="shared" si="255"/>
        <v>4042.6652333418137</v>
      </c>
      <c r="BX102" s="6">
        <f t="shared" si="255"/>
        <v>4097.158157734958</v>
      </c>
      <c r="BY102" s="6">
        <f t="shared" si="255"/>
        <v>4150.2152793954729</v>
      </c>
      <c r="BZ102" s="6">
        <f t="shared" si="255"/>
        <v>4201.6770204998429</v>
      </c>
      <c r="CA102" s="6">
        <f t="shared" si="255"/>
        <v>4251.365859923485</v>
      </c>
      <c r="CB102" s="6">
        <f t="shared" si="255"/>
        <v>4299.0901340551845</v>
      </c>
      <c r="CC102" s="6">
        <f t="shared" si="255"/>
        <v>4344.6391993878888</v>
      </c>
      <c r="CD102" s="6">
        <f t="shared" si="255"/>
        <v>4387.781138671181</v>
      </c>
      <c r="CE102" s="6">
        <f t="shared" si="255"/>
        <v>4428.2578254961081</v>
      </c>
      <c r="CF102" s="6">
        <f t="shared" si="255"/>
        <v>4465.7887145570567</v>
      </c>
      <c r="CG102" s="6">
        <f t="shared" si="255"/>
        <v>4500.0580971184136</v>
      </c>
      <c r="CH102" s="6">
        <f t="shared" si="255"/>
        <v>4530.719393248628</v>
      </c>
      <c r="CI102" s="6">
        <f t="shared" si="255"/>
        <v>4557.3817073487135</v>
      </c>
      <c r="CJ102" s="6">
        <f t="shared" si="255"/>
        <v>4579.6113141595297</v>
      </c>
      <c r="CK102" s="6">
        <f t="shared" si="255"/>
        <v>4596.9166073620163</v>
      </c>
      <c r="CL102" s="6">
        <f t="shared" si="255"/>
        <v>4608.7454651768585</v>
      </c>
      <c r="CM102" s="6">
        <f t="shared" si="255"/>
        <v>4614.4668477634723</v>
      </c>
      <c r="CN102" s="6">
        <f t="shared" si="255"/>
        <v>4613.3602220673392</v>
      </c>
      <c r="CO102" s="6">
        <f t="shared" si="255"/>
        <v>4604.5928759004437</v>
      </c>
      <c r="CP102" s="6">
        <f t="shared" si="255"/>
        <v>4587.1957332965139</v>
      </c>
      <c r="CQ102" s="6">
        <f t="shared" si="255"/>
        <v>4560.0233646209645</v>
      </c>
      <c r="CR102" s="6">
        <f t="shared" si="255"/>
        <v>4521.7042717503155</v>
      </c>
      <c r="CS102" s="6">
        <f t="shared" si="255"/>
        <v>4491.5321136387793</v>
      </c>
      <c r="CT102" s="6">
        <f t="shared" si="255"/>
        <v>4540.5022819782871</v>
      </c>
      <c r="CU102" s="6">
        <f t="shared" si="255"/>
        <v>4589.6110100537753</v>
      </c>
      <c r="CV102" s="6">
        <f t="shared" si="255"/>
        <v>4638.8609384769543</v>
      </c>
      <c r="CW102" s="6">
        <f t="shared" si="255"/>
        <v>4619.1354263078165</v>
      </c>
      <c r="CX102" s="6">
        <f t="shared" si="255"/>
        <v>4593.3932421021473</v>
      </c>
      <c r="CY102" s="6">
        <f t="shared" si="255"/>
        <v>4560.9462174982036</v>
      </c>
      <c r="CZ102" s="6">
        <f t="shared" si="255"/>
        <v>4520.9420746618107</v>
      </c>
      <c r="DA102" s="6">
        <f t="shared" si="255"/>
        <v>4472.2773955727971</v>
      </c>
      <c r="DB102" s="6">
        <f t="shared" si="255"/>
        <v>4413.4119359158476</v>
      </c>
      <c r="DC102" s="6">
        <f t="shared" si="255"/>
        <v>4341.8604680453227</v>
      </c>
      <c r="DD102" s="6">
        <f t="shared" si="255"/>
        <v>4264.5285606580946</v>
      </c>
      <c r="DE102" s="6">
        <f t="shared" si="255"/>
        <v>4157.2943739276361</v>
      </c>
      <c r="DF102" s="6">
        <f t="shared" si="255"/>
        <v>4048.3617043831628</v>
      </c>
      <c r="DG102" s="6">
        <f t="shared" si="255"/>
        <v>3937.684437295999</v>
      </c>
      <c r="DH102" s="6">
        <f t="shared" si="255"/>
        <v>3825.2148236330931</v>
      </c>
      <c r="DI102" s="6">
        <f t="shared" si="255"/>
        <v>3710.9034042668618</v>
      </c>
      <c r="DJ102" s="6">
        <f t="shared" si="255"/>
        <v>3594.6989296628935</v>
      </c>
      <c r="DK102" s="6">
        <f t="shared" si="255"/>
        <v>3476.5482747123237</v>
      </c>
      <c r="DL102" s="6">
        <f t="shared" si="255"/>
        <v>3356.3963483465241</v>
      </c>
      <c r="DM102" s="6">
        <f t="shared" si="255"/>
        <v>3234.1859975396324</v>
      </c>
      <c r="DN102" s="6">
        <f t="shared" si="255"/>
        <v>3109.8579052690375</v>
      </c>
      <c r="DO102" s="6">
        <f t="shared" si="255"/>
        <v>2983.3504819648256</v>
      </c>
      <c r="DP102" s="6">
        <f t="shared" si="255"/>
        <v>2854.5997499360046</v>
      </c>
      <c r="DQ102" s="6">
        <f t="shared" si="255"/>
        <v>2723.5392202134831</v>
      </c>
      <c r="DR102" s="6">
        <f t="shared" si="255"/>
        <v>2590.0997611968</v>
      </c>
      <c r="DS102" s="6">
        <f t="shared" si="255"/>
        <v>2454.2094584328115</v>
      </c>
      <c r="DT102" s="6">
        <f t="shared" si="255"/>
        <v>2315.7934647892125</v>
      </c>
      <c r="DU102" s="6">
        <f t="shared" si="255"/>
        <v>2174.7738402130844</v>
      </c>
      <c r="DV102" s="6">
        <f t="shared" si="255"/>
        <v>2031.0693801836849</v>
      </c>
      <c r="DW102" s="6">
        <f t="shared" si="255"/>
        <v>1884.595431878324</v>
      </c>
      <c r="DX102" s="6">
        <f t="shared" si="255"/>
        <v>1735.2636969691821</v>
      </c>
      <c r="DY102" s="6">
        <f t="shared" si="255"/>
        <v>1582.9820198558823</v>
      </c>
      <c r="DZ102" s="6">
        <f t="shared" si="255"/>
        <v>1427.6541600119033</v>
      </c>
      <c r="EA102" s="6">
        <f t="shared" si="255"/>
        <v>1269.1795469806063</v>
      </c>
      <c r="EB102" s="6">
        <f t="shared" ref="EB102:GM102" si="256">EB101*3600/1000</f>
        <v>1107.4530163965678</v>
      </c>
      <c r="EC102" s="6">
        <f t="shared" si="256"/>
        <v>942.36452522752256</v>
      </c>
      <c r="ED102" s="6">
        <f t="shared" si="256"/>
        <v>773.79884422858606</v>
      </c>
      <c r="EE102" s="6">
        <f t="shared" si="256"/>
        <v>601.63522537011863</v>
      </c>
      <c r="EF102" s="6">
        <f t="shared" si="256"/>
        <v>425.74704173961618</v>
      </c>
      <c r="EG102" s="6">
        <f t="shared" si="256"/>
        <v>246.00139712170557</v>
      </c>
      <c r="EH102" s="6">
        <f t="shared" si="256"/>
        <v>238.46295101853346</v>
      </c>
      <c r="EI102" s="6">
        <f t="shared" si="256"/>
        <v>231.68904083758699</v>
      </c>
      <c r="EJ102" s="6">
        <f t="shared" si="256"/>
        <v>224.92659034507309</v>
      </c>
      <c r="EK102" s="6">
        <f t="shared" si="256"/>
        <v>218.17208154544383</v>
      </c>
      <c r="EL102" s="6">
        <f t="shared" si="256"/>
        <v>211.42526713446134</v>
      </c>
      <c r="EM102" s="6">
        <f t="shared" si="256"/>
        <v>204.68591419699737</v>
      </c>
      <c r="EN102" s="6">
        <f t="shared" si="256"/>
        <v>197.95378999583306</v>
      </c>
      <c r="EO102" s="6">
        <f t="shared" si="256"/>
        <v>191.22866190635932</v>
      </c>
      <c r="EP102" s="6">
        <f t="shared" si="256"/>
        <v>184.51029741298362</v>
      </c>
      <c r="EQ102" s="6">
        <f t="shared" si="256"/>
        <v>177.79846410579214</v>
      </c>
      <c r="ER102" s="6">
        <f t="shared" si="256"/>
        <v>171.09292967719898</v>
      </c>
      <c r="ES102" s="6">
        <f t="shared" si="256"/>
        <v>164.39346191858237</v>
      </c>
      <c r="ET102" s="6">
        <f t="shared" si="256"/>
        <v>157.69982871690794</v>
      </c>
      <c r="EU102" s="6">
        <f t="shared" si="256"/>
        <v>151.01179805133953</v>
      </c>
      <c r="EV102" s="6">
        <f t="shared" si="256"/>
        <v>144.32913798983816</v>
      </c>
      <c r="EW102" s="6">
        <f t="shared" si="256"/>
        <v>137.65161668574987</v>
      </c>
      <c r="EX102" s="6">
        <f t="shared" si="256"/>
        <v>130.97900237438213</v>
      </c>
      <c r="EY102" s="6">
        <f t="shared" si="256"/>
        <v>124.31106336957016</v>
      </c>
      <c r="EZ102" s="6">
        <f t="shared" si="256"/>
        <v>117.64756806023318</v>
      </c>
      <c r="FA102" s="6">
        <f t="shared" si="256"/>
        <v>110.98828490692094</v>
      </c>
      <c r="FB102" s="6">
        <f t="shared" si="256"/>
        <v>104.33298243835149</v>
      </c>
      <c r="FC102" s="6">
        <f t="shared" si="256"/>
        <v>97.681429247940244</v>
      </c>
      <c r="FD102" s="6">
        <f t="shared" si="256"/>
        <v>91.03339399032086</v>
      </c>
      <c r="FE102" s="6">
        <f t="shared" si="256"/>
        <v>84.388645377858495</v>
      </c>
      <c r="FF102" s="6">
        <f t="shared" si="256"/>
        <v>77.746952177156118</v>
      </c>
      <c r="FG102" s="6">
        <f t="shared" si="256"/>
        <v>71.108083205553783</v>
      </c>
      <c r="FH102" s="6">
        <f t="shared" si="256"/>
        <v>64.471807327621846</v>
      </c>
      <c r="FI102" s="6">
        <f t="shared" si="256"/>
        <v>57.837893451648526</v>
      </c>
      <c r="FJ102" s="6">
        <f t="shared" si="256"/>
        <v>51.206110526121826</v>
      </c>
      <c r="FK102" s="6">
        <f t="shared" si="256"/>
        <v>44.576227536207057</v>
      </c>
      <c r="FL102" s="6">
        <f t="shared" si="256"/>
        <v>37.948013500219631</v>
      </c>
      <c r="FM102" s="6">
        <f t="shared" si="256"/>
        <v>31.321237466094157</v>
      </c>
      <c r="FN102" s="6">
        <f t="shared" si="256"/>
        <v>24.695668507850062</v>
      </c>
      <c r="FO102" s="6">
        <f t="shared" si="256"/>
        <v>18.071075722054228</v>
      </c>
      <c r="FP102" s="6">
        <f t="shared" si="256"/>
        <v>11.447228224281146</v>
      </c>
      <c r="FQ102" s="6">
        <f t="shared" si="256"/>
        <v>0</v>
      </c>
      <c r="FR102" s="6">
        <f t="shared" si="256"/>
        <v>0</v>
      </c>
      <c r="FS102" s="6">
        <f t="shared" si="256"/>
        <v>0</v>
      </c>
      <c r="FT102" s="6">
        <f t="shared" si="256"/>
        <v>0</v>
      </c>
      <c r="FU102" s="6">
        <f t="shared" si="256"/>
        <v>0</v>
      </c>
      <c r="FV102" s="6">
        <f t="shared" si="256"/>
        <v>0</v>
      </c>
      <c r="FW102" s="6">
        <f t="shared" si="256"/>
        <v>0</v>
      </c>
      <c r="FX102" s="6">
        <f t="shared" si="256"/>
        <v>0</v>
      </c>
      <c r="FY102" s="6">
        <f t="shared" si="256"/>
        <v>0</v>
      </c>
      <c r="FZ102" s="6">
        <f t="shared" si="256"/>
        <v>0</v>
      </c>
      <c r="GA102" s="6">
        <f t="shared" si="256"/>
        <v>0</v>
      </c>
      <c r="GB102" s="6">
        <f t="shared" si="256"/>
        <v>0</v>
      </c>
      <c r="GC102" s="6">
        <f t="shared" si="256"/>
        <v>0</v>
      </c>
      <c r="GD102" s="6">
        <f t="shared" si="256"/>
        <v>0</v>
      </c>
      <c r="GE102" s="6">
        <f t="shared" si="256"/>
        <v>0</v>
      </c>
      <c r="GF102" s="6">
        <f t="shared" si="256"/>
        <v>0</v>
      </c>
      <c r="GG102" s="6">
        <f t="shared" si="256"/>
        <v>0</v>
      </c>
      <c r="GH102" s="6">
        <f t="shared" si="256"/>
        <v>0</v>
      </c>
      <c r="GI102" s="6">
        <f t="shared" si="256"/>
        <v>0</v>
      </c>
      <c r="GJ102" s="6">
        <f t="shared" si="256"/>
        <v>0</v>
      </c>
      <c r="GK102" s="6">
        <f t="shared" si="256"/>
        <v>0</v>
      </c>
      <c r="GL102" s="6">
        <f t="shared" si="256"/>
        <v>0</v>
      </c>
      <c r="GM102" s="6">
        <f t="shared" si="256"/>
        <v>0</v>
      </c>
      <c r="GN102" s="6">
        <f t="shared" ref="GN102:IR102" si="257">GN101*3600/1000</f>
        <v>0</v>
      </c>
      <c r="GO102" s="6">
        <f t="shared" si="257"/>
        <v>0</v>
      </c>
      <c r="GP102" s="6">
        <f t="shared" si="257"/>
        <v>0</v>
      </c>
      <c r="GQ102" s="6">
        <f t="shared" si="257"/>
        <v>0</v>
      </c>
      <c r="GR102" s="6">
        <f t="shared" si="257"/>
        <v>0</v>
      </c>
      <c r="GS102" s="6">
        <f t="shared" si="257"/>
        <v>0</v>
      </c>
      <c r="GT102" s="6">
        <f t="shared" si="257"/>
        <v>0</v>
      </c>
      <c r="GU102" s="6">
        <f t="shared" si="257"/>
        <v>0</v>
      </c>
      <c r="GV102" s="6">
        <f t="shared" si="257"/>
        <v>0</v>
      </c>
      <c r="GW102" s="6">
        <f t="shared" si="257"/>
        <v>0</v>
      </c>
      <c r="GX102" s="6">
        <f t="shared" si="257"/>
        <v>0</v>
      </c>
      <c r="GY102" s="6">
        <f t="shared" si="257"/>
        <v>0</v>
      </c>
      <c r="GZ102" s="6">
        <f t="shared" si="257"/>
        <v>0</v>
      </c>
      <c r="HA102" s="6">
        <f t="shared" si="257"/>
        <v>0</v>
      </c>
      <c r="HB102" s="6">
        <f t="shared" si="257"/>
        <v>0</v>
      </c>
      <c r="HC102" s="6">
        <f t="shared" si="257"/>
        <v>0</v>
      </c>
      <c r="HD102" s="6">
        <f t="shared" si="257"/>
        <v>0</v>
      </c>
      <c r="HE102" s="6">
        <f t="shared" si="257"/>
        <v>0</v>
      </c>
      <c r="HF102" s="6">
        <f t="shared" si="257"/>
        <v>0</v>
      </c>
      <c r="HG102" s="6">
        <f t="shared" si="257"/>
        <v>0</v>
      </c>
      <c r="HH102" s="6">
        <f t="shared" si="257"/>
        <v>0</v>
      </c>
      <c r="HI102" s="6">
        <f t="shared" si="257"/>
        <v>0</v>
      </c>
      <c r="HJ102" s="6">
        <f t="shared" si="257"/>
        <v>0</v>
      </c>
      <c r="HK102" s="6">
        <f t="shared" si="257"/>
        <v>0</v>
      </c>
      <c r="HL102" s="6">
        <f t="shared" si="257"/>
        <v>0</v>
      </c>
      <c r="HM102" s="6">
        <f t="shared" si="257"/>
        <v>0</v>
      </c>
      <c r="HN102" s="6">
        <f t="shared" si="257"/>
        <v>0</v>
      </c>
      <c r="HO102" s="6">
        <f t="shared" si="257"/>
        <v>0</v>
      </c>
      <c r="HP102" s="6">
        <f t="shared" si="257"/>
        <v>0</v>
      </c>
      <c r="HQ102" s="6">
        <f t="shared" si="257"/>
        <v>0</v>
      </c>
      <c r="HR102" s="6">
        <f t="shared" si="257"/>
        <v>0</v>
      </c>
      <c r="HS102" s="6">
        <f t="shared" si="257"/>
        <v>0</v>
      </c>
      <c r="HT102" s="6">
        <f t="shared" si="257"/>
        <v>0</v>
      </c>
      <c r="HU102" s="6">
        <f t="shared" si="257"/>
        <v>0</v>
      </c>
      <c r="HV102" s="6">
        <f t="shared" si="257"/>
        <v>0</v>
      </c>
      <c r="HW102" s="6">
        <f t="shared" si="257"/>
        <v>0</v>
      </c>
      <c r="HX102" s="6">
        <f t="shared" si="257"/>
        <v>0</v>
      </c>
      <c r="HY102" s="6">
        <f t="shared" si="257"/>
        <v>0</v>
      </c>
      <c r="HZ102" s="6">
        <f t="shared" si="257"/>
        <v>0</v>
      </c>
      <c r="IA102" s="6">
        <f t="shared" si="257"/>
        <v>0</v>
      </c>
      <c r="IB102" s="6">
        <f t="shared" si="257"/>
        <v>0</v>
      </c>
      <c r="IC102" s="6">
        <f t="shared" si="257"/>
        <v>0</v>
      </c>
      <c r="ID102" s="6">
        <f t="shared" si="257"/>
        <v>0</v>
      </c>
      <c r="IE102" s="6">
        <f t="shared" si="257"/>
        <v>0</v>
      </c>
      <c r="IF102" s="6">
        <f t="shared" si="257"/>
        <v>0</v>
      </c>
      <c r="IG102" s="6">
        <f t="shared" si="257"/>
        <v>0</v>
      </c>
      <c r="IH102" s="6">
        <f t="shared" si="257"/>
        <v>0</v>
      </c>
      <c r="II102" s="6">
        <f t="shared" si="257"/>
        <v>0</v>
      </c>
      <c r="IJ102" s="6">
        <f t="shared" si="257"/>
        <v>0</v>
      </c>
      <c r="IK102" s="6">
        <f t="shared" si="257"/>
        <v>0</v>
      </c>
      <c r="IL102" s="6">
        <f t="shared" si="257"/>
        <v>0</v>
      </c>
      <c r="IM102" s="6">
        <f t="shared" si="257"/>
        <v>0</v>
      </c>
      <c r="IN102" s="6">
        <f t="shared" si="257"/>
        <v>0</v>
      </c>
      <c r="IO102" s="6">
        <f t="shared" si="257"/>
        <v>0</v>
      </c>
      <c r="IP102" s="6">
        <f t="shared" si="257"/>
        <v>0</v>
      </c>
      <c r="IQ102" s="6">
        <f t="shared" si="257"/>
        <v>0</v>
      </c>
      <c r="IR102" s="6">
        <f t="shared" si="257"/>
        <v>0</v>
      </c>
    </row>
    <row r="103" spans="1:252" s="3" customFormat="1" hidden="1" x14ac:dyDescent="0.25">
      <c r="A103" s="218"/>
      <c r="B103" s="5"/>
      <c r="C103" s="6">
        <f>IF(AND(C105=0,C102&lt;=0,B105&gt;0),0.01,C102)</f>
        <v>39.827865688923175</v>
      </c>
      <c r="D103" s="6">
        <f t="shared" ref="D103:BO103" si="258">IF(AND(D105=0,D102&lt;=0,C105&gt;0),0.01,D102)</f>
        <v>80.212332888462939</v>
      </c>
      <c r="E103" s="6">
        <f t="shared" si="258"/>
        <v>121.14955600944931</v>
      </c>
      <c r="F103" s="6">
        <f t="shared" si="258"/>
        <v>162.64243470267857</v>
      </c>
      <c r="G103" s="6">
        <f t="shared" si="258"/>
        <v>204.68676059319398</v>
      </c>
      <c r="H103" s="6">
        <f t="shared" si="258"/>
        <v>247.28509935418066</v>
      </c>
      <c r="I103" s="6">
        <f t="shared" si="258"/>
        <v>290.43979940326886</v>
      </c>
      <c r="J103" s="6">
        <f t="shared" si="258"/>
        <v>334.13942731787995</v>
      </c>
      <c r="K103" s="6">
        <f t="shared" si="258"/>
        <v>378.39278073190923</v>
      </c>
      <c r="L103" s="6">
        <f t="shared" si="258"/>
        <v>423.19490313077176</v>
      </c>
      <c r="M103" s="6">
        <f t="shared" si="258"/>
        <v>468.54071853625345</v>
      </c>
      <c r="N103" s="6">
        <f t="shared" si="258"/>
        <v>514.43163479795328</v>
      </c>
      <c r="O103" s="6">
        <f t="shared" si="258"/>
        <v>560.86879740758775</v>
      </c>
      <c r="P103" s="6">
        <f t="shared" si="258"/>
        <v>607.84655527531299</v>
      </c>
      <c r="Q103" s="6">
        <f t="shared" si="258"/>
        <v>655.35910512546286</v>
      </c>
      <c r="R103" s="6">
        <f t="shared" si="258"/>
        <v>703.41335904158018</v>
      </c>
      <c r="S103" s="6">
        <f t="shared" si="258"/>
        <v>752.00300687240451</v>
      </c>
      <c r="T103" s="6">
        <f t="shared" si="258"/>
        <v>801.12155625087235</v>
      </c>
      <c r="U103" s="6">
        <f t="shared" si="258"/>
        <v>850.76862742219464</v>
      </c>
      <c r="V103" s="6">
        <f t="shared" si="258"/>
        <v>900.94350200026997</v>
      </c>
      <c r="W103" s="6">
        <f t="shared" si="258"/>
        <v>951.6451087670149</v>
      </c>
      <c r="X103" s="6">
        <f t="shared" si="258"/>
        <v>1002.8658382571665</v>
      </c>
      <c r="Y103" s="6">
        <f t="shared" si="258"/>
        <v>1054.603959690065</v>
      </c>
      <c r="Z103" s="6">
        <f t="shared" si="258"/>
        <v>1106.8512641558734</v>
      </c>
      <c r="AA103" s="6">
        <f t="shared" si="258"/>
        <v>1159.6113301503992</v>
      </c>
      <c r="AB103" s="6">
        <f t="shared" si="258"/>
        <v>1212.8751895162227</v>
      </c>
      <c r="AC103" s="6">
        <f t="shared" si="258"/>
        <v>1266.6394982676318</v>
      </c>
      <c r="AD103" s="6">
        <f t="shared" si="258"/>
        <v>1320.8945454564087</v>
      </c>
      <c r="AE103" s="6">
        <f t="shared" si="258"/>
        <v>1375.6419510219359</v>
      </c>
      <c r="AF103" s="6">
        <f t="shared" si="258"/>
        <v>1430.8710789822767</v>
      </c>
      <c r="AG103" s="6">
        <f t="shared" si="258"/>
        <v>1486.5766367845788</v>
      </c>
      <c r="AH103" s="6">
        <f t="shared" si="258"/>
        <v>1542.752757017864</v>
      </c>
      <c r="AI103" s="6">
        <f t="shared" si="258"/>
        <v>1599.3929681741865</v>
      </c>
      <c r="AJ103" s="6">
        <f t="shared" si="258"/>
        <v>1656.4845672716824</v>
      </c>
      <c r="AK103" s="6">
        <f t="shared" si="258"/>
        <v>1714.0254259946546</v>
      </c>
      <c r="AL103" s="6">
        <f t="shared" si="258"/>
        <v>1772.0070651292067</v>
      </c>
      <c r="AM103" s="6">
        <f t="shared" si="258"/>
        <v>1830.4148210542014</v>
      </c>
      <c r="AN103" s="6">
        <f t="shared" si="258"/>
        <v>1889.2441840781287</v>
      </c>
      <c r="AO103" s="6">
        <f t="shared" si="258"/>
        <v>1948.4789866608799</v>
      </c>
      <c r="AP103" s="6">
        <f t="shared" si="258"/>
        <v>2008.1129154888833</v>
      </c>
      <c r="AQ103" s="6">
        <f t="shared" si="258"/>
        <v>2068.1281140981851</v>
      </c>
      <c r="AR103" s="6">
        <f t="shared" si="258"/>
        <v>2128.5162624789991</v>
      </c>
      <c r="AS103" s="6">
        <f t="shared" si="258"/>
        <v>2189.2627216109322</v>
      </c>
      <c r="AT103" s="6">
        <f t="shared" si="258"/>
        <v>2250.3517551214891</v>
      </c>
      <c r="AU103" s="6">
        <f t="shared" si="258"/>
        <v>2311.7664623119304</v>
      </c>
      <c r="AV103" s="6">
        <f t="shared" si="258"/>
        <v>2373.4887059934586</v>
      </c>
      <c r="AW103" s="6">
        <f t="shared" si="258"/>
        <v>2435.5039263357639</v>
      </c>
      <c r="AX103" s="6">
        <f t="shared" si="258"/>
        <v>2497.7911563221323</v>
      </c>
      <c r="AY103" s="6">
        <f t="shared" si="258"/>
        <v>2560.3279381978286</v>
      </c>
      <c r="AZ103" s="6">
        <f t="shared" si="258"/>
        <v>2623.0902252274327</v>
      </c>
      <c r="BA103" s="6">
        <f t="shared" si="258"/>
        <v>2686.0569271285231</v>
      </c>
      <c r="BB103" s="6">
        <f t="shared" si="258"/>
        <v>2749.2003679359564</v>
      </c>
      <c r="BC103" s="6">
        <f t="shared" si="258"/>
        <v>2812.495460916718</v>
      </c>
      <c r="BD103" s="6">
        <f t="shared" si="258"/>
        <v>2875.9103921232031</v>
      </c>
      <c r="BE103" s="6">
        <f t="shared" si="258"/>
        <v>2939.4155223646089</v>
      </c>
      <c r="BF103" s="6">
        <f t="shared" si="258"/>
        <v>3002.9742992053439</v>
      </c>
      <c r="BG103" s="6">
        <f t="shared" si="258"/>
        <v>3066.5518736205513</v>
      </c>
      <c r="BH103" s="6">
        <f t="shared" si="258"/>
        <v>3130.106242108589</v>
      </c>
      <c r="BI103" s="6">
        <f t="shared" si="258"/>
        <v>3193.6006932185592</v>
      </c>
      <c r="BJ103" s="6">
        <f t="shared" si="258"/>
        <v>3256.9867827983276</v>
      </c>
      <c r="BK103" s="6">
        <f t="shared" si="258"/>
        <v>3320.2126134407999</v>
      </c>
      <c r="BL103" s="6">
        <f t="shared" si="258"/>
        <v>3383.2303892662962</v>
      </c>
      <c r="BM103" s="6">
        <f t="shared" si="258"/>
        <v>3445.9801549516701</v>
      </c>
      <c r="BN103" s="6">
        <f t="shared" si="258"/>
        <v>3508.401345758647</v>
      </c>
      <c r="BO103" s="6">
        <f t="shared" si="258"/>
        <v>3570.432113340491</v>
      </c>
      <c r="BP103" s="6">
        <f t="shared" ref="BP103:DC103" si="259">IF(AND(BP105=0,BP102&lt;=0,BO105&gt;0),0.01,BP102)</f>
        <v>3631.9977541610488</v>
      </c>
      <c r="BQ103" s="6">
        <f t="shared" si="259"/>
        <v>3693.0214751322492</v>
      </c>
      <c r="BR103" s="6">
        <f t="shared" si="259"/>
        <v>3753.4235676650164</v>
      </c>
      <c r="BS103" s="6">
        <f t="shared" si="259"/>
        <v>3813.1103844370373</v>
      </c>
      <c r="BT103" s="6">
        <f t="shared" si="259"/>
        <v>3871.9875232492795</v>
      </c>
      <c r="BU103" s="6">
        <f t="shared" si="259"/>
        <v>3929.9520305365227</v>
      </c>
      <c r="BV103" s="6">
        <f t="shared" si="259"/>
        <v>3986.8853470476142</v>
      </c>
      <c r="BW103" s="6">
        <f t="shared" si="259"/>
        <v>4042.6652333418137</v>
      </c>
      <c r="BX103" s="6">
        <f t="shared" si="259"/>
        <v>4097.158157734958</v>
      </c>
      <c r="BY103" s="6">
        <f t="shared" si="259"/>
        <v>4150.2152793954729</v>
      </c>
      <c r="BZ103" s="6">
        <f t="shared" si="259"/>
        <v>4201.6770204998429</v>
      </c>
      <c r="CA103" s="6">
        <f t="shared" si="259"/>
        <v>4251.365859923485</v>
      </c>
      <c r="CB103" s="6">
        <f t="shared" si="259"/>
        <v>4299.0901340551845</v>
      </c>
      <c r="CC103" s="6">
        <f t="shared" si="259"/>
        <v>4344.6391993878888</v>
      </c>
      <c r="CD103" s="6">
        <f t="shared" si="259"/>
        <v>4387.781138671181</v>
      </c>
      <c r="CE103" s="6">
        <f t="shared" si="259"/>
        <v>4428.2578254961081</v>
      </c>
      <c r="CF103" s="6">
        <f t="shared" si="259"/>
        <v>4465.7887145570567</v>
      </c>
      <c r="CG103" s="6">
        <f t="shared" si="259"/>
        <v>4500.0580971184136</v>
      </c>
      <c r="CH103" s="6">
        <f t="shared" si="259"/>
        <v>4530.719393248628</v>
      </c>
      <c r="CI103" s="6">
        <f t="shared" si="259"/>
        <v>4557.3817073487135</v>
      </c>
      <c r="CJ103" s="6">
        <f t="shared" si="259"/>
        <v>4579.6113141595297</v>
      </c>
      <c r="CK103" s="6">
        <f t="shared" si="259"/>
        <v>4596.9166073620163</v>
      </c>
      <c r="CL103" s="6">
        <f t="shared" si="259"/>
        <v>4608.7454651768585</v>
      </c>
      <c r="CM103" s="6">
        <f t="shared" si="259"/>
        <v>4614.4668477634723</v>
      </c>
      <c r="CN103" s="6">
        <f t="shared" si="259"/>
        <v>4613.3602220673392</v>
      </c>
      <c r="CO103" s="6">
        <f t="shared" si="259"/>
        <v>4604.5928759004437</v>
      </c>
      <c r="CP103" s="6">
        <f t="shared" si="259"/>
        <v>4587.1957332965139</v>
      </c>
      <c r="CQ103" s="6">
        <f t="shared" si="259"/>
        <v>4560.0233646209645</v>
      </c>
      <c r="CR103" s="6">
        <f t="shared" si="259"/>
        <v>4521.7042717503155</v>
      </c>
      <c r="CS103" s="6">
        <f t="shared" si="259"/>
        <v>4491.5321136387793</v>
      </c>
      <c r="CT103" s="6">
        <f t="shared" si="259"/>
        <v>4540.5022819782871</v>
      </c>
      <c r="CU103" s="6">
        <f t="shared" si="259"/>
        <v>4589.6110100537753</v>
      </c>
      <c r="CV103" s="6">
        <f t="shared" si="259"/>
        <v>4638.8609384769543</v>
      </c>
      <c r="CW103" s="6">
        <f t="shared" si="259"/>
        <v>4619.1354263078165</v>
      </c>
      <c r="CX103" s="6">
        <f t="shared" si="259"/>
        <v>4593.3932421021473</v>
      </c>
      <c r="CY103" s="6">
        <f t="shared" si="259"/>
        <v>4560.9462174982036</v>
      </c>
      <c r="CZ103" s="6">
        <f t="shared" si="259"/>
        <v>4520.9420746618107</v>
      </c>
      <c r="DA103" s="6">
        <f t="shared" si="259"/>
        <v>4472.2773955727971</v>
      </c>
      <c r="DB103" s="6">
        <f t="shared" si="259"/>
        <v>4413.4119359158476</v>
      </c>
      <c r="DC103" s="6">
        <f t="shared" si="259"/>
        <v>4341.8604680453227</v>
      </c>
      <c r="DD103" s="6">
        <f t="shared" ref="DD103:EI103" si="260">IF(AND(DD105=0,DD102&lt;=0,DC105&gt;0),0.01,DD102)</f>
        <v>4264.5285606580946</v>
      </c>
      <c r="DE103" s="6">
        <f t="shared" si="260"/>
        <v>4157.2943739276361</v>
      </c>
      <c r="DF103" s="6">
        <f t="shared" si="260"/>
        <v>4048.3617043831628</v>
      </c>
      <c r="DG103" s="6">
        <f t="shared" si="260"/>
        <v>3937.684437295999</v>
      </c>
      <c r="DH103" s="6">
        <f t="shared" si="260"/>
        <v>3825.2148236330931</v>
      </c>
      <c r="DI103" s="6">
        <f t="shared" si="260"/>
        <v>3710.9034042668618</v>
      </c>
      <c r="DJ103" s="6">
        <f t="shared" si="260"/>
        <v>3594.6989296628935</v>
      </c>
      <c r="DK103" s="6">
        <f t="shared" si="260"/>
        <v>3476.5482747123237</v>
      </c>
      <c r="DL103" s="6">
        <f t="shared" si="260"/>
        <v>3356.3963483465241</v>
      </c>
      <c r="DM103" s="6">
        <f t="shared" si="260"/>
        <v>3234.1859975396324</v>
      </c>
      <c r="DN103" s="6">
        <f t="shared" si="260"/>
        <v>3109.8579052690375</v>
      </c>
      <c r="DO103" s="6">
        <f t="shared" si="260"/>
        <v>2983.3504819648256</v>
      </c>
      <c r="DP103" s="6">
        <f t="shared" si="260"/>
        <v>2854.5997499360046</v>
      </c>
      <c r="DQ103" s="6">
        <f t="shared" si="260"/>
        <v>2723.5392202134831</v>
      </c>
      <c r="DR103" s="6">
        <f t="shared" si="260"/>
        <v>2590.0997611968</v>
      </c>
      <c r="DS103" s="6">
        <f t="shared" si="260"/>
        <v>2454.2094584328115</v>
      </c>
      <c r="DT103" s="6">
        <f t="shared" si="260"/>
        <v>2315.7934647892125</v>
      </c>
      <c r="DU103" s="6">
        <f t="shared" si="260"/>
        <v>2174.7738402130844</v>
      </c>
      <c r="DV103" s="6">
        <f t="shared" si="260"/>
        <v>2031.0693801836849</v>
      </c>
      <c r="DW103" s="6">
        <f t="shared" si="260"/>
        <v>1884.595431878324</v>
      </c>
      <c r="DX103" s="6">
        <f t="shared" si="260"/>
        <v>1735.2636969691821</v>
      </c>
      <c r="DY103" s="6">
        <f t="shared" si="260"/>
        <v>1582.9820198558823</v>
      </c>
      <c r="DZ103" s="6">
        <f t="shared" si="260"/>
        <v>1427.6541600119033</v>
      </c>
      <c r="EA103" s="6">
        <f t="shared" si="260"/>
        <v>1269.1795469806063</v>
      </c>
      <c r="EB103" s="6">
        <f t="shared" si="260"/>
        <v>1107.4530163965678</v>
      </c>
      <c r="EC103" s="6">
        <f t="shared" si="260"/>
        <v>942.36452522752256</v>
      </c>
      <c r="ED103" s="6">
        <f t="shared" si="260"/>
        <v>773.79884422858606</v>
      </c>
      <c r="EE103" s="6">
        <f t="shared" si="260"/>
        <v>601.63522537011863</v>
      </c>
      <c r="EF103" s="6">
        <f t="shared" si="260"/>
        <v>425.74704173961618</v>
      </c>
      <c r="EG103" s="6">
        <f t="shared" si="260"/>
        <v>246.00139712170557</v>
      </c>
      <c r="EH103" s="6">
        <f t="shared" si="260"/>
        <v>238.46295101853346</v>
      </c>
      <c r="EI103" s="6">
        <f t="shared" si="260"/>
        <v>231.68904083758699</v>
      </c>
      <c r="EJ103" s="6">
        <f t="shared" ref="EJ103:FO103" si="261">IF(AND(EJ105=0,EJ102&lt;=0,EI105&gt;0),0.01,EJ102)</f>
        <v>224.92659034507309</v>
      </c>
      <c r="EK103" s="6">
        <f t="shared" si="261"/>
        <v>218.17208154544383</v>
      </c>
      <c r="EL103" s="6">
        <f t="shared" si="261"/>
        <v>211.42526713446134</v>
      </c>
      <c r="EM103" s="6">
        <f t="shared" si="261"/>
        <v>204.68591419699737</v>
      </c>
      <c r="EN103" s="6">
        <f t="shared" si="261"/>
        <v>197.95378999583306</v>
      </c>
      <c r="EO103" s="6">
        <f t="shared" si="261"/>
        <v>191.22866190635932</v>
      </c>
      <c r="EP103" s="6">
        <f t="shared" si="261"/>
        <v>184.51029741298362</v>
      </c>
      <c r="EQ103" s="6">
        <f t="shared" si="261"/>
        <v>177.79846410579214</v>
      </c>
      <c r="ER103" s="6">
        <f t="shared" si="261"/>
        <v>171.09292967719898</v>
      </c>
      <c r="ES103" s="6">
        <f t="shared" si="261"/>
        <v>164.39346191858237</v>
      </c>
      <c r="ET103" s="6">
        <f t="shared" si="261"/>
        <v>157.69982871690794</v>
      </c>
      <c r="EU103" s="6">
        <f t="shared" si="261"/>
        <v>151.01179805133953</v>
      </c>
      <c r="EV103" s="6">
        <f t="shared" si="261"/>
        <v>144.32913798983816</v>
      </c>
      <c r="EW103" s="6">
        <f t="shared" si="261"/>
        <v>137.65161668574987</v>
      </c>
      <c r="EX103" s="6">
        <f t="shared" si="261"/>
        <v>130.97900237438213</v>
      </c>
      <c r="EY103" s="6">
        <f t="shared" si="261"/>
        <v>124.31106336957016</v>
      </c>
      <c r="EZ103" s="6">
        <f t="shared" si="261"/>
        <v>117.64756806023318</v>
      </c>
      <c r="FA103" s="6">
        <f t="shared" si="261"/>
        <v>110.98828490692094</v>
      </c>
      <c r="FB103" s="6">
        <f t="shared" si="261"/>
        <v>104.33298243835149</v>
      </c>
      <c r="FC103" s="6">
        <f t="shared" si="261"/>
        <v>97.681429247940244</v>
      </c>
      <c r="FD103" s="6">
        <f t="shared" si="261"/>
        <v>91.03339399032086</v>
      </c>
      <c r="FE103" s="6">
        <f t="shared" si="261"/>
        <v>84.388645377858495</v>
      </c>
      <c r="FF103" s="6">
        <f t="shared" si="261"/>
        <v>77.746952177156118</v>
      </c>
      <c r="FG103" s="6">
        <f t="shared" si="261"/>
        <v>71.108083205553783</v>
      </c>
      <c r="FH103" s="6">
        <f t="shared" si="261"/>
        <v>64.471807327621846</v>
      </c>
      <c r="FI103" s="6">
        <f t="shared" si="261"/>
        <v>57.837893451648526</v>
      </c>
      <c r="FJ103" s="6">
        <f t="shared" si="261"/>
        <v>51.206110526121826</v>
      </c>
      <c r="FK103" s="6">
        <f t="shared" si="261"/>
        <v>44.576227536207057</v>
      </c>
      <c r="FL103" s="6">
        <f t="shared" si="261"/>
        <v>37.948013500219631</v>
      </c>
      <c r="FM103" s="6">
        <f t="shared" si="261"/>
        <v>31.321237466094157</v>
      </c>
      <c r="FN103" s="6">
        <f t="shared" si="261"/>
        <v>24.695668507850062</v>
      </c>
      <c r="FO103" s="6">
        <f t="shared" si="261"/>
        <v>18.071075722054228</v>
      </c>
      <c r="FP103" s="6">
        <f t="shared" ref="FP103:GU103" si="262">IF(AND(FP105=0,FP102&lt;=0,FO105&gt;0),0.01,FP102)</f>
        <v>11.447228224281146</v>
      </c>
      <c r="FQ103" s="6">
        <f t="shared" si="262"/>
        <v>0</v>
      </c>
      <c r="FR103" s="6">
        <f t="shared" si="262"/>
        <v>0</v>
      </c>
      <c r="FS103" s="6">
        <f t="shared" si="262"/>
        <v>0</v>
      </c>
      <c r="FT103" s="6">
        <f t="shared" si="262"/>
        <v>0</v>
      </c>
      <c r="FU103" s="6">
        <f t="shared" si="262"/>
        <v>0</v>
      </c>
      <c r="FV103" s="6">
        <f t="shared" si="262"/>
        <v>0</v>
      </c>
      <c r="FW103" s="6">
        <f t="shared" si="262"/>
        <v>0</v>
      </c>
      <c r="FX103" s="6">
        <f t="shared" si="262"/>
        <v>0</v>
      </c>
      <c r="FY103" s="6">
        <f t="shared" si="262"/>
        <v>0</v>
      </c>
      <c r="FZ103" s="6">
        <f t="shared" si="262"/>
        <v>0</v>
      </c>
      <c r="GA103" s="6">
        <f t="shared" si="262"/>
        <v>0</v>
      </c>
      <c r="GB103" s="6">
        <f t="shared" si="262"/>
        <v>0</v>
      </c>
      <c r="GC103" s="6">
        <f t="shared" si="262"/>
        <v>0</v>
      </c>
      <c r="GD103" s="6">
        <f t="shared" si="262"/>
        <v>0</v>
      </c>
      <c r="GE103" s="6">
        <f t="shared" si="262"/>
        <v>0</v>
      </c>
      <c r="GF103" s="6">
        <f t="shared" si="262"/>
        <v>0</v>
      </c>
      <c r="GG103" s="6">
        <f t="shared" si="262"/>
        <v>0</v>
      </c>
      <c r="GH103" s="6">
        <f t="shared" si="262"/>
        <v>0</v>
      </c>
      <c r="GI103" s="6">
        <f t="shared" si="262"/>
        <v>0</v>
      </c>
      <c r="GJ103" s="6">
        <f t="shared" si="262"/>
        <v>0</v>
      </c>
      <c r="GK103" s="6">
        <f t="shared" si="262"/>
        <v>0</v>
      </c>
      <c r="GL103" s="6">
        <f t="shared" si="262"/>
        <v>0</v>
      </c>
      <c r="GM103" s="6">
        <f t="shared" si="262"/>
        <v>0</v>
      </c>
      <c r="GN103" s="6">
        <f t="shared" si="262"/>
        <v>0</v>
      </c>
      <c r="GO103" s="6">
        <f t="shared" si="262"/>
        <v>0</v>
      </c>
      <c r="GP103" s="6">
        <f t="shared" si="262"/>
        <v>0</v>
      </c>
      <c r="GQ103" s="6">
        <f t="shared" si="262"/>
        <v>0</v>
      </c>
      <c r="GR103" s="6">
        <f t="shared" si="262"/>
        <v>0</v>
      </c>
      <c r="GS103" s="6">
        <f t="shared" si="262"/>
        <v>0</v>
      </c>
      <c r="GT103" s="6">
        <f t="shared" si="262"/>
        <v>0</v>
      </c>
      <c r="GU103" s="6">
        <f t="shared" si="262"/>
        <v>0</v>
      </c>
      <c r="GV103" s="6">
        <f t="shared" ref="GV103:IA103" si="263">IF(AND(GV105=0,GV102&lt;=0,GU105&gt;0),0.01,GV102)</f>
        <v>0</v>
      </c>
      <c r="GW103" s="6">
        <f t="shared" si="263"/>
        <v>0</v>
      </c>
      <c r="GX103" s="6">
        <f t="shared" si="263"/>
        <v>0</v>
      </c>
      <c r="GY103" s="6">
        <f t="shared" si="263"/>
        <v>0</v>
      </c>
      <c r="GZ103" s="6">
        <f t="shared" si="263"/>
        <v>0</v>
      </c>
      <c r="HA103" s="6">
        <f t="shared" si="263"/>
        <v>0</v>
      </c>
      <c r="HB103" s="6">
        <f t="shared" si="263"/>
        <v>0</v>
      </c>
      <c r="HC103" s="6">
        <f t="shared" si="263"/>
        <v>0</v>
      </c>
      <c r="HD103" s="6">
        <f t="shared" si="263"/>
        <v>0</v>
      </c>
      <c r="HE103" s="6">
        <f t="shared" si="263"/>
        <v>0</v>
      </c>
      <c r="HF103" s="6">
        <f t="shared" si="263"/>
        <v>0</v>
      </c>
      <c r="HG103" s="6">
        <f t="shared" si="263"/>
        <v>0</v>
      </c>
      <c r="HH103" s="6">
        <f t="shared" si="263"/>
        <v>0</v>
      </c>
      <c r="HI103" s="6">
        <f t="shared" si="263"/>
        <v>0</v>
      </c>
      <c r="HJ103" s="6">
        <f t="shared" si="263"/>
        <v>0</v>
      </c>
      <c r="HK103" s="6">
        <f t="shared" si="263"/>
        <v>0</v>
      </c>
      <c r="HL103" s="6">
        <f t="shared" si="263"/>
        <v>0</v>
      </c>
      <c r="HM103" s="6">
        <f t="shared" si="263"/>
        <v>0</v>
      </c>
      <c r="HN103" s="6">
        <f t="shared" si="263"/>
        <v>0</v>
      </c>
      <c r="HO103" s="6">
        <f t="shared" si="263"/>
        <v>0</v>
      </c>
      <c r="HP103" s="6">
        <f t="shared" si="263"/>
        <v>0</v>
      </c>
      <c r="HQ103" s="6">
        <f t="shared" si="263"/>
        <v>0</v>
      </c>
      <c r="HR103" s="6">
        <f t="shared" si="263"/>
        <v>0</v>
      </c>
      <c r="HS103" s="6">
        <f t="shared" si="263"/>
        <v>0</v>
      </c>
      <c r="HT103" s="6">
        <f t="shared" si="263"/>
        <v>0</v>
      </c>
      <c r="HU103" s="6">
        <f t="shared" si="263"/>
        <v>0</v>
      </c>
      <c r="HV103" s="6">
        <f t="shared" si="263"/>
        <v>0</v>
      </c>
      <c r="HW103" s="6">
        <f t="shared" si="263"/>
        <v>0</v>
      </c>
      <c r="HX103" s="6">
        <f t="shared" si="263"/>
        <v>0</v>
      </c>
      <c r="HY103" s="6">
        <f t="shared" si="263"/>
        <v>0</v>
      </c>
      <c r="HZ103" s="6">
        <f t="shared" si="263"/>
        <v>0</v>
      </c>
      <c r="IA103" s="6">
        <f t="shared" si="263"/>
        <v>0</v>
      </c>
      <c r="IB103" s="6">
        <f t="shared" ref="IB103:IR103" si="264">IF(AND(IB105=0,IB102&lt;=0,IA105&gt;0),0.01,IB102)</f>
        <v>0</v>
      </c>
      <c r="IC103" s="6">
        <f t="shared" si="264"/>
        <v>0</v>
      </c>
      <c r="ID103" s="6">
        <f t="shared" si="264"/>
        <v>0</v>
      </c>
      <c r="IE103" s="6">
        <f t="shared" si="264"/>
        <v>0</v>
      </c>
      <c r="IF103" s="6">
        <f t="shared" si="264"/>
        <v>0</v>
      </c>
      <c r="IG103" s="6">
        <f t="shared" si="264"/>
        <v>0</v>
      </c>
      <c r="IH103" s="6">
        <f t="shared" si="264"/>
        <v>0</v>
      </c>
      <c r="II103" s="6">
        <f t="shared" si="264"/>
        <v>0</v>
      </c>
      <c r="IJ103" s="6">
        <f t="shared" si="264"/>
        <v>0</v>
      </c>
      <c r="IK103" s="6">
        <f t="shared" si="264"/>
        <v>0</v>
      </c>
      <c r="IL103" s="6">
        <f t="shared" si="264"/>
        <v>0</v>
      </c>
      <c r="IM103" s="6">
        <f t="shared" si="264"/>
        <v>0</v>
      </c>
      <c r="IN103" s="6">
        <f t="shared" si="264"/>
        <v>0</v>
      </c>
      <c r="IO103" s="6">
        <f t="shared" si="264"/>
        <v>0</v>
      </c>
      <c r="IP103" s="6">
        <f t="shared" si="264"/>
        <v>0</v>
      </c>
      <c r="IQ103" s="6">
        <f t="shared" si="264"/>
        <v>0</v>
      </c>
      <c r="IR103" s="6">
        <f t="shared" si="264"/>
        <v>0</v>
      </c>
    </row>
    <row r="104" spans="1:252" s="8" customFormat="1" hidden="1" x14ac:dyDescent="0.25">
      <c r="A104" s="216"/>
      <c r="B104" s="42">
        <f>Results!C16*1000</f>
        <v>400000</v>
      </c>
      <c r="C104" s="410">
        <f>IF(AND((C99/C81*9.8*Results!$C$46)-(C95*Results!$C$46)&lt;=0,B105&lt;=0),0,(B101+(C101-B101)/2)*Results!$C$46)</f>
        <v>22.126592049401765</v>
      </c>
      <c r="D104" s="42">
        <f>IF(AND((D99/D81*9.8*Results!$C$46)-(D95*Results!$C$46)&lt;=0,C105&lt;=0),0,(C101+(D101-C101)/2)*Results!$C$46)</f>
        <v>66.688999209658959</v>
      </c>
      <c r="E104" s="42">
        <f>IF(AND((E99/E81*9.8*Results!$C$46)-(E95*Results!$C$46)&lt;=0,D105&lt;=0),0,(D101+(E101-D101)/2)*Results!$C$46)</f>
        <v>111.8677160543957</v>
      </c>
      <c r="F104" s="42">
        <f>IF(AND((F99/F81*9.8*Results!$C$46)-(F95*Results!$C$46)&lt;=0,E105&lt;=0),0,(E101+(F101-E101)/2)*Results!$C$46)</f>
        <v>157.66221706229328</v>
      </c>
      <c r="G104" s="42">
        <f>IF(AND((G99/G81*9.8*Results!$C$46)-(G95*Results!$C$46)&lt;=0,F105&lt;=0),0,(F101+(G101-F101)/2)*Results!$C$46)</f>
        <v>204.07177516437366</v>
      </c>
      <c r="H104" s="42">
        <f>IF(AND((H99/H81*9.8*Results!$C$46)-(H95*Results!$C$46)&lt;=0,G105&lt;=0),0,(G101+(H101-G101)/2)*Results!$C$46)</f>
        <v>251.09547774854147</v>
      </c>
      <c r="I104" s="42">
        <f>IF(AND((I99/I81*9.8*Results!$C$46)-(I95*Results!$C$46)&lt;=0,H105&lt;=0),0,(H101+(I101-H101)/2)*Results!$C$46)</f>
        <v>298.73605486524968</v>
      </c>
      <c r="J104" s="42">
        <f>IF(AND((J99/J81*9.8*Results!$C$46)-(J95*Results!$C$46)&lt;=0,I105&lt;=0),0,(I101+(J101-I101)/2)*Results!$C$46)</f>
        <v>346.9884592895271</v>
      </c>
      <c r="K104" s="42">
        <f>IF(AND((K99/K81*9.8*Results!$C$46)-(K95*Results!$C$46)&lt;=0,J105&lt;=0),0,(J101+(K101-J101)/2)*Results!$C$46)</f>
        <v>395.85122669432735</v>
      </c>
      <c r="L104" s="42">
        <f>IF(AND((L99/L81*9.8*Results!$C$46)-(L95*Results!$C$46)&lt;=0,K105&lt;=0),0,(K101+(L101-K101)/2)*Results!$C$46)</f>
        <v>445.32649103482277</v>
      </c>
      <c r="M104" s="42">
        <f>IF(AND((M99/M81*9.8*Results!$C$46)-(M95*Results!$C$46)&lt;=0,L105&lt;=0),0,(L101+(M101-L101)/2)*Results!$C$46)</f>
        <v>495.40867870390286</v>
      </c>
      <c r="N104" s="42">
        <f>IF(AND((N99/N81*9.8*Results!$C$46)-(N95*Results!$C$46)&lt;=0,M105&lt;=0),0,(M101+(N101-M101)/2)*Results!$C$46)</f>
        <v>546.09575185233712</v>
      </c>
      <c r="O104" s="42">
        <f>IF(AND((O99/O81*9.8*Results!$C$46)-(O95*Results!$C$46)&lt;=0,N105&lt;=0),0,(N101+(O101-N101)/2)*Results!$C$46)</f>
        <v>597.38912900307832</v>
      </c>
      <c r="P104" s="42">
        <f>IF(AND((P99/P81*9.8*Results!$C$46)-(P95*Results!$C$46)&lt;=0,O105&lt;=0),0,(O101+(P101-O101)/2)*Results!$C$46)</f>
        <v>649.28630704605598</v>
      </c>
      <c r="Q104" s="42">
        <f>IF(AND((Q99/Q81*9.8*Results!$C$46)-(Q95*Results!$C$46)&lt;=0,P105&lt;=0),0,(P101+(Q101-P101)/2)*Results!$C$46)</f>
        <v>701.78092244487539</v>
      </c>
      <c r="R104" s="42">
        <f>IF(AND((R99/R81*9.8*Results!$C$46)-(R95*Results!$C$46)&lt;=0,Q105&lt;=0),0,(Q101+(R101-Q101)/2)*Results!$C$46)</f>
        <v>754.87359120391284</v>
      </c>
      <c r="S104" s="42">
        <f>IF(AND((S99/S81*9.8*Results!$C$46)-(S95*Results!$C$46)&lt;=0,R105&lt;=0),0,(R101+(S101-R101)/2)*Results!$C$46)</f>
        <v>808.56464772999152</v>
      </c>
      <c r="T104" s="42">
        <f>IF(AND((T99/T81*9.8*Results!$C$46)-(T95*Results!$C$46)&lt;=0,S105&lt;=0),0,(S101+(T101-S101)/2)*Results!$C$46)</f>
        <v>862.84697951293151</v>
      </c>
      <c r="U104" s="42">
        <f>IF(AND((U99/U81*9.8*Results!$C$46)-(U95*Results!$C$46)&lt;=0,T105&lt;=0),0,(T101+(U101-T101)/2)*Results!$C$46)</f>
        <v>917.71676870725946</v>
      </c>
      <c r="V104" s="42">
        <f>IF(AND((V99/V81*9.8*Results!$C$46)-(V95*Results!$C$46)&lt;=0,U105&lt;=0),0,(U101+(V101-U101)/2)*Results!$C$46)</f>
        <v>973.17340523470261</v>
      </c>
      <c r="W104" s="42">
        <f>IF(AND((W99/W81*9.8*Results!$C$46)-(W95*Results!$C$46)&lt;=0,V105&lt;=0),0,(V101+(W101-V101)/2)*Results!$C$46)</f>
        <v>1029.2158948707138</v>
      </c>
      <c r="X104" s="42">
        <f>IF(AND((X99/X81*9.8*Results!$C$46)-(X95*Results!$C$46)&lt;=0,W105&lt;=0),0,(W101+(X101-W101)/2)*Results!$C$46)</f>
        <v>1085.8394150134341</v>
      </c>
      <c r="Y104" s="42">
        <f>IF(AND((Y99/Y81*9.8*Results!$C$46)-(Y95*Results!$C$46)&lt;=0,X105&lt;=0),0,(X101+(Y101-X101)/2)*Results!$C$46)</f>
        <v>1143.038776637351</v>
      </c>
      <c r="Z104" s="42">
        <f>IF(AND((Z99/Z81*9.8*Results!$C$46)-(Z95*Results!$C$46)&lt;=0,Y105&lt;=0),0,(Y101+(Z101-Y101)/2)*Results!$C$46)</f>
        <v>1200.8084576921879</v>
      </c>
      <c r="AA104" s="42">
        <f>IF(AND((AA99/AA81*9.8*Results!$C$46)-(AA95*Results!$C$46)&lt;=0,Z105&lt;=0),0,(Z101+(AA101-Z101)/2)*Results!$C$46)</f>
        <v>1259.1458857257069</v>
      </c>
      <c r="AB104" s="42">
        <f>IF(AND((AB99/AB81*9.8*Results!$C$46)-(AB95*Results!$C$46)&lt;=0,AA105&lt;=0),0,(AA101+(AB101-AA101)/2)*Results!$C$46)</f>
        <v>1318.0480664814568</v>
      </c>
      <c r="AC104" s="42">
        <f>IF(AND((AC99/AC81*9.8*Results!$C$46)-(AC95*Results!$C$46)&lt;=0,AB105&lt;=0),0,(AB101+(AC101-AB101)/2)*Results!$C$46)</f>
        <v>1377.5081598799193</v>
      </c>
      <c r="AD104" s="42">
        <f>IF(AND((AD99/AD81*9.8*Results!$C$46)-(AD95*Results!$C$46)&lt;=0,AC105&lt;=0),0,(AC101+(AD101-AC101)/2)*Results!$C$46)</f>
        <v>1437.5189131800225</v>
      </c>
      <c r="AE104" s="42">
        <f>IF(AND((AE99/AE81*9.8*Results!$C$46)-(AE95*Results!$C$46)&lt;=0,AD105&lt;=0),0,(AD101+(AE101-AD101)/2)*Results!$C$46)</f>
        <v>1498.0758313768583</v>
      </c>
      <c r="AF104" s="42">
        <f>IF(AND((AF99/AF81*9.8*Results!$C$46)-(AF95*Results!$C$46)&lt;=0,AE105&lt;=0),0,(AE101+(AF101-AE101)/2)*Results!$C$46)</f>
        <v>1559.173905557896</v>
      </c>
      <c r="AG104" s="42">
        <f>IF(AND((AG99/AG81*9.8*Results!$C$46)-(AG95*Results!$C$46)&lt;=0,AF105&lt;=0),0,(AF101+(AG101-AF101)/2)*Results!$C$46)</f>
        <v>1620.8042865371422</v>
      </c>
      <c r="AH104" s="42">
        <f>IF(AND((AH99/AH81*9.8*Results!$C$46)-(AH95*Results!$C$46)&lt;=0,AG105&lt;=0),0,(AG101+(AH101-AG101)/2)*Results!$C$46)</f>
        <v>1682.9607743346905</v>
      </c>
      <c r="AI104" s="42">
        <f>IF(AND((AI99/AI81*9.8*Results!$C$46)-(AI95*Results!$C$46)&lt;=0,AH105&lt;=0),0,(AH101+(AI101-AH101)/2)*Results!$C$46)</f>
        <v>1745.6365139955838</v>
      </c>
      <c r="AJ104" s="42">
        <f>IF(AND((AJ99/AJ81*9.8*Results!$C$46)-(AJ95*Results!$C$46)&lt;=0,AI105&lt;=0),0,(AI101+(AJ101-AI101)/2)*Results!$C$46)</f>
        <v>1808.8208530254828</v>
      </c>
      <c r="AK104" s="42">
        <f>IF(AND((AK99/AK81*9.8*Results!$C$46)-(AK95*Results!$C$46)&lt;=0,AJ105&lt;=0),0,(AJ101+(AK101-AJ101)/2)*Results!$C$46)</f>
        <v>1872.5055518146316</v>
      </c>
      <c r="AL104" s="42">
        <f>IF(AND((AL99/AL81*9.8*Results!$C$46)-(AL95*Results!$C$46)&lt;=0,AK105&lt;=0),0,(AK101+(AL101-AK101)/2)*Results!$C$46)</f>
        <v>1936.6847172910341</v>
      </c>
      <c r="AM104" s="42">
        <f>IF(AND((AM99/AM81*9.8*Results!$C$46)-(AM95*Results!$C$46)&lt;=0,AL105&lt;=0),0,(AL101+(AM101-AL101)/2)*Results!$C$46)</f>
        <v>2001.3454923241156</v>
      </c>
      <c r="AN104" s="42">
        <f>IF(AND((AN99/AN81*9.8*Results!$C$46)-(AN95*Results!$C$46)&lt;=0,AM105&lt;=0),0,(AM101+(AN101-AM101)/2)*Results!$C$46)</f>
        <v>2066.4772250735168</v>
      </c>
      <c r="AO104" s="42">
        <f>IF(AND((AO99/AO81*9.8*Results!$C$46)-(AO95*Results!$C$46)&lt;=0,AN105&lt;=0),0,(AN101+(AO101-AN101)/2)*Results!$C$46)</f>
        <v>2132.0684281883382</v>
      </c>
      <c r="AP104" s="42">
        <f>IF(AND((AP99/AP81*9.8*Results!$C$46)-(AP95*Results!$C$46)&lt;=0,AO105&lt;=0),0,(AO101+(AP101-AO101)/2)*Results!$C$46)</f>
        <v>2198.1066123054243</v>
      </c>
      <c r="AQ104" s="42">
        <f>IF(AND((AQ99/AQ81*9.8*Results!$C$46)-(AQ95*Results!$C$46)&lt;=0,AP105&lt;=0),0,(AP101+(AQ101-AP101)/2)*Results!$C$46)</f>
        <v>2264.5783497705934</v>
      </c>
      <c r="AR104" s="42">
        <f>IF(AND((AR99/AR81*9.8*Results!$C$46)-(AR95*Results!$C$46)&lt;=0,AQ105&lt;=0),0,(AQ101+(AR101-AQ101)/2)*Results!$C$46)</f>
        <v>2331.469098098436</v>
      </c>
      <c r="AS104" s="42">
        <f>IF(AND((AS99/AS81*9.8*Results!$C$46)-(AS95*Results!$C$46)&lt;=0,AR105&lt;=0),0,(AR101+(AS101-AR101)/2)*Results!$C$46)</f>
        <v>2398.7661022721841</v>
      </c>
      <c r="AT104" s="42">
        <f>IF(AND((AT99/AT81*9.8*Results!$C$46)-(AT95*Results!$C$46)&lt;=0,AS105&lt;=0),0,(AS101+(AT101-AS101)/2)*Results!$C$46)</f>
        <v>2466.4524870735672</v>
      </c>
      <c r="AU104" s="42">
        <f>IF(AND((AU99/AU81*9.8*Results!$C$46)-(AU95*Results!$C$46)&lt;=0,AT105&lt;=0),0,(AT101+(AU101-AT101)/2)*Results!$C$46)</f>
        <v>2534.5101207963444</v>
      </c>
      <c r="AV104" s="42">
        <f>IF(AND((AV99/AV81*9.8*Results!$C$46)-(AV95*Results!$C$46)&lt;=0,AU105&lt;=0),0,(AU101+(AV101-AU101)/2)*Results!$C$46)</f>
        <v>2602.9195379474386</v>
      </c>
      <c r="AW104" s="42">
        <f>IF(AND((AW99/AW81*9.8*Results!$C$46)-(AW95*Results!$C$46)&lt;=0,AV105&lt;=0),0,(AV101+(AW101-AV101)/2)*Results!$C$46)</f>
        <v>2671.6625735162347</v>
      </c>
      <c r="AX104" s="42">
        <f>IF(AND((AX99/AX81*9.8*Results!$C$46)-(AX95*Results!$C$46)&lt;=0,AW105&lt;=0),0,(AW101+(AX101-AW101)/2)*Results!$C$46)</f>
        <v>2740.7194903654981</v>
      </c>
      <c r="AY104" s="42">
        <f>IF(AND((AY99/AY81*9.8*Results!$C$46)-(AY95*Results!$C$46)&lt;=0,AX105&lt;=0),0,(AX101+(AY101-AX101)/2)*Results!$C$46)</f>
        <v>2810.0661636222003</v>
      </c>
      <c r="AZ104" s="42">
        <f>IF(AND((AZ99/AZ81*9.8*Results!$C$46)-(AZ95*Results!$C$46)&lt;=0,AY105&lt;=0),0,(AY101+(AZ101-AY101)/2)*Results!$C$46)</f>
        <v>2879.6767574584783</v>
      </c>
      <c r="BA104" s="42">
        <f>IF(AND((BA99/BA81*9.8*Results!$C$46)-(BA95*Results!$C$46)&lt;=0,AZ105&lt;=0),0,(AZ101+(BA101-AZ101)/2)*Results!$C$46)</f>
        <v>2949.5261957533085</v>
      </c>
      <c r="BB104" s="42">
        <f>IF(AND((BB99/BB81*9.8*Results!$C$46)-(BB95*Results!$C$46)&lt;=0,BA105&lt;=0),0,(BA101+(BB101-BA101)/2)*Results!$C$46)</f>
        <v>3019.5873861469331</v>
      </c>
      <c r="BC104" s="42">
        <f>IF(AND((BC99/BC81*9.8*Results!$C$46)-(BC95*Results!$C$46)&lt;=0,BB105&lt;=0),0,(BB101+(BC101-BB101)/2)*Results!$C$46)</f>
        <v>3089.831016029264</v>
      </c>
      <c r="BD104" s="42">
        <f>IF(AND((BD99/BD81*9.8*Results!$C$46)-(BD95*Results!$C$46)&lt;=0,BC105&lt;=0),0,(BC101+(BD101-BC101)/2)*Results!$C$46)</f>
        <v>3160.2254739110676</v>
      </c>
      <c r="BE104" s="42">
        <f>IF(AND((BE99/BE81*9.8*Results!$C$46)-(BE95*Results!$C$46)&lt;=0,BD105&lt;=0),0,(BD101+(BE101-BD101)/2)*Results!$C$46)</f>
        <v>3230.7366191598958</v>
      </c>
      <c r="BF104" s="42">
        <f>IF(AND((BF99/BF81*9.8*Results!$C$46)-(BF95*Results!$C$46)&lt;=0,BE105&lt;=0),0,(BE101+(BF101-BE101)/2)*Results!$C$46)</f>
        <v>3301.3276786499737</v>
      </c>
      <c r="BG104" s="42">
        <f>IF(AND((BG99/BG81*9.8*Results!$C$46)-(BG95*Results!$C$46)&lt;=0,BF105&lt;=0),0,(BF101+(BG101-BF101)/2)*Results!$C$46)</f>
        <v>3371.958984903275</v>
      </c>
      <c r="BH104" s="42">
        <f>IF(AND((BH99/BH81*9.8*Results!$C$46)-(BH95*Results!$C$46)&lt;=0,BG105&lt;=0),0,(BG101+(BH101-BG101)/2)*Results!$C$46)</f>
        <v>3442.5878420717445</v>
      </c>
      <c r="BI104" s="42">
        <f>IF(AND((BI99/BI81*9.8*Results!$C$46)-(BI95*Results!$C$46)&lt;=0,BH105&lt;=0),0,(BH101+(BI101-BH101)/2)*Results!$C$46)</f>
        <v>3513.1705196261933</v>
      </c>
      <c r="BJ104" s="42">
        <f>IF(AND((BJ99/BJ81*9.8*Results!$C$46)-(BJ95*Results!$C$46)&lt;=0,BI105&lt;=0),0,(BI101+(BJ101-BI101)/2)*Results!$C$46)</f>
        <v>3583.6597088982703</v>
      </c>
      <c r="BK104" s="42">
        <f>IF(AND((BK99/BK81*9.8*Results!$C$46)-(BK95*Results!$C$46)&lt;=0,BJ105&lt;=0),0,(BJ101+(BK101-BJ101)/2)*Results!$C$46)</f>
        <v>3653.9996645772931</v>
      </c>
      <c r="BL104" s="42">
        <f>IF(AND((BL99/BL81*9.8*Results!$C$46)-(BL95*Results!$C$46)&lt;=0,BK105&lt;=0),0,(BK101+(BL101-BK101)/2)*Results!$C$46)</f>
        <v>3724.1350015039425</v>
      </c>
      <c r="BM104" s="42">
        <f>IF(AND((BM99/BM81*9.8*Results!$C$46)-(BM95*Results!$C$46)&lt;=0,BL105&lt;=0),0,(BL101+(BM101-BL101)/2)*Results!$C$46)</f>
        <v>3794.0058578988701</v>
      </c>
      <c r="BN104" s="42">
        <f>IF(AND((BN99/BN81*9.8*Results!$C$46)-(BN95*Results!$C$46)&lt;=0,BM105&lt;=0),0,(BM101+(BN101-BM101)/2)*Results!$C$46)</f>
        <v>3863.5452781723984</v>
      </c>
      <c r="BO104" s="42">
        <f>IF(AND((BO99/BO81*9.8*Results!$C$46)-(BO95*Results!$C$46)&lt;=0,BN105&lt;=0),0,(BN101+(BO101-BN101)/2)*Results!$C$46)</f>
        <v>3932.6852550550766</v>
      </c>
      <c r="BP104" s="42">
        <f>IF(AND((BP99/BP81*9.8*Results!$C$46)-(BP95*Results!$C$46)&lt;=0,BO105&lt;=0),0,(BO101+(BP101-BO101)/2)*Results!$C$46)</f>
        <v>4001.3499263897443</v>
      </c>
      <c r="BQ104" s="42">
        <f>IF(AND((BQ99/BQ81*9.8*Results!$C$46)-(BQ95*Results!$C$46)&lt;=0,BP105&lt;=0),0,(BP101+(BQ101-BP101)/2)*Results!$C$46)</f>
        <v>4069.4551273851657</v>
      </c>
      <c r="BR104" s="42">
        <f>IF(AND((BR99/BR81*9.8*Results!$C$46)-(BR95*Results!$C$46)&lt;=0,BQ105&lt;=0),0,(BQ101+(BR101-BQ101)/2)*Results!$C$46)</f>
        <v>4136.913912665148</v>
      </c>
      <c r="BS104" s="42">
        <f>IF(AND((BS99/BS81*9.8*Results!$C$46)-(BS95*Results!$C$46)&lt;=0,BR105&lt;=0),0,(BR101+(BS101-BR101)/2)*Results!$C$46)</f>
        <v>4203.6299733900296</v>
      </c>
      <c r="BT104" s="42">
        <f>IF(AND((BT99/BT81*9.8*Results!$C$46)-(BT95*Results!$C$46)&lt;=0,BS105&lt;=0),0,(BS101+(BT101-BS101)/2)*Results!$C$46)</f>
        <v>4269.4988376035089</v>
      </c>
      <c r="BU104" s="42">
        <f>IF(AND((BU99/BU81*9.8*Results!$C$46)-(BU95*Results!$C$46)&lt;=0,BT105&lt;=0),0,(BT101+(BU101-BT101)/2)*Results!$C$46)</f>
        <v>4334.4108632143343</v>
      </c>
      <c r="BV104" s="42">
        <f>IF(AND((BV99/BV81*9.8*Results!$C$46)-(BV95*Results!$C$46)&lt;=0,BU105&lt;=0),0,(BU101+(BV101-BU101)/2)*Results!$C$46)</f>
        <v>4398.2429875467424</v>
      </c>
      <c r="BW104" s="42">
        <f>IF(AND((BW99/BW81*9.8*Results!$C$46)-(BW95*Results!$C$46)&lt;=0,BV105&lt;=0),0,(BV101+(BW101-BV101)/2)*Results!$C$46)</f>
        <v>4460.8614335496823</v>
      </c>
      <c r="BX104" s="42">
        <f>IF(AND((BX99/BX81*9.8*Results!$C$46)-(BX95*Results!$C$46)&lt;=0,BW105&lt;=0),0,(BW101+(BX101-BW101)/2)*Results!$C$46)</f>
        <v>4522.1241061537621</v>
      </c>
      <c r="BY104" s="42">
        <f>IF(AND((BY99/BY81*9.8*Results!$C$46)-(BY95*Results!$C$46)&lt;=0,BX105&lt;=0),0,(BX101+(BY101-BX101)/2)*Results!$C$46)</f>
        <v>4581.8741317391277</v>
      </c>
      <c r="BZ104" s="42">
        <f>IF(AND((BZ99/BZ81*9.8*Results!$C$46)-(BZ95*Results!$C$46)&lt;=0,BY105&lt;=0),0,(BY101+(BZ101-BY101)/2)*Results!$C$46)</f>
        <v>4639.9401666085087</v>
      </c>
      <c r="CA104" s="42">
        <f>IF(AND((CA99/CA81*9.8*Results!$C$46)-(CA95*Results!$C$46)&lt;=0,BZ105&lt;=0),0,(BZ101+(CA101-BZ101)/2)*Results!$C$46)</f>
        <v>4696.1349335685154</v>
      </c>
      <c r="CB104" s="42">
        <f>IF(AND((CB99/CB81*9.8*Results!$C$46)-(CB95*Results!$C$46)&lt;=0,CA105&lt;=0),0,(CA101+(CB101-CA101)/2)*Results!$C$46)</f>
        <v>4750.2533299881488</v>
      </c>
      <c r="CC104" s="42">
        <f>IF(AND((CC99/CC81*9.8*Results!$C$46)-(CC95*Results!$C$46)&lt;=0,CB105&lt;=0),0,(CB101+(CC101-CB101)/2)*Results!$C$46)</f>
        <v>4802.0718519128186</v>
      </c>
      <c r="CD104" s="42">
        <f>IF(AND((CD99/CD81*9.8*Results!$C$46)-(CD95*Results!$C$46)&lt;=0,CC105&lt;=0),0,(CC101+(CD101-CC101)/2)*Results!$C$46)</f>
        <v>4851.344632255039</v>
      </c>
      <c r="CE104" s="42">
        <f>IF(AND((CE99/CE81*9.8*Results!$C$46)-(CE95*Results!$C$46)&lt;=0,CD105&lt;=0),0,(CD101+(CE101-CD101)/2)*Results!$C$46)</f>
        <v>4897.7994245373829</v>
      </c>
      <c r="CF104" s="42">
        <f>IF(AND((CF99/CF81*9.8*Results!$C$46)-(CF95*Results!$C$46)&lt;=0,CE105&lt;=0),0,(CE101+(CF101-CE101)/2)*Results!$C$46)</f>
        <v>4941.1369666962028</v>
      </c>
      <c r="CG104" s="42">
        <f>IF(AND((CG99/CG81*9.8*Results!$C$46)-(CG95*Results!$C$46)&lt;=0,CF105&lt;=0),0,(CF101+(CG101-CF101)/2)*Results!$C$46)</f>
        <v>4981.0260064863724</v>
      </c>
      <c r="CH104" s="42">
        <f>IF(AND((CH99/CH81*9.8*Results!$C$46)-(CH95*Results!$C$46)&lt;=0,CG105&lt;=0),0,(CG101+(CH101-CG101)/2)*Results!$C$46)</f>
        <v>5017.0986057594673</v>
      </c>
      <c r="CI104" s="42">
        <f>IF(AND((CI99/CI81*9.8*Results!$C$46)-(CI95*Results!$C$46)&lt;=0,CH105&lt;=0),0,(CH101+(CI101-CH101)/2)*Results!$C$46)</f>
        <v>5048.9450558874123</v>
      </c>
      <c r="CJ104" s="42">
        <f>IF(AND((CJ99/CJ81*9.8*Results!$C$46)-(CJ95*Results!$C$46)&lt;=0,CI105&lt;=0),0,(CI101+(CJ101-CI101)/2)*Results!$C$46)</f>
        <v>5076.1072341712461</v>
      </c>
      <c r="CK104" s="42">
        <f>IF(AND((CK99/CK81*9.8*Results!$C$46)-(CK95*Results!$C$46)&lt;=0,CJ105&lt;=0),0,(CJ101+(CK101-CJ101)/2)*Results!$C$46)</f>
        <v>5098.0710675119699</v>
      </c>
      <c r="CL104" s="42">
        <f>IF(AND((CL99/CL81*9.8*Results!$C$46)-(CL95*Results!$C$46)&lt;=0,CK105&lt;=0),0,(CK101+(CL101-CK101)/2)*Results!$C$46)</f>
        <v>5114.2567069660417</v>
      </c>
      <c r="CM104" s="42">
        <f>IF(AND((CM99/CM81*9.8*Results!$C$46)-(CM95*Results!$C$46)&lt;=0,CL105&lt;=0),0,(CL101+(CM101-CL101)/2)*Results!$C$46)</f>
        <v>5124.0068405224065</v>
      </c>
      <c r="CN104" s="42">
        <f>IF(AND((CN99/CN81*9.8*Results!$C$46)-(CN95*Results!$C$46)&lt;=0,CM105&lt;=0),0,(CM101+(CN101-CM101)/2)*Results!$C$46)</f>
        <v>5126.5705943504508</v>
      </c>
      <c r="CO104" s="42">
        <f>IF(AND((CO99/CO81*9.8*Results!$C$46)-(CO95*Results!$C$46)&lt;=0,CN105&lt;=0),0,(CN101+(CO101-CN101)/2)*Results!$C$46)</f>
        <v>5121.0850544265468</v>
      </c>
      <c r="CP104" s="42">
        <f>IF(AND((CP99/CP81*9.8*Results!$C$46)-(CP95*Results!$C$46)&lt;=0,CO105&lt;=0),0,(CO101+(CP101-CO101)/2)*Results!$C$46)</f>
        <v>5106.5492273316431</v>
      </c>
      <c r="CQ104" s="42">
        <f>IF(AND((CQ99/CQ81*9.8*Results!$C$46)-(CQ95*Results!$C$46)&lt;=0,CP105&lt;=0),0,(CP101+(CQ101-CP101)/2)*Results!$C$46)</f>
        <v>5081.7883877319318</v>
      </c>
      <c r="CR104" s="42">
        <f>IF(AND((CR99/CR81*9.8*Results!$C$46)-(CR95*Results!$C$46)&lt;=0,CQ105&lt;=0),0,(CQ101+(CR101-CQ101)/2)*Results!$C$46)</f>
        <v>5045.4042424284889</v>
      </c>
      <c r="CS104" s="42">
        <f>IF(AND((CS99/CS81*9.8*Results!$C$46)-(CS95*Results!$C$46)&lt;=0,CR105&lt;=0),0,(CR101+(CS101-CR101)/2)*Results!$C$46)</f>
        <v>5007.3535474383862</v>
      </c>
      <c r="CT104" s="42">
        <f>IF(AND((CT99/CT81*9.8*Results!$C$46)-(CT95*Results!$C$46)&lt;=0,CS105&lt;=0),0,(CS101+(CT101-CS101)/2)*Results!$C$46)</f>
        <v>5017.7968864539253</v>
      </c>
      <c r="CU104" s="42">
        <f>IF(AND((CU99/CU81*9.8*Results!$C$46)-(CU95*Results!$C$46)&lt;=0,CT105&lt;=0),0,(CT101+(CU101-CT101)/2)*Results!$C$46)</f>
        <v>5072.2851622400349</v>
      </c>
      <c r="CV104" s="42">
        <f>IF(AND((CV99/CV81*9.8*Results!$C$46)-(CV95*Results!$C$46)&lt;=0,CU105&lt;=0),0,(CU101+(CV101-CU101)/2)*Results!$C$46)</f>
        <v>5126.92886029485</v>
      </c>
      <c r="CW104" s="42">
        <f>IF(AND((CW99/CW81*9.8*Results!$C$46)-(CW95*Results!$C$46)&lt;=0,CV105&lt;=0),0,(CV101+(CW101-CV101)/2)*Results!$C$46)</f>
        <v>5143.3313137693167</v>
      </c>
      <c r="CX104" s="42">
        <f>IF(AND((CX99/CX81*9.8*Results!$C$46)-(CX95*Results!$C$46)&lt;=0,CW105&lt;=0),0,(CW101+(CX101-CW101)/2)*Results!$C$46)</f>
        <v>5118.0714824499792</v>
      </c>
      <c r="CY104" s="42">
        <f>IF(AND((CY99/CY81*9.8*Results!$C$46)-(CY95*Results!$C$46)&lt;=0,CX105&lt;=0),0,(CX101+(CY101-CX101)/2)*Results!$C$46)</f>
        <v>5085.7441442224172</v>
      </c>
      <c r="CZ104" s="42">
        <f>IF(AND((CZ99/CZ81*9.8*Results!$C$46)-(CZ95*Results!$C$46)&lt;=0,CY105&lt;=0),0,(CY101+(CZ101-CY101)/2)*Results!$C$46)</f>
        <v>5045.4934956444522</v>
      </c>
      <c r="DA104" s="42">
        <f>IF(AND((DA99/DA81*9.8*Results!$C$46)-(DA95*Results!$C$46)&lt;=0,CZ105&lt;=0),0,(CZ101+(DA101-CZ101)/2)*Results!$C$46)</f>
        <v>4996.2330390192265</v>
      </c>
      <c r="DB104" s="42">
        <f>IF(AND((DB99/DB81*9.8*Results!$C$46)-(DB95*Results!$C$46)&lt;=0,DA105&lt;=0),0,(DA101+(DB101-DA101)/2)*Results!$C$46)</f>
        <v>4936.4940730492472</v>
      </c>
      <c r="DC104" s="42">
        <f>IF(AND((DC99/DC81*9.8*Results!$C$46)-(DC95*Results!$C$46)&lt;=0,DB105&lt;=0),0,(DB101+(DC101-DB101)/2)*Results!$C$46)</f>
        <v>4864.0402244228717</v>
      </c>
      <c r="DD104" s="42">
        <f>IF(AND((DD99/DD81*9.8*Results!$C$46)-(DD95*Results!$C$46)&lt;=0,DC105&lt;=0),0,(DC101+(DD101-DC101)/2)*Results!$C$46)</f>
        <v>4781.3272381685656</v>
      </c>
      <c r="DE104" s="42">
        <f>IF(AND((DE99/DE81*9.8*Results!$C$46)-(DE95*Results!$C$46)&lt;=0,DD105&lt;=0),0,(DD101+(DE101-DD101)/2)*Results!$C$46)</f>
        <v>4678.7905192142953</v>
      </c>
      <c r="DF104" s="42">
        <f>IF(AND((DF99/DF81*9.8*Results!$C$46)-(DF95*Results!$C$46)&lt;=0,DE105&lt;=0),0,(DE101+(DF101-DE101)/2)*Results!$C$46)</f>
        <v>4558.6978212837766</v>
      </c>
      <c r="DG104" s="42">
        <f>IF(AND((DG99/DG81*9.8*Results!$C$46)-(DG95*Results!$C$46)&lt;=0,DF105&lt;=0),0,(DF101+(DG101-DF101)/2)*Results!$C$46)</f>
        <v>4436.6923009328675</v>
      </c>
      <c r="DH104" s="42">
        <f>IF(AND((DH99/DH81*9.8*Results!$C$46)-(DH95*Results!$C$46)&lt;=0,DG105&lt;=0),0,(DG101+(DH101-DG101)/2)*Results!$C$46)</f>
        <v>4312.7218116272734</v>
      </c>
      <c r="DI104" s="42">
        <f>IF(AND((DI99/DI81*9.8*Results!$C$46)-(DI95*Results!$C$46)&lt;=0,DH105&lt;=0),0,(DH101+(DI101-DH101)/2)*Results!$C$46)</f>
        <v>4186.7323488333077</v>
      </c>
      <c r="DJ104" s="42">
        <f>IF(AND((DJ99/DJ81*9.8*Results!$C$46)-(DJ95*Results!$C$46)&lt;=0,DI105&lt;=0),0,(DI101+(DJ101-DI101)/2)*Results!$C$46)</f>
        <v>4058.6679632943083</v>
      </c>
      <c r="DK104" s="42">
        <f>IF(AND((DK99/DK81*9.8*Results!$C$46)-(DK95*Results!$C$46)&lt;=0,DJ105&lt;=0),0,(DJ101+(DK101-DJ101)/2)*Results!$C$46)</f>
        <v>3928.4706690973426</v>
      </c>
      <c r="DL104" s="42">
        <f>IF(AND((DL99/DL81*9.8*Results!$C$46)-(DL95*Results!$C$46)&lt;=0,DK105&lt;=0),0,(DK101+(DL101-DK101)/2)*Results!$C$46)</f>
        <v>3796.0803461438045</v>
      </c>
      <c r="DM104" s="42">
        <f>IF(AND((DM99/DM81*9.8*Results!$C$46)-(DM95*Results!$C$46)&lt;=0,DL105&lt;=0),0,(DL101+(DM101-DL101)/2)*Results!$C$46)</f>
        <v>3661.4346366034206</v>
      </c>
      <c r="DN104" s="42">
        <f>IF(AND((DN99/DN81*9.8*Results!$C$46)-(DN95*Results!$C$46)&lt;=0,DM105&lt;=0),0,(DM101+(DN101-DM101)/2)*Results!$C$46)</f>
        <v>3524.4688348937057</v>
      </c>
      <c r="DO104" s="42">
        <f>IF(AND((DO99/DO81*9.8*Results!$C$46)-(DO95*Results!$C$46)&lt;=0,DN105&lt;=0),0,(DN101+(DO101-DN101)/2)*Results!$C$46)</f>
        <v>3385.1157706854792</v>
      </c>
      <c r="DP104" s="42">
        <f>IF(AND((DP99/DP81*9.8*Results!$C$46)-(DP95*Results!$C$46)&lt;=0,DO105&lt;=0),0,(DO101+(DP101-DO101)/2)*Results!$C$46)</f>
        <v>3243.3056843893501</v>
      </c>
      <c r="DQ104" s="42">
        <f>IF(AND((DQ99/DQ81*9.8*Results!$C$46)-(DQ95*Results!$C$46)&lt;=0,DP105&lt;=0),0,(DP101+(DQ101-DP101)/2)*Results!$C$46)</f>
        <v>3098.9660945274932</v>
      </c>
      <c r="DR104" s="42">
        <f>IF(AND((DR99/DR81*9.8*Results!$C$46)-(DR95*Results!$C$46)&lt;=0,DQ105&lt;=0),0,(DQ101+(DR101-DQ101)/2)*Results!$C$46)</f>
        <v>2952.0216563390459</v>
      </c>
      <c r="DS104" s="42">
        <f>IF(AND((DS99/DS81*9.8*Results!$C$46)-(DS95*Results!$C$46)&lt;=0,DR105&lt;=0),0,(DR101+(DS101-DR101)/2)*Results!$C$46)</f>
        <v>2802.3940109053397</v>
      </c>
      <c r="DT104" s="42">
        <f>IF(AND((DT99/DT81*9.8*Results!$C$46)-(DT95*Results!$C$46)&lt;=0,DS105&lt;=0),0,(DS101+(DT101-DS101)/2)*Results!$C$46)</f>
        <v>2650.0016240122359</v>
      </c>
      <c r="DU104" s="42">
        <f>IF(AND((DU99/DU81*9.8*Results!$C$46)-(DU95*Results!$C$46)&lt;=0,DT105&lt;=0),0,(DT101+(DU101-DT101)/2)*Results!$C$46)</f>
        <v>2494.7596138901654</v>
      </c>
      <c r="DV104" s="42">
        <f>IF(AND((DV99/DV81*9.8*Results!$C$46)-(DV95*Results!$C$46)&lt;=0,DU105&lt;=0),0,(DU101+(DV101-DU101)/2)*Results!$C$46)</f>
        <v>2336.5795668870942</v>
      </c>
      <c r="DW104" s="42">
        <f>IF(AND((DW99/DW81*9.8*Results!$C$46)-(DW95*Results!$C$46)&lt;=0,DV105&lt;=0),0,(DV101+(DW101-DV101)/2)*Results!$C$46)</f>
        <v>2175.3693400344491</v>
      </c>
      <c r="DX104" s="42">
        <f>IF(AND((DX99/DX81*9.8*Results!$C$46)-(DX95*Results!$C$46)&lt;=0,DW105&lt;=0),0,(DW101+(DX101-DW101)/2)*Results!$C$46)</f>
        <v>2011.0328493597253</v>
      </c>
      <c r="DY104" s="42">
        <f>IF(AND((DY99/DY81*9.8*Results!$C$46)-(DY95*Results!$C$46)&lt;=0,DX105&lt;=0),0,(DX101+(DY101-DX101)/2)*Results!$C$46)</f>
        <v>1843.4698426805912</v>
      </c>
      <c r="DZ104" s="42">
        <f>IF(AND((DZ99/DZ81*9.8*Results!$C$46)-(DZ95*Results!$C$46)&lt;=0,DY105&lt;=0),0,(DY101+(DZ101-DY101)/2)*Results!$C$46)</f>
        <v>1672.5756554821032</v>
      </c>
      <c r="EA104" s="42">
        <f>IF(AND((EA99/EA81*9.8*Results!$C$46)-(EA95*Results!$C$46)&lt;=0,DZ105&lt;=0),0,(DZ101+(EA101-DZ101)/2)*Results!$C$46)</f>
        <v>1498.2409483291722</v>
      </c>
      <c r="EB104" s="42">
        <f>IF(AND((EB99/EB81*9.8*Results!$C$46)-(EB95*Results!$C$46)&lt;=0,EA105&lt;=0),0,(EA101+(EB101-EA101)/2)*Results!$C$46)</f>
        <v>1320.35142409843</v>
      </c>
      <c r="EC104" s="42">
        <f>IF(AND((EC99/EC81*9.8*Results!$C$46)-(EC95*Results!$C$46)&lt;=0,EB105&lt;=0),0,(EB101+(EC101-EB101)/2)*Results!$C$46)</f>
        <v>1138.7875231244948</v>
      </c>
      <c r="ED104" s="42">
        <f>IF(AND((ED99/ED81*9.8*Results!$C$46)-(ED95*Results!$C$46)&lt;=0,EC105&lt;=0),0,(EC101+(ED101-EC101)/2)*Results!$C$46)</f>
        <v>953.42409414228257</v>
      </c>
      <c r="EE104" s="42">
        <f>IF(AND((EE99/EE81*9.8*Results!$C$46)-(EE95*Results!$C$46)&lt;=0,ED105&lt;=0),0,(ED101+(EE101-ED101)/2)*Results!$C$46)</f>
        <v>764.13003866594704</v>
      </c>
      <c r="EF104" s="42">
        <f>IF(AND((EF99/EF81*9.8*Results!$C$46)-(EF95*Results!$C$46)&lt;=0,EE105&lt;=0),0,(EE101+(EF101-EE101)/2)*Results!$C$46)</f>
        <v>570.76792617207491</v>
      </c>
      <c r="EG104" s="42">
        <f>IF(AND((EG99/EG81*9.8*Results!$C$46)-(EG95*Results!$C$46)&lt;=0,EF105&lt;=0),0,(EF101+(EG101-EF101)/2)*Results!$C$46)</f>
        <v>373.19357714517878</v>
      </c>
      <c r="EH104" s="42">
        <f>IF(AND((EH99/EH81*9.8*Results!$C$46)-(EH95*Results!$C$46)&lt;=0,EG105&lt;=0),0,(EG101+(EH101-EG101)/2)*Results!$C$46)</f>
        <v>269.14686007791056</v>
      </c>
      <c r="EI104" s="42">
        <f>IF(AND((EI99/EI81*9.8*Results!$C$46)-(EI95*Results!$C$46)&lt;=0,EH105&lt;=0),0,(EH101+(EI101-EH101)/2)*Results!$C$46)</f>
        <v>261.19555103117801</v>
      </c>
      <c r="EJ104" s="42">
        <f>IF(AND((EJ99/EJ81*9.8*Results!$C$46)-(EJ95*Results!$C$46)&lt;=0,EI105&lt;=0),0,(EI101+(EJ101-EI101)/2)*Results!$C$46)</f>
        <v>253.67535065703336</v>
      </c>
      <c r="EK104" s="42">
        <f>IF(AND((EK99/EK81*9.8*Results!$C$46)-(EK95*Results!$C$46)&lt;=0,EJ105&lt;=0),0,(EJ101+(EK101-EJ101)/2)*Results!$C$46)</f>
        <v>246.16592882806495</v>
      </c>
      <c r="EL104" s="42">
        <f>IF(AND((EL99/EL81*9.8*Results!$C$46)-(EL95*Results!$C$46)&lt;=0,EK105&lt;=0),0,(EK101+(EL101-EK101)/2)*Results!$C$46)</f>
        <v>238.66519371105844</v>
      </c>
      <c r="EM104" s="42">
        <f>IF(AND((EM99/EM81*9.8*Results!$C$46)-(EM95*Results!$C$46)&lt;=0,EL105&lt;=0),0,(EL101+(EM101-EL101)/2)*Results!$C$46)</f>
        <v>231.17287851747707</v>
      </c>
      <c r="EN104" s="42">
        <f>IF(AND((EN99/EN81*9.8*Results!$C$46)-(EN95*Results!$C$46)&lt;=0,EM105&lt;=0),0,(EM101+(EN101-EM101)/2)*Results!$C$46)</f>
        <v>223.68872455157248</v>
      </c>
      <c r="EO104" s="42">
        <f>IF(AND((EO99/EO81*9.8*Results!$C$46)-(EO95*Results!$C$46)&lt;=0,EN105&lt;=0),0,(EN101+(EO101-EN101)/2)*Results!$C$46)</f>
        <v>216.21247327899576</v>
      </c>
      <c r="EP104" s="42">
        <f>IF(AND((EP99/EP81*9.8*Results!$C$46)-(EP95*Results!$C$46)&lt;=0,EO105&lt;=0),0,(EO101+(EP101-EO101)/2)*Results!$C$46)</f>
        <v>208.74386628852386</v>
      </c>
      <c r="EQ104" s="42">
        <f>IF(AND((EQ99/EQ81*9.8*Results!$C$46)-(EQ95*Results!$C$46)&lt;=0,EP105&lt;=0),0,(EP101+(EQ101-EP101)/2)*Results!$C$46)</f>
        <v>201.28264528820876</v>
      </c>
      <c r="ER104" s="42">
        <f>IF(AND((ER99/ER81*9.8*Results!$C$46)-(ER95*Results!$C$46)&lt;=0,EQ105&lt;=0),0,(EQ101+(ER101-EQ101)/2)*Results!$C$46)</f>
        <v>193.82855210166173</v>
      </c>
      <c r="ES104" s="42">
        <f>IF(AND((ES99/ES81*9.8*Results!$C$46)-(ES95*Results!$C$46)&lt;=0,ER105&lt;=0),0,(ER101+(ES101-ER101)/2)*Results!$C$46)</f>
        <v>186.38132866432301</v>
      </c>
      <c r="ET104" s="42">
        <f>IF(AND((ET99/ET81*9.8*Results!$C$46)-(ET95*Results!$C$46)&lt;=0,ES105&lt;=0),0,(ES101+(ET101-ES101)/2)*Results!$C$46)</f>
        <v>178.94071701971686</v>
      </c>
      <c r="EU104" s="42">
        <f>IF(AND((EU99/EU81*9.8*Results!$C$46)-(EU95*Results!$C$46)&lt;=0,ET105&lt;=0),0,(ET101+(EU101-ET101)/2)*Results!$C$46)</f>
        <v>171.50645931569304</v>
      </c>
      <c r="EV104" s="42">
        <f>IF(AND((EV99/EV81*9.8*Results!$C$46)-(EV95*Results!$C$46)&lt;=0,EU105&lt;=0),0,(EU101+(EV101-EU101)/2)*Results!$C$46)</f>
        <v>164.07829780065427</v>
      </c>
      <c r="EW104" s="42">
        <f>IF(AND((EW99/EW81*9.8*Results!$C$46)-(EW95*Results!$C$46)&lt;=0,EV105&lt;=0),0,(EV101+(EW101-EV101)/2)*Results!$C$46)</f>
        <v>156.65597481977113</v>
      </c>
      <c r="EX104" s="42">
        <f>IF(AND((EX99/EX81*9.8*Results!$C$46)-(EX95*Results!$C$46)&lt;=0,EW105&lt;=0),0,(EW101+(EX101-EW101)/2)*Results!$C$46)</f>
        <v>149.23923281118442</v>
      </c>
      <c r="EY104" s="42">
        <f>IF(AND((EY99/EY81*9.8*Results!$C$46)-(EY95*Results!$C$46)&lt;=0,EX105&lt;=0),0,(EX101+(EY101-EX101)/2)*Results!$C$46)</f>
        <v>141.82781430219572</v>
      </c>
      <c r="EZ104" s="42">
        <f>IF(AND((EZ99/EZ81*9.8*Results!$C$46)-(EZ95*Results!$C$46)&lt;=0,EY105&lt;=0),0,(EY101+(EZ101-EY101)/2)*Results!$C$46)</f>
        <v>134.42146190544631</v>
      </c>
      <c r="FA104" s="42">
        <f>IF(AND((FA99/FA81*9.8*Results!$C$46)-(FA95*Results!$C$46)&lt;=0,EZ105&lt;=0),0,(EZ101+(FA101-EZ101)/2)*Results!$C$46)</f>
        <v>127.01991831508562</v>
      </c>
      <c r="FB104" s="42">
        <f>IF(AND((FB99/FB81*9.8*Results!$C$46)-(FB95*Results!$C$46)&lt;=0,FA105&lt;=0),0,(FA101+(FB101-FA101)/2)*Results!$C$46)</f>
        <v>119.62292630292913</v>
      </c>
      <c r="FC104" s="42">
        <f>IF(AND((FC99/FC81*9.8*Results!$C$46)-(FC95*Results!$C$46)&lt;=0,FB105&lt;=0),0,(FB101+(FC101-FB101)/2)*Results!$C$46)</f>
        <v>112.23022871460653</v>
      </c>
      <c r="FD104" s="42">
        <f>IF(AND((FD99/FD81*9.8*Results!$C$46)-(FD95*Results!$C$46)&lt;=0,FC105&lt;=0),0,(FC101+(FD101-FC101)/2)*Results!$C$46)</f>
        <v>104.84156846570062</v>
      </c>
      <c r="FE104" s="42">
        <f>IF(AND((FE99/FE81*9.8*Results!$C$46)-(FE95*Results!$C$46)&lt;=0,FD105&lt;=0),0,(FD101+(FE101-FD101)/2)*Results!$C$46)</f>
        <v>97.456688537877426</v>
      </c>
      <c r="FF104" s="42">
        <f>IF(AND((FF99/FF81*9.8*Results!$C$46)-(FF95*Results!$C$46)&lt;=0,FE105&lt;=0),0,(FE101+(FF101-FE101)/2)*Results!$C$46)</f>
        <v>90.075331975008112</v>
      </c>
      <c r="FG104" s="42">
        <f>IF(AND((FG99/FG81*9.8*Results!$C$46)-(FG95*Results!$C$46)&lt;=0,FF105&lt;=0),0,(FF101+(FG101-FF101)/2)*Results!$C$46)</f>
        <v>82.697241879283268</v>
      </c>
      <c r="FH104" s="42">
        <f>IF(AND((FH99/FH81*9.8*Results!$C$46)-(FH95*Results!$C$46)&lt;=0,FG105&lt;=0),0,(FG101+(FH101-FG101)/2)*Results!$C$46)</f>
        <v>75.322161407319797</v>
      </c>
      <c r="FI104" s="42">
        <f>IF(AND((FI99/FI81*9.8*Results!$C$46)-(FI95*Results!$C$46)&lt;=0,FH105&lt;=0),0,(FH101+(FI101-FH101)/2)*Results!$C$46)</f>
        <v>67.949833766261321</v>
      </c>
      <c r="FJ104" s="42">
        <f>IF(AND((FJ99/FJ81*9.8*Results!$C$46)-(FJ95*Results!$C$46)&lt;=0,FI105&lt;=0),0,(FI101+(FJ101-FI101)/2)*Results!$C$46)</f>
        <v>60.580002209872418</v>
      </c>
      <c r="FK104" s="42">
        <f>IF(AND((FK99/FK81*9.8*Results!$C$46)-(FK95*Results!$C$46)&lt;=0,FJ105&lt;=0),0,(FJ101+(FK101-FJ101)/2)*Results!$C$46)</f>
        <v>53.212410034627155</v>
      </c>
      <c r="FL104" s="42">
        <f>IF(AND((FL99/FL81*9.8*Results!$C$46)-(FL95*Results!$C$46)&lt;=0,FK105&lt;=0),0,(FK101+(FL101-FK101)/2)*Results!$C$46)</f>
        <v>45.846800575792606</v>
      </c>
      <c r="FM104" s="42">
        <f>IF(AND((FM99/FM81*9.8*Results!$C$46)-(FM95*Results!$C$46)&lt;=0,FL105&lt;=0),0,(FL101+(FM101-FL101)/2)*Results!$C$46)</f>
        <v>38.482917203507661</v>
      </c>
      <c r="FN104" s="42">
        <f>IF(AND((FN99/FN81*9.8*Results!$C$46)-(FN95*Results!$C$46)&lt;=0,FM105&lt;=0),0,(FM101+(FN101-FM101)/2)*Results!$C$46)</f>
        <v>31.120503318857899</v>
      </c>
      <c r="FO104" s="42">
        <f>IF(AND((FO99/FO81*9.8*Results!$C$46)-(FO95*Results!$C$46)&lt;=0,FN105&lt;=0),0,(FN101+(FO101-FN101)/2)*Results!$C$46)</f>
        <v>23.759302349946829</v>
      </c>
      <c r="FP104" s="42">
        <f>IF(AND((FP99/FP81*9.8*Results!$C$46)-(FP95*Results!$C$46)&lt;=0,FO105&lt;=0),0,(FO101+(FP101-FO101)/2)*Results!$C$46)</f>
        <v>16.399057747964097</v>
      </c>
      <c r="FQ104" s="42">
        <f>IF(AND((FQ99/FQ81*9.8*Results!$C$46)-(FQ95*Results!$C$46)&lt;=0,FP105&lt;=0),0,(FP101+(FQ101-FP101)/2)*Results!$C$46)</f>
        <v>0</v>
      </c>
      <c r="FR104" s="42">
        <f>IF(AND((FR99/FR81*9.8*Results!$C$46)-(FR95*Results!$C$46)&lt;=0,FQ105&lt;=0),0,(FQ101+(FR101-FQ101)/2)*Results!$C$46)</f>
        <v>0</v>
      </c>
      <c r="FS104" s="42">
        <f>IF(AND((FS99/FS81*9.8*Results!$C$46)-(FS95*Results!$C$46)&lt;=0,FR105&lt;=0),0,(FR101+(FS101-FR101)/2)*Results!$C$46)</f>
        <v>0</v>
      </c>
      <c r="FT104" s="42">
        <f>IF(AND((FT99/FT81*9.8*Results!$C$46)-(FT95*Results!$C$46)&lt;=0,FS105&lt;=0),0,(FS101+(FT101-FS101)/2)*Results!$C$46)</f>
        <v>0</v>
      </c>
      <c r="FU104" s="42">
        <f>IF(AND((FU99/FU81*9.8*Results!$C$46)-(FU95*Results!$C$46)&lt;=0,FT105&lt;=0),0,(FT101+(FU101-FT101)/2)*Results!$C$46)</f>
        <v>0</v>
      </c>
      <c r="FV104" s="42">
        <f>IF(AND((FV99/FV81*9.8*Results!$C$46)-(FV95*Results!$C$46)&lt;=0,FU105&lt;=0),0,(FU101+(FV101-FU101)/2)*Results!$C$46)</f>
        <v>0</v>
      </c>
      <c r="FW104" s="42">
        <f>IF(AND((FW99/FW81*9.8*Results!$C$46)-(FW95*Results!$C$46)&lt;=0,FV105&lt;=0),0,(FV101+(FW101-FV101)/2)*Results!$C$46)</f>
        <v>0</v>
      </c>
      <c r="FX104" s="42">
        <f>IF(AND((FX99/FX81*9.8*Results!$C$46)-(FX95*Results!$C$46)&lt;=0,FW105&lt;=0),0,(FW101+(FX101-FW101)/2)*Results!$C$46)</f>
        <v>0</v>
      </c>
      <c r="FY104" s="42">
        <f>IF(AND((FY99/FY81*9.8*Results!$C$46)-(FY95*Results!$C$46)&lt;=0,FX105&lt;=0),0,(FX101+(FY101-FX101)/2)*Results!$C$46)</f>
        <v>0</v>
      </c>
      <c r="FZ104" s="42">
        <f>IF(AND((FZ99/FZ81*9.8*Results!$C$46)-(FZ95*Results!$C$46)&lt;=0,FY105&lt;=0),0,(FY101+(FZ101-FY101)/2)*Results!$C$46)</f>
        <v>0</v>
      </c>
      <c r="GA104" s="42">
        <f>IF(AND((GA99/GA81*9.8*Results!$C$46)-(GA95*Results!$C$46)&lt;=0,FZ105&lt;=0),0,(FZ101+(GA101-FZ101)/2)*Results!$C$46)</f>
        <v>0</v>
      </c>
      <c r="GB104" s="42">
        <f>IF(AND((GB99/GB81*9.8*Results!$C$46)-(GB95*Results!$C$46)&lt;=0,GA105&lt;=0),0,(GA101+(GB101-GA101)/2)*Results!$C$46)</f>
        <v>0</v>
      </c>
      <c r="GC104" s="42">
        <f>IF(AND((GC99/GC81*9.8*Results!$C$46)-(GC95*Results!$C$46)&lt;=0,GB105&lt;=0),0,(GB101+(GC101-GB101)/2)*Results!$C$46)</f>
        <v>0</v>
      </c>
      <c r="GD104" s="42">
        <f>IF(AND((GD99/GD81*9.8*Results!$C$46)-(GD95*Results!$C$46)&lt;=0,GC105&lt;=0),0,(GC101+(GD101-GC101)/2)*Results!$C$46)</f>
        <v>0</v>
      </c>
      <c r="GE104" s="42">
        <f>IF(AND((GE99/GE81*9.8*Results!$C$46)-(GE95*Results!$C$46)&lt;=0,GD105&lt;=0),0,(GD101+(GE101-GD101)/2)*Results!$C$46)</f>
        <v>0</v>
      </c>
      <c r="GF104" s="42">
        <f>IF(AND((GF99/GF81*9.8*Results!$C$46)-(GF95*Results!$C$46)&lt;=0,GE105&lt;=0),0,(GE101+(GF101-GE101)/2)*Results!$C$46)</f>
        <v>0</v>
      </c>
      <c r="GG104" s="42">
        <f>IF(AND((GG99/GG81*9.8*Results!$C$46)-(GG95*Results!$C$46)&lt;=0,GF105&lt;=0),0,(GF101+(GG101-GF101)/2)*Results!$C$46)</f>
        <v>0</v>
      </c>
      <c r="GH104" s="42">
        <f>IF(AND((GH99/GH81*9.8*Results!$C$46)-(GH95*Results!$C$46)&lt;=0,GG105&lt;=0),0,(GG101+(GH101-GG101)/2)*Results!$C$46)</f>
        <v>0</v>
      </c>
      <c r="GI104" s="42">
        <f>IF(AND((GI99/GI81*9.8*Results!$C$46)-(GI95*Results!$C$46)&lt;=0,GH105&lt;=0),0,(GH101+(GI101-GH101)/2)*Results!$C$46)</f>
        <v>0</v>
      </c>
      <c r="GJ104" s="42">
        <f>IF(AND((GJ99/GJ81*9.8*Results!$C$46)-(GJ95*Results!$C$46)&lt;=0,GI105&lt;=0),0,(GI101+(GJ101-GI101)/2)*Results!$C$46)</f>
        <v>0</v>
      </c>
      <c r="GK104" s="42">
        <f>IF(AND((GK99/GK81*9.8*Results!$C$46)-(GK95*Results!$C$46)&lt;=0,GJ105&lt;=0),0,(GJ101+(GK101-GJ101)/2)*Results!$C$46)</f>
        <v>0</v>
      </c>
      <c r="GL104" s="42">
        <f>IF(AND((GL99/GL81*9.8*Results!$C$46)-(GL95*Results!$C$46)&lt;=0,GK105&lt;=0),0,(GK101+(GL101-GK101)/2)*Results!$C$46)</f>
        <v>0</v>
      </c>
      <c r="GM104" s="42">
        <f>IF(AND((GM99/GM81*9.8*Results!$C$46)-(GM95*Results!$C$46)&lt;=0,GL105&lt;=0),0,(GL101+(GM101-GL101)/2)*Results!$C$46)</f>
        <v>0</v>
      </c>
      <c r="GN104" s="42">
        <f>IF(AND((GN99/GN81*9.8*Results!$C$46)-(GN95*Results!$C$46)&lt;=0,GM105&lt;=0),0,(GM101+(GN101-GM101)/2)*Results!$C$46)</f>
        <v>0</v>
      </c>
      <c r="GO104" s="42">
        <f>IF(AND((GO99/GO81*9.8*Results!$C$46)-(GO95*Results!$C$46)&lt;=0,GN105&lt;=0),0,(GN101+(GO101-GN101)/2)*Results!$C$46)</f>
        <v>0</v>
      </c>
      <c r="GP104" s="42">
        <f>IF(AND((GP99/GP81*9.8*Results!$C$46)-(GP95*Results!$C$46)&lt;=0,GO105&lt;=0),0,(GO101+(GP101-GO101)/2)*Results!$C$46)</f>
        <v>0</v>
      </c>
      <c r="GQ104" s="42">
        <f>IF(AND((GQ99/GQ81*9.8*Results!$C$46)-(GQ95*Results!$C$46)&lt;=0,GP105&lt;=0),0,(GP101+(GQ101-GP101)/2)*Results!$C$46)</f>
        <v>0</v>
      </c>
      <c r="GR104" s="42">
        <f>IF(AND((GR99/GR81*9.8*Results!$C$46)-(GR95*Results!$C$46)&lt;=0,GQ105&lt;=0),0,(GQ101+(GR101-GQ101)/2)*Results!$C$46)</f>
        <v>0</v>
      </c>
      <c r="GS104" s="42">
        <f>IF(AND((GS99/GS81*9.8*Results!$C$46)-(GS95*Results!$C$46)&lt;=0,GR105&lt;=0),0,(GR101+(GS101-GR101)/2)*Results!$C$46)</f>
        <v>0</v>
      </c>
      <c r="GT104" s="42">
        <f>IF(AND((GT99/GT81*9.8*Results!$C$46)-(GT95*Results!$C$46)&lt;=0,GS105&lt;=0),0,(GS101+(GT101-GS101)/2)*Results!$C$46)</f>
        <v>0</v>
      </c>
      <c r="GU104" s="42">
        <f>IF(AND((GU99/GU81*9.8*Results!$C$46)-(GU95*Results!$C$46)&lt;=0,GT105&lt;=0),0,(GT101+(GU101-GT101)/2)*Results!$C$46)</f>
        <v>0</v>
      </c>
      <c r="GV104" s="42">
        <f>IF(AND((GV99/GV81*9.8*Results!$C$46)-(GV95*Results!$C$46)&lt;=0,GU105&lt;=0),0,(GU101+(GV101-GU101)/2)*Results!$C$46)</f>
        <v>0</v>
      </c>
      <c r="GW104" s="42">
        <f>IF(AND((GW99/GW81*9.8*Results!$C$46)-(GW95*Results!$C$46)&lt;=0,GV105&lt;=0),0,(GV101+(GW101-GV101)/2)*Results!$C$46)</f>
        <v>0</v>
      </c>
      <c r="GX104" s="42">
        <f>IF(AND((GX99/GX81*9.8*Results!$C$46)-(GX95*Results!$C$46)&lt;=0,GW105&lt;=0),0,(GW101+(GX101-GW101)/2)*Results!$C$46)</f>
        <v>0</v>
      </c>
      <c r="GY104" s="42">
        <f>IF(AND((GY99/GY81*9.8*Results!$C$46)-(GY95*Results!$C$46)&lt;=0,GX105&lt;=0),0,(GX101+(GY101-GX101)/2)*Results!$C$46)</f>
        <v>0</v>
      </c>
      <c r="GZ104" s="42">
        <f>IF(AND((GZ99/GZ81*9.8*Results!$C$46)-(GZ95*Results!$C$46)&lt;=0,GY105&lt;=0),0,(GY101+(GZ101-GY101)/2)*Results!$C$46)</f>
        <v>0</v>
      </c>
      <c r="HA104" s="42">
        <f>IF(AND((HA99/HA81*9.8*Results!$C$46)-(HA95*Results!$C$46)&lt;=0,GZ105&lt;=0),0,(GZ101+(HA101-GZ101)/2)*Results!$C$46)</f>
        <v>0</v>
      </c>
      <c r="HB104" s="42">
        <f>IF(AND((HB99/HB81*9.8*Results!$C$46)-(HB95*Results!$C$46)&lt;=0,HA105&lt;=0),0,(HA101+(HB101-HA101)/2)*Results!$C$46)</f>
        <v>0</v>
      </c>
      <c r="HC104" s="42">
        <f>IF(AND((HC99/HC81*9.8*Results!$C$46)-(HC95*Results!$C$46)&lt;=0,HB105&lt;=0),0,(HB101+(HC101-HB101)/2)*Results!$C$46)</f>
        <v>0</v>
      </c>
      <c r="HD104" s="42">
        <f>IF(AND((HD99/HD81*9.8*Results!$C$46)-(HD95*Results!$C$46)&lt;=0,HC105&lt;=0),0,(HC101+(HD101-HC101)/2)*Results!$C$46)</f>
        <v>0</v>
      </c>
      <c r="HE104" s="42">
        <f>IF(AND((HE99/HE81*9.8*Results!$C$46)-(HE95*Results!$C$46)&lt;=0,HD105&lt;=0),0,(HD101+(HE101-HD101)/2)*Results!$C$46)</f>
        <v>0</v>
      </c>
      <c r="HF104" s="42">
        <f>IF(AND((HF99/HF81*9.8*Results!$C$46)-(HF95*Results!$C$46)&lt;=0,HE105&lt;=0),0,(HE101+(HF101-HE101)/2)*Results!$C$46)</f>
        <v>0</v>
      </c>
      <c r="HG104" s="42">
        <f>IF(AND((HG99/HG81*9.8*Results!$C$46)-(HG95*Results!$C$46)&lt;=0,HF105&lt;=0),0,(HF101+(HG101-HF101)/2)*Results!$C$46)</f>
        <v>0</v>
      </c>
      <c r="HH104" s="42">
        <f>IF(AND((HH99/HH81*9.8*Results!$C$46)-(HH95*Results!$C$46)&lt;=0,HG105&lt;=0),0,(HG101+(HH101-HG101)/2)*Results!$C$46)</f>
        <v>0</v>
      </c>
      <c r="HI104" s="42">
        <f>IF(AND((HI99/HI81*9.8*Results!$C$46)-(HI95*Results!$C$46)&lt;=0,HH105&lt;=0),0,(HH101+(HI101-HH101)/2)*Results!$C$46)</f>
        <v>0</v>
      </c>
      <c r="HJ104" s="42">
        <f>IF(AND((HJ99/HJ81*9.8*Results!$C$46)-(HJ95*Results!$C$46)&lt;=0,HI105&lt;=0),0,(HI101+(HJ101-HI101)/2)*Results!$C$46)</f>
        <v>0</v>
      </c>
      <c r="HK104" s="42">
        <f>IF(AND((HK99/HK81*9.8*Results!$C$46)-(HK95*Results!$C$46)&lt;=0,HJ105&lt;=0),0,(HJ101+(HK101-HJ101)/2)*Results!$C$46)</f>
        <v>0</v>
      </c>
      <c r="HL104" s="42">
        <f>IF(AND((HL99/HL81*9.8*Results!$C$46)-(HL95*Results!$C$46)&lt;=0,HK105&lt;=0),0,(HK101+(HL101-HK101)/2)*Results!$C$46)</f>
        <v>0</v>
      </c>
      <c r="HM104" s="42">
        <f>IF(AND((HM99/HM81*9.8*Results!$C$46)-(HM95*Results!$C$46)&lt;=0,HL105&lt;=0),0,(HL101+(HM101-HL101)/2)*Results!$C$46)</f>
        <v>0</v>
      </c>
      <c r="HN104" s="42">
        <f>IF(AND((HN99/HN81*9.8*Results!$C$46)-(HN95*Results!$C$46)&lt;=0,HM105&lt;=0),0,(HM101+(HN101-HM101)/2)*Results!$C$46)</f>
        <v>0</v>
      </c>
      <c r="HO104" s="42">
        <f>IF(AND((HO99/HO81*9.8*Results!$C$46)-(HO95*Results!$C$46)&lt;=0,HN105&lt;=0),0,(HN101+(HO101-HN101)/2)*Results!$C$46)</f>
        <v>0</v>
      </c>
      <c r="HP104" s="42">
        <f>IF(AND((HP99/HP81*9.8*Results!$C$46)-(HP95*Results!$C$46)&lt;=0,HO105&lt;=0),0,(HO101+(HP101-HO101)/2)*Results!$C$46)</f>
        <v>0</v>
      </c>
      <c r="HQ104" s="42">
        <f>IF(AND((HQ99/HQ81*9.8*Results!$C$46)-(HQ95*Results!$C$46)&lt;=0,HP105&lt;=0),0,(HP101+(HQ101-HP101)/2)*Results!$C$46)</f>
        <v>0</v>
      </c>
      <c r="HR104" s="42">
        <f>IF(AND((HR99/HR81*9.8*Results!$C$46)-(HR95*Results!$C$46)&lt;=0,HQ105&lt;=0),0,(HQ101+(HR101-HQ101)/2)*Results!$C$46)</f>
        <v>0</v>
      </c>
      <c r="HS104" s="42">
        <f>IF(AND((HS99/HS81*9.8*Results!$C$46)-(HS95*Results!$C$46)&lt;=0,HR105&lt;=0),0,(HR101+(HS101-HR101)/2)*Results!$C$46)</f>
        <v>0</v>
      </c>
      <c r="HT104" s="42">
        <f>IF(AND((HT99/HT81*9.8*Results!$C$46)-(HT95*Results!$C$46)&lt;=0,HS105&lt;=0),0,(HS101+(HT101-HS101)/2)*Results!$C$46)</f>
        <v>0</v>
      </c>
      <c r="HU104" s="42">
        <f>IF(AND((HU99/HU81*9.8*Results!$C$46)-(HU95*Results!$C$46)&lt;=0,HT105&lt;=0),0,(HT101+(HU101-HT101)/2)*Results!$C$46)</f>
        <v>0</v>
      </c>
      <c r="HV104" s="42">
        <f>IF(AND((HV99/HV81*9.8*Results!$C$46)-(HV95*Results!$C$46)&lt;=0,HU105&lt;=0),0,(HU101+(HV101-HU101)/2)*Results!$C$46)</f>
        <v>0</v>
      </c>
      <c r="HW104" s="42">
        <f>IF(AND((HW99/HW81*9.8*Results!$C$46)-(HW95*Results!$C$46)&lt;=0,HV105&lt;=0),0,(HV101+(HW101-HV101)/2)*Results!$C$46)</f>
        <v>0</v>
      </c>
      <c r="HX104" s="42">
        <f>IF(AND((HX99/HX81*9.8*Results!$C$46)-(HX95*Results!$C$46)&lt;=0,HW105&lt;=0),0,(HW101+(HX101-HW101)/2)*Results!$C$46)</f>
        <v>0</v>
      </c>
      <c r="HY104" s="42">
        <f>IF(AND((HY99/HY81*9.8*Results!$C$46)-(HY95*Results!$C$46)&lt;=0,HX105&lt;=0),0,(HX101+(HY101-HX101)/2)*Results!$C$46)</f>
        <v>0</v>
      </c>
      <c r="HZ104" s="42">
        <f>IF(AND((HZ99/HZ81*9.8*Results!$C$46)-(HZ95*Results!$C$46)&lt;=0,HY105&lt;=0),0,(HY101+(HZ101-HY101)/2)*Results!$C$46)</f>
        <v>0</v>
      </c>
      <c r="IA104" s="42">
        <f>IF(AND((IA99/IA81*9.8*Results!$C$46)-(IA95*Results!$C$46)&lt;=0,HZ105&lt;=0),0,(HZ101+(IA101-HZ101)/2)*Results!$C$46)</f>
        <v>0</v>
      </c>
      <c r="IB104" s="42">
        <f>IF(AND((IB99/IB81*9.8*Results!$C$46)-(IB95*Results!$C$46)&lt;=0,IA105&lt;=0),0,(IA101+(IB101-IA101)/2)*Results!$C$46)</f>
        <v>0</v>
      </c>
      <c r="IC104" s="42">
        <f>IF(AND((IC99/IC81*9.8*Results!$C$46)-(IC95*Results!$C$46)&lt;=0,IB105&lt;=0),0,(IB101+(IC101-IB101)/2)*Results!$C$46)</f>
        <v>0</v>
      </c>
      <c r="ID104" s="42">
        <f>IF(AND((ID99/ID81*9.8*Results!$C$46)-(ID95*Results!$C$46)&lt;=0,IC105&lt;=0),0,(IC101+(ID101-IC101)/2)*Results!$C$46)</f>
        <v>0</v>
      </c>
      <c r="IE104" s="42">
        <f>IF(AND((IE99/IE81*9.8*Results!$C$46)-(IE95*Results!$C$46)&lt;=0,ID105&lt;=0),0,(ID101+(IE101-ID101)/2)*Results!$C$46)</f>
        <v>0</v>
      </c>
      <c r="IF104" s="42">
        <f>IF(AND((IF99/IF81*9.8*Results!$C$46)-(IF95*Results!$C$46)&lt;=0,IE105&lt;=0),0,(IE101+(IF101-IE101)/2)*Results!$C$46)</f>
        <v>0</v>
      </c>
      <c r="IG104" s="42">
        <f>IF(AND((IG99/IG81*9.8*Results!$C$46)-(IG95*Results!$C$46)&lt;=0,IF105&lt;=0),0,(IF101+(IG101-IF101)/2)*Results!$C$46)</f>
        <v>0</v>
      </c>
      <c r="IH104" s="42">
        <f>IF(AND((IH99/IH81*9.8*Results!$C$46)-(IH95*Results!$C$46)&lt;=0,IG105&lt;=0),0,(IG101+(IH101-IG101)/2)*Results!$C$46)</f>
        <v>0</v>
      </c>
      <c r="II104" s="42">
        <f>IF(AND((II99/II81*9.8*Results!$C$46)-(II95*Results!$C$46)&lt;=0,IH105&lt;=0),0,(IH101+(II101-IH101)/2)*Results!$C$46)</f>
        <v>0</v>
      </c>
      <c r="IJ104" s="42">
        <f>IF(AND((IJ99/IJ81*9.8*Results!$C$46)-(IJ95*Results!$C$46)&lt;=0,II105&lt;=0),0,(II101+(IJ101-II101)/2)*Results!$C$46)</f>
        <v>0</v>
      </c>
      <c r="IK104" s="42">
        <f>IF(AND((IK99/IK81*9.8*Results!$C$46)-(IK95*Results!$C$46)&lt;=0,IJ105&lt;=0),0,(IJ101+(IK101-IJ101)/2)*Results!$C$46)</f>
        <v>0</v>
      </c>
      <c r="IL104" s="42">
        <f>IF(AND((IL99/IL81*9.8*Results!$C$46)-(IL95*Results!$C$46)&lt;=0,IK105&lt;=0),0,(IK101+(IL101-IK101)/2)*Results!$C$46)</f>
        <v>0</v>
      </c>
      <c r="IM104" s="42">
        <f>IF(AND((IM99/IM81*9.8*Results!$C$46)-(IM95*Results!$C$46)&lt;=0,IL105&lt;=0),0,(IL101+(IM101-IL101)/2)*Results!$C$46)</f>
        <v>0</v>
      </c>
      <c r="IN104" s="42">
        <f>IF(AND((IN99/IN81*9.8*Results!$C$46)-(IN95*Results!$C$46)&lt;=0,IM105&lt;=0),0,(IM101+(IN101-IM101)/2)*Results!$C$46)</f>
        <v>0</v>
      </c>
      <c r="IO104" s="42">
        <f>IF(AND((IO99/IO81*9.8*Results!$C$46)-(IO95*Results!$C$46)&lt;=0,IN105&lt;=0),0,(IN101+(IO101-IN101)/2)*Results!$C$46)</f>
        <v>0</v>
      </c>
      <c r="IP104" s="42">
        <f>IF(AND((IP99/IP81*9.8*Results!$C$46)-(IP95*Results!$C$46)&lt;=0,IO105&lt;=0),0,(IO101+(IP101-IO101)/2)*Results!$C$46)</f>
        <v>0</v>
      </c>
      <c r="IQ104" s="42">
        <f>IF(AND((IQ99/IQ81*9.8*Results!$C$46)-(IQ95*Results!$C$46)&lt;=0,IP105&lt;=0),0,(IP101+(IQ101-IP101)/2)*Results!$C$46)</f>
        <v>0</v>
      </c>
      <c r="IR104" s="42">
        <f>IF(AND((IR99/IR81*9.8*Results!$C$46)-(IR95*Results!$C$46)&lt;=0,IQ105&lt;=0),0,(IQ101+(IR101-IQ101)/2)*Results!$C$46)</f>
        <v>0</v>
      </c>
    </row>
    <row r="105" spans="1:252" s="8" customFormat="1" hidden="1" x14ac:dyDescent="0.25">
      <c r="A105" s="216"/>
      <c r="B105" s="42">
        <f>B104</f>
        <v>400000</v>
      </c>
      <c r="C105" s="42">
        <f>IF($B$104-SUM($C$104:C104)&lt;0,0,$B$104-SUM($C$104:C104))</f>
        <v>399977.87340795062</v>
      </c>
      <c r="D105" s="42">
        <f>IF($B$104-SUM($C$104:D104)&lt;0,0,$B$104-SUM($C$104:D104))</f>
        <v>399911.18440874096</v>
      </c>
      <c r="E105" s="42">
        <f>IF($B$104-SUM($C$104:E104)&lt;0,0,$B$104-SUM($C$104:E104))</f>
        <v>399799.31669268652</v>
      </c>
      <c r="F105" s="42">
        <f>IF($B$104-SUM($C$104:F104)&lt;0,0,$B$104-SUM($C$104:F104))</f>
        <v>399641.65447562427</v>
      </c>
      <c r="G105" s="42">
        <f>IF($B$104-SUM($C$104:G104)&lt;0,0,$B$104-SUM($C$104:G104))</f>
        <v>399437.58270045987</v>
      </c>
      <c r="H105" s="42">
        <f>IF($B$104-SUM($C$104:H104)&lt;0,0,$B$104-SUM($C$104:H104))</f>
        <v>399186.48722271132</v>
      </c>
      <c r="I105" s="42">
        <f>IF($B$104-SUM($C$104:I104)&lt;0,0,$B$104-SUM($C$104:I104))</f>
        <v>398887.75116784609</v>
      </c>
      <c r="J105" s="42">
        <f>IF($B$104-SUM($C$104:J104)&lt;0,0,$B$104-SUM($C$104:J104))</f>
        <v>398540.76270855655</v>
      </c>
      <c r="K105" s="42">
        <f>IF($B$104-SUM($C$104:K104)&lt;0,0,$B$104-SUM($C$104:K104))</f>
        <v>398144.91148186225</v>
      </c>
      <c r="L105" s="42">
        <f>IF($B$104-SUM($C$104:L104)&lt;0,0,$B$104-SUM($C$104:L104))</f>
        <v>397699.58499082742</v>
      </c>
      <c r="M105" s="42">
        <f>IF($B$104-SUM($C$104:M104)&lt;0,0,$B$104-SUM($C$104:M104))</f>
        <v>397204.17631212348</v>
      </c>
      <c r="N105" s="42">
        <f>IF($B$104-SUM($C$104:N104)&lt;0,0,$B$104-SUM($C$104:N104))</f>
        <v>396658.08056027116</v>
      </c>
      <c r="O105" s="42">
        <f>IF($B$104-SUM($C$104:O104)&lt;0,0,$B$104-SUM($C$104:O104))</f>
        <v>396060.69143126812</v>
      </c>
      <c r="P105" s="42">
        <f>IF($B$104-SUM($C$104:P104)&lt;0,0,$B$104-SUM($C$104:P104))</f>
        <v>395411.40512422204</v>
      </c>
      <c r="Q105" s="42">
        <f>IF($B$104-SUM($C$104:Q104)&lt;0,0,$B$104-SUM($C$104:Q104))</f>
        <v>394709.62420177716</v>
      </c>
      <c r="R105" s="42">
        <f>IF($B$104-SUM($C$104:R104)&lt;0,0,$B$104-SUM($C$104:R104))</f>
        <v>393954.75061057322</v>
      </c>
      <c r="S105" s="42">
        <f>IF($B$104-SUM($C$104:S104)&lt;0,0,$B$104-SUM($C$104:S104))</f>
        <v>393146.18596284324</v>
      </c>
      <c r="T105" s="42">
        <f>IF($B$104-SUM($C$104:T104)&lt;0,0,$B$104-SUM($C$104:T104))</f>
        <v>392283.33898333035</v>
      </c>
      <c r="U105" s="42">
        <f>IF($B$104-SUM($C$104:U104)&lt;0,0,$B$104-SUM($C$104:U104))</f>
        <v>391365.62221462309</v>
      </c>
      <c r="V105" s="42">
        <f>IF($B$104-SUM($C$104:V104)&lt;0,0,$B$104-SUM($C$104:V104))</f>
        <v>390392.44880938838</v>
      </c>
      <c r="W105" s="42">
        <f>IF($B$104-SUM($C$104:W104)&lt;0,0,$B$104-SUM($C$104:W104))</f>
        <v>389363.23291451763</v>
      </c>
      <c r="X105" s="42">
        <f>IF($B$104-SUM($C$104:X104)&lt;0,0,$B$104-SUM($C$104:X104))</f>
        <v>388277.39349950419</v>
      </c>
      <c r="Y105" s="42">
        <f>IF($B$104-SUM($C$104:Y104)&lt;0,0,$B$104-SUM($C$104:Y104))</f>
        <v>387134.35472286685</v>
      </c>
      <c r="Z105" s="42">
        <f>IF($B$104-SUM($C$104:Z104)&lt;0,0,$B$104-SUM($C$104:Z104))</f>
        <v>385933.54626517469</v>
      </c>
      <c r="AA105" s="42">
        <f>IF($B$104-SUM($C$104:AA104)&lt;0,0,$B$104-SUM($C$104:AA104))</f>
        <v>384674.40037944895</v>
      </c>
      <c r="AB105" s="42">
        <f>IF($B$104-SUM($C$104:AB104)&lt;0,0,$B$104-SUM($C$104:AB104))</f>
        <v>383356.35231296753</v>
      </c>
      <c r="AC105" s="42">
        <f>IF($B$104-SUM($C$104:AC104)&lt;0,0,$B$104-SUM($C$104:AC104))</f>
        <v>381978.84415308759</v>
      </c>
      <c r="AD105" s="42">
        <f>IF($B$104-SUM($C$104:AD104)&lt;0,0,$B$104-SUM($C$104:AD104))</f>
        <v>380541.32523990754</v>
      </c>
      <c r="AE105" s="42">
        <f>IF($B$104-SUM($C$104:AE104)&lt;0,0,$B$104-SUM($C$104:AE104))</f>
        <v>379043.24940853071</v>
      </c>
      <c r="AF105" s="42">
        <f>IF($B$104-SUM($C$104:AF104)&lt;0,0,$B$104-SUM($C$104:AF104))</f>
        <v>377484.07550297282</v>
      </c>
      <c r="AG105" s="42">
        <f>IF($B$104-SUM($C$104:AG104)&lt;0,0,$B$104-SUM($C$104:AG104))</f>
        <v>375863.27121643565</v>
      </c>
      <c r="AH105" s="42">
        <f>IF($B$104-SUM($C$104:AH104)&lt;0,0,$B$104-SUM($C$104:AH104))</f>
        <v>374180.31044210098</v>
      </c>
      <c r="AI105" s="42">
        <f>IF($B$104-SUM($C$104:AI104)&lt;0,0,$B$104-SUM($C$104:AI104))</f>
        <v>372434.67392810539</v>
      </c>
      <c r="AJ105" s="42">
        <f>IF($B$104-SUM($C$104:AJ104)&lt;0,0,$B$104-SUM($C$104:AJ104))</f>
        <v>370625.85307507991</v>
      </c>
      <c r="AK105" s="42">
        <f>IF($B$104-SUM($C$104:AK104)&lt;0,0,$B$104-SUM($C$104:AK104))</f>
        <v>368753.34752326529</v>
      </c>
      <c r="AL105" s="42">
        <f>IF($B$104-SUM($C$104:AL104)&lt;0,0,$B$104-SUM($C$104:AL104))</f>
        <v>366816.66280597425</v>
      </c>
      <c r="AM105" s="42">
        <f>IF($B$104-SUM($C$104:AM104)&lt;0,0,$B$104-SUM($C$104:AM104))</f>
        <v>364815.31731365016</v>
      </c>
      <c r="AN105" s="42">
        <f>IF($B$104-SUM($C$104:AN104)&lt;0,0,$B$104-SUM($C$104:AN104))</f>
        <v>362748.8400885766</v>
      </c>
      <c r="AO105" s="42">
        <f>IF($B$104-SUM($C$104:AO104)&lt;0,0,$B$104-SUM($C$104:AO104))</f>
        <v>360616.77166038827</v>
      </c>
      <c r="AP105" s="42">
        <f>IF($B$104-SUM($C$104:AP104)&lt;0,0,$B$104-SUM($C$104:AP104))</f>
        <v>358418.66504808282</v>
      </c>
      <c r="AQ105" s="42">
        <f>IF($B$104-SUM($C$104:AQ104)&lt;0,0,$B$104-SUM($C$104:AQ104))</f>
        <v>356154.08669831225</v>
      </c>
      <c r="AR105" s="42">
        <f>IF($B$104-SUM($C$104:AR104)&lt;0,0,$B$104-SUM($C$104:AR104))</f>
        <v>353822.61760021385</v>
      </c>
      <c r="AS105" s="42">
        <f>IF($B$104-SUM($C$104:AS104)&lt;0,0,$B$104-SUM($C$104:AS104))</f>
        <v>351423.85149794165</v>
      </c>
      <c r="AT105" s="42">
        <f>IF($B$104-SUM($C$104:AT104)&lt;0,0,$B$104-SUM($C$104:AT104))</f>
        <v>348957.39901086804</v>
      </c>
      <c r="AU105" s="42">
        <f>IF($B$104-SUM($C$104:AU104)&lt;0,0,$B$104-SUM($C$104:AU104))</f>
        <v>346422.88889007171</v>
      </c>
      <c r="AV105" s="42">
        <f>IF($B$104-SUM($C$104:AV104)&lt;0,0,$B$104-SUM($C$104:AV104))</f>
        <v>343819.96935212426</v>
      </c>
      <c r="AW105" s="42">
        <f>IF($B$104-SUM($C$104:AW104)&lt;0,0,$B$104-SUM($C$104:AW104))</f>
        <v>341148.30677860806</v>
      </c>
      <c r="AX105" s="42">
        <f>IF($B$104-SUM($C$104:AX104)&lt;0,0,$B$104-SUM($C$104:AX104))</f>
        <v>338407.58728824253</v>
      </c>
      <c r="AY105" s="42">
        <f>IF($B$104-SUM($C$104:AY104)&lt;0,0,$B$104-SUM($C$104:AY104))</f>
        <v>335597.52112462034</v>
      </c>
      <c r="AZ105" s="42">
        <f>IF($B$104-SUM($C$104:AZ104)&lt;0,0,$B$104-SUM($C$104:AZ104))</f>
        <v>332717.84436716186</v>
      </c>
      <c r="BA105" s="42">
        <f>IF($B$104-SUM($C$104:BA104)&lt;0,0,$B$104-SUM($C$104:BA104))</f>
        <v>329768.31817140855</v>
      </c>
      <c r="BB105" s="42">
        <f>IF($B$104-SUM($C$104:BB104)&lt;0,0,$B$104-SUM($C$104:BB104))</f>
        <v>326748.73078526161</v>
      </c>
      <c r="BC105" s="42">
        <f>IF($B$104-SUM($C$104:BC104)&lt;0,0,$B$104-SUM($C$104:BC104))</f>
        <v>323658.89976923238</v>
      </c>
      <c r="BD105" s="42">
        <f>IF($B$104-SUM($C$104:BD104)&lt;0,0,$B$104-SUM($C$104:BD104))</f>
        <v>320498.67429532134</v>
      </c>
      <c r="BE105" s="42">
        <f>IF($B$104-SUM($C$104:BE104)&lt;0,0,$B$104-SUM($C$104:BE104))</f>
        <v>317267.93767616141</v>
      </c>
      <c r="BF105" s="42">
        <f>IF($B$104-SUM($C$104:BF104)&lt;0,0,$B$104-SUM($C$104:BF104))</f>
        <v>313966.60999751143</v>
      </c>
      <c r="BG105" s="42">
        <f>IF($B$104-SUM($C$104:BG104)&lt;0,0,$B$104-SUM($C$104:BG104))</f>
        <v>310594.65101260814</v>
      </c>
      <c r="BH105" s="42">
        <f>IF($B$104-SUM($C$104:BH104)&lt;0,0,$B$104-SUM($C$104:BH104))</f>
        <v>307152.06317053642</v>
      </c>
      <c r="BI105" s="42">
        <f>IF($B$104-SUM($C$104:BI104)&lt;0,0,$B$104-SUM($C$104:BI104))</f>
        <v>303638.89265091019</v>
      </c>
      <c r="BJ105" s="42">
        <f>IF($B$104-SUM($C$104:BJ104)&lt;0,0,$B$104-SUM($C$104:BJ104))</f>
        <v>300055.23294201196</v>
      </c>
      <c r="BK105" s="42">
        <f>IF($B$104-SUM($C$104:BK104)&lt;0,0,$B$104-SUM($C$104:BK104))</f>
        <v>296401.23327743466</v>
      </c>
      <c r="BL105" s="42">
        <f>IF($B$104-SUM($C$104:BL104)&lt;0,0,$B$104-SUM($C$104:BL104))</f>
        <v>292677.09827593074</v>
      </c>
      <c r="BM105" s="42">
        <f>IF($B$104-SUM($C$104:BM104)&lt;0,0,$B$104-SUM($C$104:BM104))</f>
        <v>288883.09241803183</v>
      </c>
      <c r="BN105" s="42">
        <f>IF($B$104-SUM($C$104:BN104)&lt;0,0,$B$104-SUM($C$104:BN104))</f>
        <v>285019.54713985941</v>
      </c>
      <c r="BO105" s="42">
        <f>IF($B$104-SUM($C$104:BO104)&lt;0,0,$B$104-SUM($C$104:BO104))</f>
        <v>281086.86188480433</v>
      </c>
      <c r="BP105" s="42">
        <f>IF($B$104-SUM($C$104:BP104)&lt;0,0,$B$104-SUM($C$104:BP104))</f>
        <v>277085.51195841463</v>
      </c>
      <c r="BQ105" s="42">
        <f>IF($B$104-SUM($C$104:BQ104)&lt;0,0,$B$104-SUM($C$104:BQ104))</f>
        <v>273016.05683102948</v>
      </c>
      <c r="BR105" s="42">
        <f>IF($B$104-SUM($C$104:BR104)&lt;0,0,$B$104-SUM($C$104:BR104))</f>
        <v>268879.14291836426</v>
      </c>
      <c r="BS105" s="42">
        <f>IF($B$104-SUM($C$104:BS104)&lt;0,0,$B$104-SUM($C$104:BS104))</f>
        <v>264675.51294497424</v>
      </c>
      <c r="BT105" s="42">
        <f>IF($B$104-SUM($C$104:BT104)&lt;0,0,$B$104-SUM($C$104:BT104))</f>
        <v>260406.01410737075</v>
      </c>
      <c r="BU105" s="42">
        <f>IF($B$104-SUM($C$104:BU104)&lt;0,0,$B$104-SUM($C$104:BU104))</f>
        <v>256071.6032441564</v>
      </c>
      <c r="BV105" s="42">
        <f>IF($B$104-SUM($C$104:BV104)&lt;0,0,$B$104-SUM($C$104:BV104))</f>
        <v>251673.36025660965</v>
      </c>
      <c r="BW105" s="42">
        <f>IF($B$104-SUM($C$104:BW104)&lt;0,0,$B$104-SUM($C$104:BW104))</f>
        <v>247212.49882305996</v>
      </c>
      <c r="BX105" s="42">
        <f>IF($B$104-SUM($C$104:BX104)&lt;0,0,$B$104-SUM($C$104:BX104))</f>
        <v>242690.3747169062</v>
      </c>
      <c r="BY105" s="42">
        <f>IF($B$104-SUM($C$104:BY104)&lt;0,0,$B$104-SUM($C$104:BY104))</f>
        <v>238108.50058516706</v>
      </c>
      <c r="BZ105" s="42">
        <f>IF($B$104-SUM($C$104:BZ104)&lt;0,0,$B$104-SUM($C$104:BZ104))</f>
        <v>233468.56041855854</v>
      </c>
      <c r="CA105" s="42">
        <f>IF($B$104-SUM($C$104:CA104)&lt;0,0,$B$104-SUM($C$104:CA104))</f>
        <v>228772.42548499003</v>
      </c>
      <c r="CB105" s="42">
        <f>IF($B$104-SUM($C$104:CB104)&lt;0,0,$B$104-SUM($C$104:CB104))</f>
        <v>224022.17215500187</v>
      </c>
      <c r="CC105" s="42">
        <f>IF($B$104-SUM($C$104:CC104)&lt;0,0,$B$104-SUM($C$104:CC104))</f>
        <v>219220.10030308904</v>
      </c>
      <c r="CD105" s="42">
        <f>IF($B$104-SUM($C$104:CD104)&lt;0,0,$B$104-SUM($C$104:CD104))</f>
        <v>214368.75567083401</v>
      </c>
      <c r="CE105" s="42">
        <f>IF($B$104-SUM($C$104:CE104)&lt;0,0,$B$104-SUM($C$104:CE104))</f>
        <v>209470.95624629664</v>
      </c>
      <c r="CF105" s="42">
        <f>IF($B$104-SUM($C$104:CF104)&lt;0,0,$B$104-SUM($C$104:CF104))</f>
        <v>204529.81927960043</v>
      </c>
      <c r="CG105" s="42">
        <f>IF($B$104-SUM($C$104:CG104)&lt;0,0,$B$104-SUM($C$104:CG104))</f>
        <v>199548.79327311405</v>
      </c>
      <c r="CH105" s="42">
        <f>IF($B$104-SUM($C$104:CH104)&lt;0,0,$B$104-SUM($C$104:CH104))</f>
        <v>194531.69466735458</v>
      </c>
      <c r="CI105" s="42">
        <f>IF($B$104-SUM($C$104:CI104)&lt;0,0,$B$104-SUM($C$104:CI104))</f>
        <v>189482.74961146715</v>
      </c>
      <c r="CJ105" s="42">
        <f>IF($B$104-SUM($C$104:CJ104)&lt;0,0,$B$104-SUM($C$104:CJ104))</f>
        <v>184406.64237729591</v>
      </c>
      <c r="CK105" s="42">
        <f>IF($B$104-SUM($C$104:CK104)&lt;0,0,$B$104-SUM($C$104:CK104))</f>
        <v>179308.57130978393</v>
      </c>
      <c r="CL105" s="42">
        <f>IF($B$104-SUM($C$104:CL104)&lt;0,0,$B$104-SUM($C$104:CL104))</f>
        <v>174194.3146028179</v>
      </c>
      <c r="CM105" s="42">
        <f>IF($B$104-SUM($C$104:CM104)&lt;0,0,$B$104-SUM($C$104:CM104))</f>
        <v>169070.3077622955</v>
      </c>
      <c r="CN105" s="42">
        <f>IF($B$104-SUM($C$104:CN104)&lt;0,0,$B$104-SUM($C$104:CN104))</f>
        <v>163943.73716794504</v>
      </c>
      <c r="CO105" s="42">
        <f>IF($B$104-SUM($C$104:CO104)&lt;0,0,$B$104-SUM($C$104:CO104))</f>
        <v>158822.6521135185</v>
      </c>
      <c r="CP105" s="42">
        <f>IF($B$104-SUM($C$104:CP104)&lt;0,0,$B$104-SUM($C$104:CP104))</f>
        <v>153716.10288618685</v>
      </c>
      <c r="CQ105" s="42">
        <f>IF($B$104-SUM($C$104:CQ104)&lt;0,0,$B$104-SUM($C$104:CQ104))</f>
        <v>148634.31449845491</v>
      </c>
      <c r="CR105" s="42">
        <f>IF($B$104-SUM($C$104:CR104)&lt;0,0,$B$104-SUM($C$104:CR104))</f>
        <v>143588.91025602643</v>
      </c>
      <c r="CS105" s="42">
        <f>IF($B$104-SUM($C$104:CS104)&lt;0,0,$B$104-SUM($C$104:CS104))</f>
        <v>138581.55670858803</v>
      </c>
      <c r="CT105" s="42">
        <f>IF($B$104-SUM($C$104:CT104)&lt;0,0,$B$104-SUM($C$104:CT104))</f>
        <v>133563.7598221341</v>
      </c>
      <c r="CU105" s="42">
        <f>IF($B$104-SUM($C$104:CU104)&lt;0,0,$B$104-SUM($C$104:CU104))</f>
        <v>128491.47465989407</v>
      </c>
      <c r="CV105" s="42">
        <f>IF($B$104-SUM($C$104:CV104)&lt;0,0,$B$104-SUM($C$104:CV104))</f>
        <v>123364.5457995992</v>
      </c>
      <c r="CW105" s="42">
        <f>IF($B$104-SUM($C$104:CW104)&lt;0,0,$B$104-SUM($C$104:CW104))</f>
        <v>118221.21448582987</v>
      </c>
      <c r="CX105" s="42">
        <f>IF($B$104-SUM($C$104:CX104)&lt;0,0,$B$104-SUM($C$104:CX104))</f>
        <v>113103.14300337987</v>
      </c>
      <c r="CY105" s="42">
        <f>IF($B$104-SUM($C$104:CY104)&lt;0,0,$B$104-SUM($C$104:CY104))</f>
        <v>108017.39885915746</v>
      </c>
      <c r="CZ105" s="42">
        <f>IF($B$104-SUM($C$104:CZ104)&lt;0,0,$B$104-SUM($C$104:CZ104))</f>
        <v>102971.90536351298</v>
      </c>
      <c r="DA105" s="42">
        <f>IF($B$104-SUM($C$104:DA104)&lt;0,0,$B$104-SUM($C$104:DA104))</f>
        <v>97975.67232449376</v>
      </c>
      <c r="DB105" s="42">
        <f>IF($B$104-SUM($C$104:DB104)&lt;0,0,$B$104-SUM($C$104:DB104))</f>
        <v>93039.178251444537</v>
      </c>
      <c r="DC105" s="42">
        <f>IF($B$104-SUM($C$104:DC104)&lt;0,0,$B$104-SUM($C$104:DC104))</f>
        <v>88175.138027021661</v>
      </c>
      <c r="DD105" s="42">
        <f>IF($B$104-SUM($C$104:DD104)&lt;0,0,$B$104-SUM($C$104:DD104))</f>
        <v>83393.810788853094</v>
      </c>
      <c r="DE105" s="42">
        <f>IF($B$104-SUM($C$104:DE104)&lt;0,0,$B$104-SUM($C$104:DE104))</f>
        <v>78715.020269638801</v>
      </c>
      <c r="DF105" s="42">
        <f>IF($B$104-SUM($C$104:DF104)&lt;0,0,$B$104-SUM($C$104:DF104))</f>
        <v>74156.322448355029</v>
      </c>
      <c r="DG105" s="42">
        <f>IF($B$104-SUM($C$104:DG104)&lt;0,0,$B$104-SUM($C$104:DG104))</f>
        <v>69719.63014742214</v>
      </c>
      <c r="DH105" s="42">
        <f>IF($B$104-SUM($C$104:DH104)&lt;0,0,$B$104-SUM($C$104:DH104))</f>
        <v>65406.908335794869</v>
      </c>
      <c r="DI105" s="42">
        <f>IF($B$104-SUM($C$104:DI104)&lt;0,0,$B$104-SUM($C$104:DI104))</f>
        <v>61220.175986961578</v>
      </c>
      <c r="DJ105" s="42">
        <f>IF($B$104-SUM($C$104:DJ104)&lt;0,0,$B$104-SUM($C$104:DJ104))</f>
        <v>57161.508023667266</v>
      </c>
      <c r="DK105" s="42">
        <f>IF($B$104-SUM($C$104:DK104)&lt;0,0,$B$104-SUM($C$104:DK104))</f>
        <v>53233.03735456994</v>
      </c>
      <c r="DL105" s="42">
        <f>IF($B$104-SUM($C$104:DL104)&lt;0,0,$B$104-SUM($C$104:DL104))</f>
        <v>49436.957008426136</v>
      </c>
      <c r="DM105" s="42">
        <f>IF($B$104-SUM($C$104:DM104)&lt;0,0,$B$104-SUM($C$104:DM104))</f>
        <v>45775.522371822735</v>
      </c>
      <c r="DN105" s="42">
        <f>IF($B$104-SUM($C$104:DN104)&lt;0,0,$B$104-SUM($C$104:DN104))</f>
        <v>42251.053536929016</v>
      </c>
      <c r="DO105" s="42">
        <f>IF($B$104-SUM($C$104:DO104)&lt;0,0,$B$104-SUM($C$104:DO104))</f>
        <v>38865.937766243529</v>
      </c>
      <c r="DP105" s="42">
        <f>IF($B$104-SUM($C$104:DP104)&lt;0,0,$B$104-SUM($C$104:DP104))</f>
        <v>35622.632081854157</v>
      </c>
      <c r="DQ105" s="42">
        <f>IF($B$104-SUM($C$104:DQ104)&lt;0,0,$B$104-SUM($C$104:DQ104))</f>
        <v>32523.665987326647</v>
      </c>
      <c r="DR105" s="42">
        <f>IF($B$104-SUM($C$104:DR104)&lt;0,0,$B$104-SUM($C$104:DR104))</f>
        <v>29571.64433098759</v>
      </c>
      <c r="DS105" s="42">
        <f>IF($B$104-SUM($C$104:DS104)&lt;0,0,$B$104-SUM($C$104:DS104))</f>
        <v>26769.250320082239</v>
      </c>
      <c r="DT105" s="42">
        <f>IF($B$104-SUM($C$104:DT104)&lt;0,0,$B$104-SUM($C$104:DT104))</f>
        <v>24119.24869606999</v>
      </c>
      <c r="DU105" s="42">
        <f>IF($B$104-SUM($C$104:DU104)&lt;0,0,$B$104-SUM($C$104:DU104))</f>
        <v>21624.489082179847</v>
      </c>
      <c r="DV105" s="42">
        <f>IF($B$104-SUM($C$104:DV104)&lt;0,0,$B$104-SUM($C$104:DV104))</f>
        <v>19287.909515292733</v>
      </c>
      <c r="DW105" s="42">
        <f>IF($B$104-SUM($C$104:DW104)&lt;0,0,$B$104-SUM($C$104:DW104))</f>
        <v>17112.540175258298</v>
      </c>
      <c r="DX105" s="42">
        <f>IF($B$104-SUM($C$104:DX104)&lt;0,0,$B$104-SUM($C$104:DX104))</f>
        <v>15101.507325898565</v>
      </c>
      <c r="DY105" s="42">
        <f>IF($B$104-SUM($C$104:DY104)&lt;0,0,$B$104-SUM($C$104:DY104))</f>
        <v>13258.037483217951</v>
      </c>
      <c r="DZ105" s="42">
        <f>IF($B$104-SUM($C$104:DZ104)&lt;0,0,$B$104-SUM($C$104:DZ104))</f>
        <v>11585.461827735824</v>
      </c>
      <c r="EA105" s="42">
        <f>IF($B$104-SUM($C$104:EA104)&lt;0,0,$B$104-SUM($C$104:EA104))</f>
        <v>10087.220879406668</v>
      </c>
      <c r="EB105" s="42">
        <f>IF($B$104-SUM($C$104:EB104)&lt;0,0,$B$104-SUM($C$104:EB104))</f>
        <v>8766.869455308246</v>
      </c>
      <c r="EC105" s="42">
        <f>IF($B$104-SUM($C$104:EC104)&lt;0,0,$B$104-SUM($C$104:EC104))</f>
        <v>7628.0819321837625</v>
      </c>
      <c r="ED105" s="42">
        <f>IF($B$104-SUM($C$104:ED104)&lt;0,0,$B$104-SUM($C$104:ED104))</f>
        <v>6674.6578380414867</v>
      </c>
      <c r="EE105" s="42">
        <f>IF($B$104-SUM($C$104:EE104)&lt;0,0,$B$104-SUM($C$104:EE104))</f>
        <v>5910.5277993755299</v>
      </c>
      <c r="EF105" s="42">
        <f>IF($B$104-SUM($C$104:EF104)&lt;0,0,$B$104-SUM($C$104:EF104))</f>
        <v>5339.7598732034676</v>
      </c>
      <c r="EG105" s="42">
        <f>IF($B$104-SUM($C$104:EG104)&lt;0,0,$B$104-SUM($C$104:EG104))</f>
        <v>4966.5662960582995</v>
      </c>
      <c r="EH105" s="42">
        <f>IF($B$104-SUM($C$104:EH104)&lt;0,0,$B$104-SUM($C$104:EH104))</f>
        <v>4697.4194359803805</v>
      </c>
      <c r="EI105" s="42">
        <f>IF($B$104-SUM($C$104:EI104)&lt;0,0,$B$104-SUM($C$104:EI104))</f>
        <v>4436.2238849492278</v>
      </c>
      <c r="EJ105" s="42">
        <f>IF($B$104-SUM($C$104:EJ104)&lt;0,0,$B$104-SUM($C$104:EJ104))</f>
        <v>4182.5485342922038</v>
      </c>
      <c r="EK105" s="42">
        <f>IF($B$104-SUM($C$104:EK104)&lt;0,0,$B$104-SUM($C$104:EK104))</f>
        <v>3936.3826054641395</v>
      </c>
      <c r="EL105" s="42">
        <f>IF($B$104-SUM($C$104:EL104)&lt;0,0,$B$104-SUM($C$104:EL104))</f>
        <v>3697.7174117530813</v>
      </c>
      <c r="EM105" s="42">
        <f>IF($B$104-SUM($C$104:EM104)&lt;0,0,$B$104-SUM($C$104:EM104))</f>
        <v>3466.544533235603</v>
      </c>
      <c r="EN105" s="42">
        <f>IF($B$104-SUM($C$104:EN104)&lt;0,0,$B$104-SUM($C$104:EN104))</f>
        <v>3242.8558086840203</v>
      </c>
      <c r="EO105" s="42">
        <f>IF($B$104-SUM($C$104:EO104)&lt;0,0,$B$104-SUM($C$104:EO104))</f>
        <v>3026.6433354050387</v>
      </c>
      <c r="EP105" s="42">
        <f>IF($B$104-SUM($C$104:EP104)&lt;0,0,$B$104-SUM($C$104:EP104))</f>
        <v>2817.8994691165281</v>
      </c>
      <c r="EQ105" s="42">
        <f>IF($B$104-SUM($C$104:EQ104)&lt;0,0,$B$104-SUM($C$104:EQ104))</f>
        <v>2616.6168238283135</v>
      </c>
      <c r="ER105" s="42">
        <f>IF($B$104-SUM($C$104:ER104)&lt;0,0,$B$104-SUM($C$104:ER104))</f>
        <v>2422.788271726633</v>
      </c>
      <c r="ES105" s="42">
        <f>IF($B$104-SUM($C$104:ES104)&lt;0,0,$B$104-SUM($C$104:ES104))</f>
        <v>2236.4069430623204</v>
      </c>
      <c r="ET105" s="42">
        <f>IF($B$104-SUM($C$104:ET104)&lt;0,0,$B$104-SUM($C$104:ET104))</f>
        <v>2057.4662260425976</v>
      </c>
      <c r="EU105" s="42">
        <f>IF($B$104-SUM($C$104:EU104)&lt;0,0,$B$104-SUM($C$104:EU104))</f>
        <v>1885.9597667268827</v>
      </c>
      <c r="EV105" s="42">
        <f>IF($B$104-SUM($C$104:EV104)&lt;0,0,$B$104-SUM($C$104:EV104))</f>
        <v>1721.8814689262072</v>
      </c>
      <c r="EW105" s="42">
        <f>IF($B$104-SUM($C$104:EW104)&lt;0,0,$B$104-SUM($C$104:EW104))</f>
        <v>1565.2254941064166</v>
      </c>
      <c r="EX105" s="42">
        <f>IF($B$104-SUM($C$104:EX104)&lt;0,0,$B$104-SUM($C$104:EX104))</f>
        <v>1415.9862612952129</v>
      </c>
      <c r="EY105" s="42">
        <f>IF($B$104-SUM($C$104:EY104)&lt;0,0,$B$104-SUM($C$104:EY104))</f>
        <v>1274.1584469930385</v>
      </c>
      <c r="EZ105" s="42">
        <f>IF($B$104-SUM($C$104:EZ104)&lt;0,0,$B$104-SUM($C$104:EZ104))</f>
        <v>1139.7369850875693</v>
      </c>
      <c r="FA105" s="42">
        <f>IF($B$104-SUM($C$104:FA104)&lt;0,0,$B$104-SUM($C$104:FA104))</f>
        <v>1012.7170667724567</v>
      </c>
      <c r="FB105" s="42">
        <f>IF($B$104-SUM($C$104:FB104)&lt;0,0,$B$104-SUM($C$104:FB104))</f>
        <v>893.09414046950405</v>
      </c>
      <c r="FC105" s="42">
        <f>IF($B$104-SUM($C$104:FC104)&lt;0,0,$B$104-SUM($C$104:FC104))</f>
        <v>780.86391175491735</v>
      </c>
      <c r="FD105" s="42">
        <f>IF($B$104-SUM($C$104:FD104)&lt;0,0,$B$104-SUM($C$104:FD104))</f>
        <v>676.0223432892235</v>
      </c>
      <c r="FE105" s="42">
        <f>IF($B$104-SUM($C$104:FE104)&lt;0,0,$B$104-SUM($C$104:FE104))</f>
        <v>578.56565475132084</v>
      </c>
      <c r="FF105" s="42">
        <f>IF($B$104-SUM($C$104:FF104)&lt;0,0,$B$104-SUM($C$104:FF104))</f>
        <v>488.49032277631341</v>
      </c>
      <c r="FG105" s="42">
        <f>IF($B$104-SUM($C$104:FG104)&lt;0,0,$B$104-SUM($C$104:FG104))</f>
        <v>405.79308089701226</v>
      </c>
      <c r="FH105" s="42">
        <f>IF($B$104-SUM($C$104:FH104)&lt;0,0,$B$104-SUM($C$104:FH104))</f>
        <v>330.47091948968591</v>
      </c>
      <c r="FI105" s="42">
        <f>IF($B$104-SUM($C$104:FI104)&lt;0,0,$B$104-SUM($C$104:FI104))</f>
        <v>262.52108572341967</v>
      </c>
      <c r="FJ105" s="42">
        <f>IF($B$104-SUM($C$104:FJ104)&lt;0,0,$B$104-SUM($C$104:FJ104))</f>
        <v>201.94108351354953</v>
      </c>
      <c r="FK105" s="42">
        <f>IF($B$104-SUM($C$104:FK104)&lt;0,0,$B$104-SUM($C$104:FK104))</f>
        <v>148.72867347893771</v>
      </c>
      <c r="FL105" s="42">
        <f>IF($B$104-SUM($C$104:FL104)&lt;0,0,$B$104-SUM($C$104:FL104))</f>
        <v>102.88187290314818</v>
      </c>
      <c r="FM105" s="42">
        <f>IF($B$104-SUM($C$104:FM104)&lt;0,0,$B$104-SUM($C$104:FM104))</f>
        <v>64.398955699638464</v>
      </c>
      <c r="FN105" s="42">
        <f>IF($B$104-SUM($C$104:FN104)&lt;0,0,$B$104-SUM($C$104:FN104))</f>
        <v>33.278452380793169</v>
      </c>
      <c r="FO105" s="42">
        <f>IF($B$104-SUM($C$104:FO104)&lt;0,0,$B$104-SUM($C$104:FO104))</f>
        <v>9.5191500308574177</v>
      </c>
      <c r="FP105" s="42">
        <f>IF($B$104-SUM($C$104:FP104)&lt;0,0,$B$104-SUM($C$104:FP104))</f>
        <v>0</v>
      </c>
      <c r="FQ105" s="42">
        <f>IF($B$104-SUM($C$104:FQ104)&lt;0,0,$B$104-SUM($C$104:FQ104))</f>
        <v>0</v>
      </c>
      <c r="FR105" s="42">
        <f>IF($B$104-SUM($C$104:FR104)&lt;0,0,$B$104-SUM($C$104:FR104))</f>
        <v>0</v>
      </c>
      <c r="FS105" s="42">
        <f>IF($B$104-SUM($C$104:FS104)&lt;0,0,$B$104-SUM($C$104:FS104))</f>
        <v>0</v>
      </c>
      <c r="FT105" s="42">
        <f>IF($B$104-SUM($C$104:FT104)&lt;0,0,$B$104-SUM($C$104:FT104))</f>
        <v>0</v>
      </c>
      <c r="FU105" s="42">
        <f>IF($B$104-SUM($C$104:FU104)&lt;0,0,$B$104-SUM($C$104:FU104))</f>
        <v>0</v>
      </c>
      <c r="FV105" s="42">
        <f>IF($B$104-SUM($C$104:FV104)&lt;0,0,$B$104-SUM($C$104:FV104))</f>
        <v>0</v>
      </c>
      <c r="FW105" s="42">
        <f>IF($B$104-SUM($C$104:FW104)&lt;0,0,$B$104-SUM($C$104:FW104))</f>
        <v>0</v>
      </c>
      <c r="FX105" s="42">
        <f>IF($B$104-SUM($C$104:FX104)&lt;0,0,$B$104-SUM($C$104:FX104))</f>
        <v>0</v>
      </c>
      <c r="FY105" s="42">
        <f>IF($B$104-SUM($C$104:FY104)&lt;0,0,$B$104-SUM($C$104:FY104))</f>
        <v>0</v>
      </c>
      <c r="FZ105" s="42">
        <f>IF($B$104-SUM($C$104:FZ104)&lt;0,0,$B$104-SUM($C$104:FZ104))</f>
        <v>0</v>
      </c>
      <c r="GA105" s="42">
        <f>IF($B$104-SUM($C$104:GA104)&lt;0,0,$B$104-SUM($C$104:GA104))</f>
        <v>0</v>
      </c>
      <c r="GB105" s="42">
        <f>IF($B$104-SUM($C$104:GB104)&lt;0,0,$B$104-SUM($C$104:GB104))</f>
        <v>0</v>
      </c>
      <c r="GC105" s="42">
        <f>IF($B$104-SUM($C$104:GC104)&lt;0,0,$B$104-SUM($C$104:GC104))</f>
        <v>0</v>
      </c>
      <c r="GD105" s="42">
        <f>IF($B$104-SUM($C$104:GD104)&lt;0,0,$B$104-SUM($C$104:GD104))</f>
        <v>0</v>
      </c>
      <c r="GE105" s="42">
        <f>IF($B$104-SUM($C$104:GE104)&lt;0,0,$B$104-SUM($C$104:GE104))</f>
        <v>0</v>
      </c>
      <c r="GF105" s="42">
        <f>IF($B$104-SUM($C$104:GF104)&lt;0,0,$B$104-SUM($C$104:GF104))</f>
        <v>0</v>
      </c>
      <c r="GG105" s="42">
        <f>IF($B$104-SUM($C$104:GG104)&lt;0,0,$B$104-SUM($C$104:GG104))</f>
        <v>0</v>
      </c>
      <c r="GH105" s="42">
        <f>IF($B$104-SUM($C$104:GH104)&lt;0,0,$B$104-SUM($C$104:GH104))</f>
        <v>0</v>
      </c>
      <c r="GI105" s="42">
        <f>IF($B$104-SUM($C$104:GI104)&lt;0,0,$B$104-SUM($C$104:GI104))</f>
        <v>0</v>
      </c>
      <c r="GJ105" s="42">
        <f>IF($B$104-SUM($C$104:GJ104)&lt;0,0,$B$104-SUM($C$104:GJ104))</f>
        <v>0</v>
      </c>
      <c r="GK105" s="42">
        <f>IF($B$104-SUM($C$104:GK104)&lt;0,0,$B$104-SUM($C$104:GK104))</f>
        <v>0</v>
      </c>
      <c r="GL105" s="42">
        <f>IF($B$104-SUM($C$104:GL104)&lt;0,0,$B$104-SUM($C$104:GL104))</f>
        <v>0</v>
      </c>
      <c r="GM105" s="42">
        <f>IF($B$104-SUM($C$104:GM104)&lt;0,0,$B$104-SUM($C$104:GM104))</f>
        <v>0</v>
      </c>
      <c r="GN105" s="42">
        <f>IF($B$104-SUM($C$104:GN104)&lt;0,0,$B$104-SUM($C$104:GN104))</f>
        <v>0</v>
      </c>
      <c r="GO105" s="42">
        <f>IF($B$104-SUM($C$104:GO104)&lt;0,0,$B$104-SUM($C$104:GO104))</f>
        <v>0</v>
      </c>
      <c r="GP105" s="42">
        <f>IF($B$104-SUM($C$104:GP104)&lt;0,0,$B$104-SUM($C$104:GP104))</f>
        <v>0</v>
      </c>
      <c r="GQ105" s="42">
        <f>IF($B$104-SUM($C$104:GQ104)&lt;0,0,$B$104-SUM($C$104:GQ104))</f>
        <v>0</v>
      </c>
      <c r="GR105" s="42">
        <f>IF($B$104-SUM($C$104:GR104)&lt;0,0,$B$104-SUM($C$104:GR104))</f>
        <v>0</v>
      </c>
      <c r="GS105" s="42">
        <f>IF($B$104-SUM($C$104:GS104)&lt;0,0,$B$104-SUM($C$104:GS104))</f>
        <v>0</v>
      </c>
      <c r="GT105" s="42">
        <f>IF($B$104-SUM($C$104:GT104)&lt;0,0,$B$104-SUM($C$104:GT104))</f>
        <v>0</v>
      </c>
      <c r="GU105" s="42">
        <f>IF($B$104-SUM($C$104:GU104)&lt;0,0,$B$104-SUM($C$104:GU104))</f>
        <v>0</v>
      </c>
      <c r="GV105" s="42">
        <f>IF($B$104-SUM($C$104:GV104)&lt;0,0,$B$104-SUM($C$104:GV104))</f>
        <v>0</v>
      </c>
      <c r="GW105" s="42">
        <f>IF($B$104-SUM($C$104:GW104)&lt;0,0,$B$104-SUM($C$104:GW104))</f>
        <v>0</v>
      </c>
      <c r="GX105" s="42">
        <f>IF($B$104-SUM($C$104:GX104)&lt;0,0,$B$104-SUM($C$104:GX104))</f>
        <v>0</v>
      </c>
      <c r="GY105" s="42">
        <f>IF($B$104-SUM($C$104:GY104)&lt;0,0,$B$104-SUM($C$104:GY104))</f>
        <v>0</v>
      </c>
      <c r="GZ105" s="42">
        <f>IF($B$104-SUM($C$104:GZ104)&lt;0,0,$B$104-SUM($C$104:GZ104))</f>
        <v>0</v>
      </c>
      <c r="HA105" s="42">
        <f>IF($B$104-SUM($C$104:HA104)&lt;0,0,$B$104-SUM($C$104:HA104))</f>
        <v>0</v>
      </c>
      <c r="HB105" s="42">
        <f>IF($B$104-SUM($C$104:HB104)&lt;0,0,$B$104-SUM($C$104:HB104))</f>
        <v>0</v>
      </c>
      <c r="HC105" s="42">
        <f>IF($B$104-SUM($C$104:HC104)&lt;0,0,$B$104-SUM($C$104:HC104))</f>
        <v>0</v>
      </c>
      <c r="HD105" s="42">
        <f>IF($B$104-SUM($C$104:HD104)&lt;0,0,$B$104-SUM($C$104:HD104))</f>
        <v>0</v>
      </c>
      <c r="HE105" s="42">
        <f>IF($B$104-SUM($C$104:HE104)&lt;0,0,$B$104-SUM($C$104:HE104))</f>
        <v>0</v>
      </c>
      <c r="HF105" s="42">
        <f>IF($B$104-SUM($C$104:HF104)&lt;0,0,$B$104-SUM($C$104:HF104))</f>
        <v>0</v>
      </c>
      <c r="HG105" s="42">
        <f>IF($B$104-SUM($C$104:HG104)&lt;0,0,$B$104-SUM($C$104:HG104))</f>
        <v>0</v>
      </c>
      <c r="HH105" s="42">
        <f>IF($B$104-SUM($C$104:HH104)&lt;0,0,$B$104-SUM($C$104:HH104))</f>
        <v>0</v>
      </c>
      <c r="HI105" s="42">
        <f>IF($B$104-SUM($C$104:HI104)&lt;0,0,$B$104-SUM($C$104:HI104))</f>
        <v>0</v>
      </c>
      <c r="HJ105" s="42">
        <f>IF($B$104-SUM($C$104:HJ104)&lt;0,0,$B$104-SUM($C$104:HJ104))</f>
        <v>0</v>
      </c>
      <c r="HK105" s="42">
        <f>IF($B$104-SUM($C$104:HK104)&lt;0,0,$B$104-SUM($C$104:HK104))</f>
        <v>0</v>
      </c>
      <c r="HL105" s="42">
        <f>IF($B$104-SUM($C$104:HL104)&lt;0,0,$B$104-SUM($C$104:HL104))</f>
        <v>0</v>
      </c>
      <c r="HM105" s="42">
        <f>IF($B$104-SUM($C$104:HM104)&lt;0,0,$B$104-SUM($C$104:HM104))</f>
        <v>0</v>
      </c>
      <c r="HN105" s="42">
        <f>IF($B$104-SUM($C$104:HN104)&lt;0,0,$B$104-SUM($C$104:HN104))</f>
        <v>0</v>
      </c>
      <c r="HO105" s="42">
        <f>IF($B$104-SUM($C$104:HO104)&lt;0,0,$B$104-SUM($C$104:HO104))</f>
        <v>0</v>
      </c>
      <c r="HP105" s="42">
        <f>IF($B$104-SUM($C$104:HP104)&lt;0,0,$B$104-SUM($C$104:HP104))</f>
        <v>0</v>
      </c>
      <c r="HQ105" s="42">
        <f>IF($B$104-SUM($C$104:HQ104)&lt;0,0,$B$104-SUM($C$104:HQ104))</f>
        <v>0</v>
      </c>
      <c r="HR105" s="42">
        <f>IF($B$104-SUM($C$104:HR104)&lt;0,0,$B$104-SUM($C$104:HR104))</f>
        <v>0</v>
      </c>
      <c r="HS105" s="42">
        <f>IF($B$104-SUM($C$104:HS104)&lt;0,0,$B$104-SUM($C$104:HS104))</f>
        <v>0</v>
      </c>
      <c r="HT105" s="42">
        <f>IF($B$104-SUM($C$104:HT104)&lt;0,0,$B$104-SUM($C$104:HT104))</f>
        <v>0</v>
      </c>
      <c r="HU105" s="42">
        <f>IF($B$104-SUM($C$104:HU104)&lt;0,0,$B$104-SUM($C$104:HU104))</f>
        <v>0</v>
      </c>
      <c r="HV105" s="42">
        <f>IF($B$104-SUM($C$104:HV104)&lt;0,0,$B$104-SUM($C$104:HV104))</f>
        <v>0</v>
      </c>
      <c r="HW105" s="42">
        <f>IF($B$104-SUM($C$104:HW104)&lt;0,0,$B$104-SUM($C$104:HW104))</f>
        <v>0</v>
      </c>
      <c r="HX105" s="42">
        <f>IF($B$104-SUM($C$104:HX104)&lt;0,0,$B$104-SUM($C$104:HX104))</f>
        <v>0</v>
      </c>
      <c r="HY105" s="42">
        <f>IF($B$104-SUM($C$104:HY104)&lt;0,0,$B$104-SUM($C$104:HY104))</f>
        <v>0</v>
      </c>
      <c r="HZ105" s="42">
        <f>IF($B$104-SUM($C$104:HZ104)&lt;0,0,$B$104-SUM($C$104:HZ104))</f>
        <v>0</v>
      </c>
      <c r="IA105" s="42">
        <f>IF($B$104-SUM($C$104:IA104)&lt;0,0,$B$104-SUM($C$104:IA104))</f>
        <v>0</v>
      </c>
      <c r="IB105" s="42">
        <f>IF($B$104-SUM($C$104:IB104)&lt;0,0,$B$104-SUM($C$104:IB104))</f>
        <v>0</v>
      </c>
      <c r="IC105" s="42">
        <f>IF($B$104-SUM($C$104:IC104)&lt;0,0,$B$104-SUM($C$104:IC104))</f>
        <v>0</v>
      </c>
      <c r="ID105" s="42">
        <f>IF($B$104-SUM($C$104:ID104)&lt;0,0,$B$104-SUM($C$104:ID104))</f>
        <v>0</v>
      </c>
      <c r="IE105" s="42">
        <f>IF($B$104-SUM($C$104:IE104)&lt;0,0,$B$104-SUM($C$104:IE104))</f>
        <v>0</v>
      </c>
      <c r="IF105" s="42">
        <f>IF($B$104-SUM($C$104:IF104)&lt;0,0,$B$104-SUM($C$104:IF104))</f>
        <v>0</v>
      </c>
      <c r="IG105" s="42">
        <f>IF($B$104-SUM($C$104:IG104)&lt;0,0,$B$104-SUM($C$104:IG104))</f>
        <v>0</v>
      </c>
      <c r="IH105" s="42">
        <f>IF($B$104-SUM($C$104:IH104)&lt;0,0,$B$104-SUM($C$104:IH104))</f>
        <v>0</v>
      </c>
      <c r="II105" s="42">
        <f>IF($B$104-SUM($C$104:II104)&lt;0,0,$B$104-SUM($C$104:II104))</f>
        <v>0</v>
      </c>
      <c r="IJ105" s="42">
        <f>IF($B$104-SUM($C$104:IJ104)&lt;0,0,$B$104-SUM($C$104:IJ104))</f>
        <v>0</v>
      </c>
      <c r="IK105" s="42">
        <f>IF($B$104-SUM($C$104:IK104)&lt;0,0,$B$104-SUM($C$104:IK104))</f>
        <v>0</v>
      </c>
      <c r="IL105" s="42">
        <f>IF($B$104-SUM($C$104:IL104)&lt;0,0,$B$104-SUM($C$104:IL104))</f>
        <v>0</v>
      </c>
      <c r="IM105" s="42">
        <f>IF($B$104-SUM($C$104:IM104)&lt;0,0,$B$104-SUM($C$104:IM104))</f>
        <v>0</v>
      </c>
      <c r="IN105" s="42">
        <f>IF($B$104-SUM($C$104:IN104)&lt;0,0,$B$104-SUM($C$104:IN104))</f>
        <v>0</v>
      </c>
      <c r="IO105" s="42">
        <f>IF($B$104-SUM($C$104:IO104)&lt;0,0,$B$104-SUM($C$104:IO104))</f>
        <v>0</v>
      </c>
      <c r="IP105" s="42">
        <f>IF($B$104-SUM($C$104:IP104)&lt;0,0,$B$104-SUM($C$104:IP104))</f>
        <v>0</v>
      </c>
      <c r="IQ105" s="42">
        <f>IF($B$104-SUM($C$104:IQ104)&lt;0,0,$B$104-SUM($C$104:IQ104))</f>
        <v>0</v>
      </c>
      <c r="IR105" s="42">
        <f>IF($B$104-SUM($C$104:IR104)&lt;0,0,$B$104-SUM($C$104:IR104))</f>
        <v>0</v>
      </c>
    </row>
    <row r="106" spans="1:252" s="3" customFormat="1" hidden="1" x14ac:dyDescent="0.25">
      <c r="A106" s="212"/>
      <c r="B106" s="224">
        <f>B105/1000</f>
        <v>400</v>
      </c>
      <c r="C106" s="411">
        <f>C105/1000</f>
        <v>399.9778734079506</v>
      </c>
      <c r="D106" s="224">
        <f t="shared" ref="D106:BO106" si="265">D105/1000</f>
        <v>399.91118440874095</v>
      </c>
      <c r="E106" s="224">
        <f t="shared" si="265"/>
        <v>399.79931669268655</v>
      </c>
      <c r="F106" s="224">
        <f t="shared" si="265"/>
        <v>399.64165447562425</v>
      </c>
      <c r="G106" s="224">
        <f t="shared" si="265"/>
        <v>399.43758270045987</v>
      </c>
      <c r="H106" s="224">
        <f t="shared" si="265"/>
        <v>399.18648722271132</v>
      </c>
      <c r="I106" s="224">
        <f t="shared" si="265"/>
        <v>398.88775116784609</v>
      </c>
      <c r="J106" s="224">
        <f t="shared" si="265"/>
        <v>398.54076270855654</v>
      </c>
      <c r="K106" s="224">
        <f t="shared" si="265"/>
        <v>398.14491148186227</v>
      </c>
      <c r="L106" s="224">
        <f t="shared" si="265"/>
        <v>397.69958499082742</v>
      </c>
      <c r="M106" s="224">
        <f t="shared" si="265"/>
        <v>397.20417631212348</v>
      </c>
      <c r="N106" s="224">
        <f t="shared" si="265"/>
        <v>396.65808056027117</v>
      </c>
      <c r="O106" s="224">
        <f t="shared" si="265"/>
        <v>396.06069143126814</v>
      </c>
      <c r="P106" s="224">
        <f t="shared" si="265"/>
        <v>395.41140512422203</v>
      </c>
      <c r="Q106" s="224">
        <f t="shared" si="265"/>
        <v>394.70962420177716</v>
      </c>
      <c r="R106" s="224">
        <f t="shared" si="265"/>
        <v>393.95475061057323</v>
      </c>
      <c r="S106" s="224">
        <f t="shared" si="265"/>
        <v>393.14618596284322</v>
      </c>
      <c r="T106" s="224">
        <f t="shared" si="265"/>
        <v>392.28333898333034</v>
      </c>
      <c r="U106" s="224">
        <f t="shared" si="265"/>
        <v>391.3656222146231</v>
      </c>
      <c r="V106" s="224">
        <f t="shared" si="265"/>
        <v>390.39244880938838</v>
      </c>
      <c r="W106" s="224">
        <f t="shared" si="265"/>
        <v>389.36323291451765</v>
      </c>
      <c r="X106" s="224">
        <f t="shared" si="265"/>
        <v>388.27739349950417</v>
      </c>
      <c r="Y106" s="224">
        <f t="shared" si="265"/>
        <v>387.13435472286687</v>
      </c>
      <c r="Z106" s="224">
        <f t="shared" si="265"/>
        <v>385.9335462651747</v>
      </c>
      <c r="AA106" s="224">
        <f t="shared" si="265"/>
        <v>384.67440037944897</v>
      </c>
      <c r="AB106" s="224">
        <f t="shared" si="265"/>
        <v>383.35635231296754</v>
      </c>
      <c r="AC106" s="224">
        <f t="shared" si="265"/>
        <v>381.97884415308761</v>
      </c>
      <c r="AD106" s="224">
        <f t="shared" si="265"/>
        <v>380.54132523990756</v>
      </c>
      <c r="AE106" s="224">
        <f t="shared" si="265"/>
        <v>379.0432494085307</v>
      </c>
      <c r="AF106" s="224">
        <f t="shared" si="265"/>
        <v>377.48407550297281</v>
      </c>
      <c r="AG106" s="224">
        <f t="shared" si="265"/>
        <v>375.86327121643563</v>
      </c>
      <c r="AH106" s="224">
        <f t="shared" si="265"/>
        <v>374.18031044210096</v>
      </c>
      <c r="AI106" s="224">
        <f t="shared" si="265"/>
        <v>372.43467392810538</v>
      </c>
      <c r="AJ106" s="224">
        <f t="shared" si="265"/>
        <v>370.62585307507993</v>
      </c>
      <c r="AK106" s="224">
        <f t="shared" si="265"/>
        <v>368.75334752326529</v>
      </c>
      <c r="AL106" s="224">
        <f t="shared" si="265"/>
        <v>366.81666280597426</v>
      </c>
      <c r="AM106" s="224">
        <f t="shared" si="265"/>
        <v>364.81531731365016</v>
      </c>
      <c r="AN106" s="224">
        <f t="shared" si="265"/>
        <v>362.74884008857663</v>
      </c>
      <c r="AO106" s="224">
        <f t="shared" si="265"/>
        <v>360.61677166038828</v>
      </c>
      <c r="AP106" s="224">
        <f t="shared" si="265"/>
        <v>358.4186650480828</v>
      </c>
      <c r="AQ106" s="224">
        <f t="shared" si="265"/>
        <v>356.15408669831226</v>
      </c>
      <c r="AR106" s="224">
        <f t="shared" si="265"/>
        <v>353.82261760021385</v>
      </c>
      <c r="AS106" s="224">
        <f t="shared" si="265"/>
        <v>351.42385149794165</v>
      </c>
      <c r="AT106" s="224">
        <f t="shared" si="265"/>
        <v>348.95739901086802</v>
      </c>
      <c r="AU106" s="224">
        <f t="shared" si="265"/>
        <v>346.4228888900717</v>
      </c>
      <c r="AV106" s="224">
        <f t="shared" si="265"/>
        <v>343.81996935212425</v>
      </c>
      <c r="AW106" s="224">
        <f t="shared" si="265"/>
        <v>341.14830677860806</v>
      </c>
      <c r="AX106" s="224">
        <f t="shared" si="265"/>
        <v>338.40758728824255</v>
      </c>
      <c r="AY106" s="224">
        <f t="shared" si="265"/>
        <v>335.59752112462036</v>
      </c>
      <c r="AZ106" s="224">
        <f t="shared" si="265"/>
        <v>332.71784436716183</v>
      </c>
      <c r="BA106" s="224">
        <f t="shared" si="265"/>
        <v>329.76831817140857</v>
      </c>
      <c r="BB106" s="224">
        <f t="shared" si="265"/>
        <v>326.74873078526161</v>
      </c>
      <c r="BC106" s="224">
        <f t="shared" si="265"/>
        <v>323.65889976923239</v>
      </c>
      <c r="BD106" s="224">
        <f t="shared" si="265"/>
        <v>320.49867429532134</v>
      </c>
      <c r="BE106" s="224">
        <f t="shared" si="265"/>
        <v>317.26793767616141</v>
      </c>
      <c r="BF106" s="224">
        <f t="shared" si="265"/>
        <v>313.96660999751145</v>
      </c>
      <c r="BG106" s="224">
        <f t="shared" si="265"/>
        <v>310.59465101260815</v>
      </c>
      <c r="BH106" s="224">
        <f t="shared" si="265"/>
        <v>307.15206317053639</v>
      </c>
      <c r="BI106" s="224">
        <f t="shared" si="265"/>
        <v>303.63889265091018</v>
      </c>
      <c r="BJ106" s="224">
        <f t="shared" si="265"/>
        <v>300.05523294201197</v>
      </c>
      <c r="BK106" s="224">
        <f t="shared" si="265"/>
        <v>296.40123327743464</v>
      </c>
      <c r="BL106" s="224">
        <f t="shared" si="265"/>
        <v>292.67709827593075</v>
      </c>
      <c r="BM106" s="224">
        <f t="shared" si="265"/>
        <v>288.88309241803182</v>
      </c>
      <c r="BN106" s="224">
        <f t="shared" si="265"/>
        <v>285.01954713985941</v>
      </c>
      <c r="BO106" s="224">
        <f t="shared" si="265"/>
        <v>281.08686188480431</v>
      </c>
      <c r="BP106" s="224">
        <f t="shared" ref="BP106:EA106" si="266">BP105/1000</f>
        <v>277.08551195841466</v>
      </c>
      <c r="BQ106" s="224">
        <f t="shared" si="266"/>
        <v>273.01605683102946</v>
      </c>
      <c r="BR106" s="224">
        <f t="shared" si="266"/>
        <v>268.87914291836427</v>
      </c>
      <c r="BS106" s="224">
        <f t="shared" si="266"/>
        <v>264.67551294497423</v>
      </c>
      <c r="BT106" s="224">
        <f t="shared" si="266"/>
        <v>260.40601410737077</v>
      </c>
      <c r="BU106" s="224">
        <f t="shared" si="266"/>
        <v>256.07160324415639</v>
      </c>
      <c r="BV106" s="224">
        <f t="shared" si="266"/>
        <v>251.67336025660964</v>
      </c>
      <c r="BW106" s="224">
        <f t="shared" si="266"/>
        <v>247.21249882305995</v>
      </c>
      <c r="BX106" s="224">
        <f t="shared" si="266"/>
        <v>242.69037471690621</v>
      </c>
      <c r="BY106" s="224">
        <f t="shared" si="266"/>
        <v>238.10850058516706</v>
      </c>
      <c r="BZ106" s="224">
        <f t="shared" si="266"/>
        <v>233.46856041855855</v>
      </c>
      <c r="CA106" s="224">
        <f t="shared" si="266"/>
        <v>228.77242548499004</v>
      </c>
      <c r="CB106" s="224">
        <f t="shared" si="266"/>
        <v>224.02217215500187</v>
      </c>
      <c r="CC106" s="224">
        <f t="shared" si="266"/>
        <v>219.22010030308905</v>
      </c>
      <c r="CD106" s="224">
        <f t="shared" si="266"/>
        <v>214.36875567083402</v>
      </c>
      <c r="CE106" s="224">
        <f t="shared" si="266"/>
        <v>209.47095624629665</v>
      </c>
      <c r="CF106" s="224">
        <f t="shared" si="266"/>
        <v>204.52981927960042</v>
      </c>
      <c r="CG106" s="224">
        <f t="shared" si="266"/>
        <v>199.54879327311406</v>
      </c>
      <c r="CH106" s="224">
        <f t="shared" si="266"/>
        <v>194.53169466735457</v>
      </c>
      <c r="CI106" s="224">
        <f t="shared" si="266"/>
        <v>189.48274961146714</v>
      </c>
      <c r="CJ106" s="224">
        <f t="shared" si="266"/>
        <v>184.4066423772959</v>
      </c>
      <c r="CK106" s="224">
        <f t="shared" si="266"/>
        <v>179.30857130978393</v>
      </c>
      <c r="CL106" s="224">
        <f t="shared" si="266"/>
        <v>174.19431460281791</v>
      </c>
      <c r="CM106" s="224">
        <f t="shared" si="266"/>
        <v>169.0703077622955</v>
      </c>
      <c r="CN106" s="224">
        <f t="shared" si="266"/>
        <v>163.94373716794505</v>
      </c>
      <c r="CO106" s="224">
        <f t="shared" si="266"/>
        <v>158.8226521135185</v>
      </c>
      <c r="CP106" s="224">
        <f t="shared" si="266"/>
        <v>153.71610288618686</v>
      </c>
      <c r="CQ106" s="224">
        <f t="shared" si="266"/>
        <v>148.63431449845493</v>
      </c>
      <c r="CR106" s="224">
        <f t="shared" si="266"/>
        <v>143.58891025602642</v>
      </c>
      <c r="CS106" s="224">
        <f t="shared" si="266"/>
        <v>138.58155670858804</v>
      </c>
      <c r="CT106" s="224">
        <f t="shared" si="266"/>
        <v>133.5637598221341</v>
      </c>
      <c r="CU106" s="224">
        <f t="shared" si="266"/>
        <v>128.49147465989407</v>
      </c>
      <c r="CV106" s="224">
        <f t="shared" si="266"/>
        <v>123.3645457995992</v>
      </c>
      <c r="CW106" s="224">
        <f t="shared" si="266"/>
        <v>118.22121448582988</v>
      </c>
      <c r="CX106" s="224">
        <f t="shared" si="266"/>
        <v>113.10314300337987</v>
      </c>
      <c r="CY106" s="224">
        <f t="shared" si="266"/>
        <v>108.01739885915745</v>
      </c>
      <c r="CZ106" s="224">
        <f t="shared" si="266"/>
        <v>102.97190536351299</v>
      </c>
      <c r="DA106" s="224">
        <f t="shared" si="266"/>
        <v>97.975672324493758</v>
      </c>
      <c r="DB106" s="224">
        <f t="shared" si="266"/>
        <v>93.03917825144454</v>
      </c>
      <c r="DC106" s="224">
        <f t="shared" si="266"/>
        <v>88.17513802702166</v>
      </c>
      <c r="DD106" s="224">
        <f t="shared" si="266"/>
        <v>83.393810788853088</v>
      </c>
      <c r="DE106" s="224">
        <f t="shared" si="266"/>
        <v>78.715020269638799</v>
      </c>
      <c r="DF106" s="224">
        <f t="shared" si="266"/>
        <v>74.156322448355027</v>
      </c>
      <c r="DG106" s="224">
        <f t="shared" si="266"/>
        <v>69.719630147422137</v>
      </c>
      <c r="DH106" s="224">
        <f t="shared" si="266"/>
        <v>65.406908335794867</v>
      </c>
      <c r="DI106" s="224">
        <f t="shared" si="266"/>
        <v>61.220175986961578</v>
      </c>
      <c r="DJ106" s="224">
        <f t="shared" si="266"/>
        <v>57.161508023667267</v>
      </c>
      <c r="DK106" s="224">
        <f t="shared" si="266"/>
        <v>53.233037354569937</v>
      </c>
      <c r="DL106" s="224">
        <f t="shared" si="266"/>
        <v>49.436957008426134</v>
      </c>
      <c r="DM106" s="224">
        <f t="shared" si="266"/>
        <v>45.775522371822738</v>
      </c>
      <c r="DN106" s="224">
        <f t="shared" si="266"/>
        <v>42.251053536929014</v>
      </c>
      <c r="DO106" s="224">
        <f t="shared" si="266"/>
        <v>38.865937766243526</v>
      </c>
      <c r="DP106" s="224">
        <f t="shared" si="266"/>
        <v>35.622632081854157</v>
      </c>
      <c r="DQ106" s="224">
        <f t="shared" si="266"/>
        <v>32.523665987326645</v>
      </c>
      <c r="DR106" s="224">
        <f t="shared" si="266"/>
        <v>29.571644330987592</v>
      </c>
      <c r="DS106" s="224">
        <f t="shared" si="266"/>
        <v>26.769250320082239</v>
      </c>
      <c r="DT106" s="224">
        <f t="shared" si="266"/>
        <v>24.119248696069988</v>
      </c>
      <c r="DU106" s="224">
        <f t="shared" si="266"/>
        <v>21.624489082179846</v>
      </c>
      <c r="DV106" s="224">
        <f t="shared" si="266"/>
        <v>19.287909515292732</v>
      </c>
      <c r="DW106" s="224">
        <f t="shared" si="266"/>
        <v>17.1125401752583</v>
      </c>
      <c r="DX106" s="224">
        <f t="shared" si="266"/>
        <v>15.101507325898565</v>
      </c>
      <c r="DY106" s="224">
        <f t="shared" si="266"/>
        <v>13.258037483217951</v>
      </c>
      <c r="DZ106" s="224">
        <f t="shared" si="266"/>
        <v>11.585461827735823</v>
      </c>
      <c r="EA106" s="224">
        <f t="shared" si="266"/>
        <v>10.087220879406669</v>
      </c>
      <c r="EB106" s="224">
        <f t="shared" ref="EB106:GM106" si="267">EB105/1000</f>
        <v>8.766869455308246</v>
      </c>
      <c r="EC106" s="224">
        <f t="shared" si="267"/>
        <v>7.628081932183763</v>
      </c>
      <c r="ED106" s="224">
        <f t="shared" si="267"/>
        <v>6.6746578380414867</v>
      </c>
      <c r="EE106" s="224">
        <f t="shared" si="267"/>
        <v>5.9105277993755303</v>
      </c>
      <c r="EF106" s="224">
        <f t="shared" si="267"/>
        <v>5.3397598732034677</v>
      </c>
      <c r="EG106" s="224">
        <f t="shared" si="267"/>
        <v>4.9665662960582999</v>
      </c>
      <c r="EH106" s="224">
        <f t="shared" si="267"/>
        <v>4.6974194359803807</v>
      </c>
      <c r="EI106" s="224">
        <f t="shared" si="267"/>
        <v>4.4362238849492277</v>
      </c>
      <c r="EJ106" s="224">
        <f t="shared" si="267"/>
        <v>4.182548534292204</v>
      </c>
      <c r="EK106" s="224">
        <f t="shared" si="267"/>
        <v>3.9363826054641393</v>
      </c>
      <c r="EL106" s="224">
        <f t="shared" si="267"/>
        <v>3.6977174117530813</v>
      </c>
      <c r="EM106" s="224">
        <f t="shared" si="267"/>
        <v>3.4665445332356031</v>
      </c>
      <c r="EN106" s="224">
        <f t="shared" si="267"/>
        <v>3.2428558086840202</v>
      </c>
      <c r="EO106" s="224">
        <f t="shared" si="267"/>
        <v>3.0266433354050388</v>
      </c>
      <c r="EP106" s="224">
        <f t="shared" si="267"/>
        <v>2.817899469116528</v>
      </c>
      <c r="EQ106" s="224">
        <f t="shared" si="267"/>
        <v>2.6166168238283136</v>
      </c>
      <c r="ER106" s="224">
        <f t="shared" si="267"/>
        <v>2.4227882717266329</v>
      </c>
      <c r="ES106" s="224">
        <f t="shared" si="267"/>
        <v>2.2364069430623204</v>
      </c>
      <c r="ET106" s="224">
        <f t="shared" si="267"/>
        <v>2.0574662260425978</v>
      </c>
      <c r="EU106" s="224">
        <f t="shared" si="267"/>
        <v>1.8859597667268826</v>
      </c>
      <c r="EV106" s="224">
        <f t="shared" si="267"/>
        <v>1.7218814689262072</v>
      </c>
      <c r="EW106" s="224">
        <f t="shared" si="267"/>
        <v>1.5652254941064165</v>
      </c>
      <c r="EX106" s="224">
        <f t="shared" si="267"/>
        <v>1.415986261295213</v>
      </c>
      <c r="EY106" s="224">
        <f t="shared" si="267"/>
        <v>1.2741584469930385</v>
      </c>
      <c r="EZ106" s="224">
        <f t="shared" si="267"/>
        <v>1.1397369850875694</v>
      </c>
      <c r="FA106" s="224">
        <f t="shared" si="267"/>
        <v>1.0127170667724568</v>
      </c>
      <c r="FB106" s="224">
        <f t="shared" si="267"/>
        <v>0.89309414046950408</v>
      </c>
      <c r="FC106" s="224">
        <f t="shared" si="267"/>
        <v>0.78086391175491732</v>
      </c>
      <c r="FD106" s="224">
        <f t="shared" si="267"/>
        <v>0.6760223432892235</v>
      </c>
      <c r="FE106" s="224">
        <f t="shared" si="267"/>
        <v>0.57856565475132082</v>
      </c>
      <c r="FF106" s="224">
        <f t="shared" si="267"/>
        <v>0.48849032277631338</v>
      </c>
      <c r="FG106" s="224">
        <f t="shared" si="267"/>
        <v>0.40579308089701227</v>
      </c>
      <c r="FH106" s="224">
        <f t="shared" si="267"/>
        <v>0.33047091948968593</v>
      </c>
      <c r="FI106" s="224">
        <f t="shared" si="267"/>
        <v>0.2625210857234197</v>
      </c>
      <c r="FJ106" s="224">
        <f t="shared" si="267"/>
        <v>0.20194108351354953</v>
      </c>
      <c r="FK106" s="224">
        <f t="shared" si="267"/>
        <v>0.1487286734789377</v>
      </c>
      <c r="FL106" s="224">
        <f t="shared" si="267"/>
        <v>0.10288187290314818</v>
      </c>
      <c r="FM106" s="224">
        <f t="shared" si="267"/>
        <v>6.4398955699638466E-2</v>
      </c>
      <c r="FN106" s="224">
        <f t="shared" si="267"/>
        <v>3.3278452380793168E-2</v>
      </c>
      <c r="FO106" s="224">
        <f t="shared" si="267"/>
        <v>9.5191500308574178E-3</v>
      </c>
      <c r="FP106" s="224">
        <f t="shared" si="267"/>
        <v>0</v>
      </c>
      <c r="FQ106" s="224">
        <f t="shared" si="267"/>
        <v>0</v>
      </c>
      <c r="FR106" s="224">
        <f t="shared" si="267"/>
        <v>0</v>
      </c>
      <c r="FS106" s="224">
        <f t="shared" si="267"/>
        <v>0</v>
      </c>
      <c r="FT106" s="224">
        <f t="shared" si="267"/>
        <v>0</v>
      </c>
      <c r="FU106" s="224">
        <f t="shared" si="267"/>
        <v>0</v>
      </c>
      <c r="FV106" s="224">
        <f t="shared" si="267"/>
        <v>0</v>
      </c>
      <c r="FW106" s="224">
        <f t="shared" si="267"/>
        <v>0</v>
      </c>
      <c r="FX106" s="224">
        <f t="shared" si="267"/>
        <v>0</v>
      </c>
      <c r="FY106" s="224">
        <f t="shared" si="267"/>
        <v>0</v>
      </c>
      <c r="FZ106" s="224">
        <f t="shared" si="267"/>
        <v>0</v>
      </c>
      <c r="GA106" s="224">
        <f t="shared" si="267"/>
        <v>0</v>
      </c>
      <c r="GB106" s="224">
        <f t="shared" si="267"/>
        <v>0</v>
      </c>
      <c r="GC106" s="224">
        <f t="shared" si="267"/>
        <v>0</v>
      </c>
      <c r="GD106" s="224">
        <f t="shared" si="267"/>
        <v>0</v>
      </c>
      <c r="GE106" s="224">
        <f t="shared" si="267"/>
        <v>0</v>
      </c>
      <c r="GF106" s="224">
        <f t="shared" si="267"/>
        <v>0</v>
      </c>
      <c r="GG106" s="224">
        <f t="shared" si="267"/>
        <v>0</v>
      </c>
      <c r="GH106" s="224">
        <f t="shared" si="267"/>
        <v>0</v>
      </c>
      <c r="GI106" s="224">
        <f t="shared" si="267"/>
        <v>0</v>
      </c>
      <c r="GJ106" s="224">
        <f t="shared" si="267"/>
        <v>0</v>
      </c>
      <c r="GK106" s="224">
        <f t="shared" si="267"/>
        <v>0</v>
      </c>
      <c r="GL106" s="224">
        <f t="shared" si="267"/>
        <v>0</v>
      </c>
      <c r="GM106" s="224">
        <f t="shared" si="267"/>
        <v>0</v>
      </c>
      <c r="GN106" s="224">
        <f t="shared" ref="GN106:IR106" si="268">GN105/1000</f>
        <v>0</v>
      </c>
      <c r="GO106" s="224">
        <f t="shared" si="268"/>
        <v>0</v>
      </c>
      <c r="GP106" s="224">
        <f t="shared" si="268"/>
        <v>0</v>
      </c>
      <c r="GQ106" s="224">
        <f t="shared" si="268"/>
        <v>0</v>
      </c>
      <c r="GR106" s="224">
        <f t="shared" si="268"/>
        <v>0</v>
      </c>
      <c r="GS106" s="224">
        <f t="shared" si="268"/>
        <v>0</v>
      </c>
      <c r="GT106" s="224">
        <f t="shared" si="268"/>
        <v>0</v>
      </c>
      <c r="GU106" s="224">
        <f t="shared" si="268"/>
        <v>0</v>
      </c>
      <c r="GV106" s="224">
        <f t="shared" si="268"/>
        <v>0</v>
      </c>
      <c r="GW106" s="224">
        <f t="shared" si="268"/>
        <v>0</v>
      </c>
      <c r="GX106" s="224">
        <f t="shared" si="268"/>
        <v>0</v>
      </c>
      <c r="GY106" s="224">
        <f t="shared" si="268"/>
        <v>0</v>
      </c>
      <c r="GZ106" s="224">
        <f t="shared" si="268"/>
        <v>0</v>
      </c>
      <c r="HA106" s="224">
        <f t="shared" si="268"/>
        <v>0</v>
      </c>
      <c r="HB106" s="224">
        <f t="shared" si="268"/>
        <v>0</v>
      </c>
      <c r="HC106" s="224">
        <f t="shared" si="268"/>
        <v>0</v>
      </c>
      <c r="HD106" s="224">
        <f t="shared" si="268"/>
        <v>0</v>
      </c>
      <c r="HE106" s="224">
        <f t="shared" si="268"/>
        <v>0</v>
      </c>
      <c r="HF106" s="224">
        <f t="shared" si="268"/>
        <v>0</v>
      </c>
      <c r="HG106" s="224">
        <f t="shared" si="268"/>
        <v>0</v>
      </c>
      <c r="HH106" s="224">
        <f t="shared" si="268"/>
        <v>0</v>
      </c>
      <c r="HI106" s="224">
        <f t="shared" si="268"/>
        <v>0</v>
      </c>
      <c r="HJ106" s="224">
        <f t="shared" si="268"/>
        <v>0</v>
      </c>
      <c r="HK106" s="224">
        <f t="shared" si="268"/>
        <v>0</v>
      </c>
      <c r="HL106" s="224">
        <f t="shared" si="268"/>
        <v>0</v>
      </c>
      <c r="HM106" s="224">
        <f t="shared" si="268"/>
        <v>0</v>
      </c>
      <c r="HN106" s="224">
        <f t="shared" si="268"/>
        <v>0</v>
      </c>
      <c r="HO106" s="224">
        <f t="shared" si="268"/>
        <v>0</v>
      </c>
      <c r="HP106" s="224">
        <f t="shared" si="268"/>
        <v>0</v>
      </c>
      <c r="HQ106" s="224">
        <f t="shared" si="268"/>
        <v>0</v>
      </c>
      <c r="HR106" s="224">
        <f t="shared" si="268"/>
        <v>0</v>
      </c>
      <c r="HS106" s="224">
        <f t="shared" si="268"/>
        <v>0</v>
      </c>
      <c r="HT106" s="224">
        <f t="shared" si="268"/>
        <v>0</v>
      </c>
      <c r="HU106" s="224">
        <f t="shared" si="268"/>
        <v>0</v>
      </c>
      <c r="HV106" s="224">
        <f t="shared" si="268"/>
        <v>0</v>
      </c>
      <c r="HW106" s="224">
        <f t="shared" si="268"/>
        <v>0</v>
      </c>
      <c r="HX106" s="224">
        <f t="shared" si="268"/>
        <v>0</v>
      </c>
      <c r="HY106" s="224">
        <f t="shared" si="268"/>
        <v>0</v>
      </c>
      <c r="HZ106" s="224">
        <f t="shared" si="268"/>
        <v>0</v>
      </c>
      <c r="IA106" s="224">
        <f t="shared" si="268"/>
        <v>0</v>
      </c>
      <c r="IB106" s="224">
        <f t="shared" si="268"/>
        <v>0</v>
      </c>
      <c r="IC106" s="224">
        <f t="shared" si="268"/>
        <v>0</v>
      </c>
      <c r="ID106" s="224">
        <f t="shared" si="268"/>
        <v>0</v>
      </c>
      <c r="IE106" s="224">
        <f t="shared" si="268"/>
        <v>0</v>
      </c>
      <c r="IF106" s="224">
        <f t="shared" si="268"/>
        <v>0</v>
      </c>
      <c r="IG106" s="224">
        <f t="shared" si="268"/>
        <v>0</v>
      </c>
      <c r="IH106" s="224">
        <f t="shared" si="268"/>
        <v>0</v>
      </c>
      <c r="II106" s="224">
        <f t="shared" si="268"/>
        <v>0</v>
      </c>
      <c r="IJ106" s="224">
        <f t="shared" si="268"/>
        <v>0</v>
      </c>
      <c r="IK106" s="224">
        <f t="shared" si="268"/>
        <v>0</v>
      </c>
      <c r="IL106" s="224">
        <f t="shared" si="268"/>
        <v>0</v>
      </c>
      <c r="IM106" s="224">
        <f t="shared" si="268"/>
        <v>0</v>
      </c>
      <c r="IN106" s="224">
        <f t="shared" si="268"/>
        <v>0</v>
      </c>
      <c r="IO106" s="224">
        <f t="shared" si="268"/>
        <v>0</v>
      </c>
      <c r="IP106" s="224">
        <f t="shared" si="268"/>
        <v>0</v>
      </c>
      <c r="IQ106" s="224">
        <f t="shared" si="268"/>
        <v>0</v>
      </c>
      <c r="IR106" s="224">
        <f t="shared" si="268"/>
        <v>0</v>
      </c>
    </row>
    <row r="107" spans="1:252" s="8" customFormat="1" ht="12" hidden="1" customHeight="1" x14ac:dyDescent="0.25">
      <c r="A107" s="215"/>
      <c r="B107" s="225"/>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1"/>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195"/>
      <c r="CP107" s="195"/>
      <c r="CQ107" s="195"/>
      <c r="CR107" s="195"/>
      <c r="CS107" s="195"/>
      <c r="CT107" s="195"/>
      <c r="CU107" s="195"/>
      <c r="CV107" s="195"/>
      <c r="CW107" s="195"/>
      <c r="CX107" s="195"/>
      <c r="CY107" s="195"/>
      <c r="CZ107" s="195"/>
      <c r="DA107" s="195"/>
      <c r="DB107" s="195"/>
      <c r="DC107" s="195"/>
      <c r="DD107" s="195"/>
      <c r="DE107" s="195"/>
      <c r="DF107" s="195"/>
      <c r="DG107" s="195"/>
      <c r="DH107" s="195"/>
      <c r="DI107" s="195"/>
      <c r="DJ107" s="195"/>
      <c r="DK107" s="195"/>
      <c r="DL107" s="195"/>
      <c r="DM107" s="195"/>
      <c r="DN107" s="195"/>
      <c r="DO107" s="195"/>
      <c r="DP107" s="195"/>
      <c r="DQ107" s="195"/>
      <c r="DR107" s="195"/>
      <c r="DS107" s="195"/>
      <c r="DT107" s="195"/>
      <c r="DU107" s="195"/>
      <c r="DV107" s="195"/>
      <c r="DW107" s="195"/>
      <c r="DX107" s="195"/>
      <c r="DY107" s="195"/>
      <c r="DZ107" s="195"/>
      <c r="EA107" s="195"/>
      <c r="EB107" s="195"/>
      <c r="EC107" s="195"/>
      <c r="ED107" s="195"/>
      <c r="EE107" s="195"/>
      <c r="EF107" s="195"/>
      <c r="EG107" s="195"/>
      <c r="EH107" s="195"/>
      <c r="EI107" s="195"/>
      <c r="EJ107" s="195"/>
      <c r="EK107" s="195"/>
      <c r="EL107" s="195"/>
      <c r="EM107" s="195"/>
      <c r="EN107" s="195"/>
      <c r="EO107" s="195"/>
      <c r="EP107" s="195"/>
      <c r="EQ107" s="195"/>
      <c r="ER107" s="195"/>
      <c r="ES107" s="195"/>
      <c r="ET107" s="195"/>
      <c r="EU107" s="195"/>
      <c r="EV107" s="195"/>
      <c r="EW107" s="195"/>
      <c r="EX107" s="195"/>
      <c r="EY107" s="195"/>
      <c r="EZ107" s="195"/>
      <c r="FA107" s="195"/>
      <c r="FB107" s="195"/>
      <c r="FC107" s="195"/>
      <c r="FD107" s="195"/>
      <c r="FE107" s="195"/>
      <c r="FF107" s="195"/>
      <c r="FG107" s="195"/>
      <c r="FH107" s="195"/>
      <c r="FI107" s="195"/>
      <c r="FJ107" s="195"/>
      <c r="FK107" s="195"/>
      <c r="FL107" s="195"/>
      <c r="FM107" s="195"/>
      <c r="FN107" s="195"/>
      <c r="FO107" s="195"/>
      <c r="FP107" s="195"/>
      <c r="FQ107" s="195"/>
      <c r="FR107" s="195"/>
      <c r="FS107" s="195"/>
      <c r="FT107" s="195"/>
      <c r="FU107" s="195"/>
      <c r="FV107" s="195"/>
      <c r="FW107" s="195"/>
      <c r="FX107" s="195"/>
      <c r="FY107" s="195"/>
      <c r="FZ107" s="195"/>
      <c r="GA107" s="195"/>
      <c r="GB107" s="195"/>
      <c r="GC107" s="195"/>
      <c r="GD107" s="195"/>
      <c r="GE107" s="195"/>
      <c r="GF107" s="195"/>
      <c r="GG107" s="195"/>
      <c r="GH107" s="195"/>
      <c r="GI107" s="195"/>
      <c r="GJ107" s="195"/>
      <c r="GK107" s="195"/>
      <c r="GL107" s="195"/>
      <c r="GM107" s="195"/>
      <c r="GN107" s="195"/>
      <c r="GO107" s="195"/>
      <c r="GP107" s="195"/>
      <c r="GQ107" s="195"/>
      <c r="GR107" s="195"/>
      <c r="GS107" s="195"/>
      <c r="GT107" s="195"/>
      <c r="GU107" s="195"/>
      <c r="GV107" s="195"/>
      <c r="GW107" s="195"/>
      <c r="GX107" s="195"/>
      <c r="GY107" s="195"/>
      <c r="GZ107" s="195"/>
      <c r="HA107" s="195"/>
      <c r="HB107" s="195"/>
      <c r="HC107" s="195"/>
      <c r="HD107" s="195"/>
      <c r="HE107" s="195"/>
      <c r="HF107" s="195"/>
      <c r="HG107" s="195"/>
      <c r="HH107" s="195"/>
      <c r="HI107" s="195"/>
      <c r="HJ107" s="195"/>
      <c r="HK107" s="195"/>
      <c r="HL107" s="195"/>
      <c r="HM107" s="195"/>
      <c r="HN107" s="195"/>
      <c r="HO107" s="195"/>
      <c r="HP107" s="195"/>
      <c r="HQ107" s="195"/>
      <c r="HR107" s="195"/>
      <c r="HS107" s="195"/>
      <c r="HT107" s="195"/>
      <c r="HU107" s="195"/>
      <c r="HV107" s="195"/>
      <c r="HW107" s="195"/>
      <c r="HX107" s="195"/>
      <c r="HY107" s="195"/>
      <c r="HZ107" s="195"/>
      <c r="IA107" s="195"/>
      <c r="IB107" s="195"/>
      <c r="IC107" s="195"/>
      <c r="ID107" s="195"/>
      <c r="IE107" s="195"/>
      <c r="IF107" s="195"/>
      <c r="IG107" s="195"/>
      <c r="IH107" s="195"/>
      <c r="II107" s="195"/>
      <c r="IJ107" s="195"/>
      <c r="IK107" s="195"/>
      <c r="IL107" s="195"/>
      <c r="IM107" s="195"/>
      <c r="IN107" s="195"/>
      <c r="IO107" s="195"/>
      <c r="IP107" s="195"/>
      <c r="IQ107" s="195"/>
      <c r="IR107" s="196"/>
    </row>
    <row r="108" spans="1:252" s="8" customFormat="1" hidden="1" x14ac:dyDescent="0.25">
      <c r="A108" s="191"/>
      <c r="B108" s="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c r="IL108" s="42"/>
      <c r="IM108" s="42"/>
      <c r="IN108" s="42"/>
      <c r="IO108" s="42"/>
      <c r="IP108" s="42"/>
      <c r="IQ108" s="42"/>
      <c r="IR108" s="222"/>
    </row>
    <row r="109" spans="1:252" s="3" customFormat="1" hidden="1" x14ac:dyDescent="0.25">
      <c r="A109" s="218"/>
      <c r="B109" s="6"/>
      <c r="C109" s="6">
        <f t="shared" ref="C109:BN109" si="269">C75*SIN(RADIANS(C89))</f>
        <v>97427.857925749355</v>
      </c>
      <c r="D109" s="6">
        <f t="shared" si="269"/>
        <v>97595.913178169576</v>
      </c>
      <c r="E109" s="6">
        <f t="shared" si="269"/>
        <v>97764.939197037704</v>
      </c>
      <c r="F109" s="6">
        <f t="shared" si="269"/>
        <v>97934.948616643393</v>
      </c>
      <c r="G109" s="6">
        <f t="shared" si="269"/>
        <v>98105.954212062337</v>
      </c>
      <c r="H109" s="6">
        <f t="shared" si="269"/>
        <v>98277.968888296964</v>
      </c>
      <c r="I109" s="6">
        <f t="shared" si="269"/>
        <v>98451.005667849968</v>
      </c>
      <c r="J109" s="6">
        <f t="shared" si="269"/>
        <v>98625.077648436505</v>
      </c>
      <c r="K109" s="6">
        <f t="shared" si="269"/>
        <v>98800.198043749479</v>
      </c>
      <c r="L109" s="6">
        <f t="shared" si="269"/>
        <v>98976.380137628643</v>
      </c>
      <c r="M109" s="6">
        <f t="shared" si="269"/>
        <v>99153.637237069022</v>
      </c>
      <c r="N109" s="6">
        <f t="shared" si="269"/>
        <v>99331.982705053946</v>
      </c>
      <c r="O109" s="6">
        <f t="shared" si="269"/>
        <v>99511.429908915583</v>
      </c>
      <c r="P109" s="6">
        <f t="shared" si="269"/>
        <v>99691.992167591787</v>
      </c>
      <c r="Q109" s="6">
        <f t="shared" si="269"/>
        <v>99873.682748588224</v>
      </c>
      <c r="R109" s="6">
        <f t="shared" si="269"/>
        <v>100056.51486024255</v>
      </c>
      <c r="S109" s="6">
        <f t="shared" si="269"/>
        <v>100240.50156483799</v>
      </c>
      <c r="T109" s="6">
        <f t="shared" si="269"/>
        <v>100425.65573944138</v>
      </c>
      <c r="U109" s="6">
        <f t="shared" si="269"/>
        <v>100611.99008091407</v>
      </c>
      <c r="V109" s="6">
        <f t="shared" si="269"/>
        <v>100799.51703217726</v>
      </c>
      <c r="W109" s="6">
        <f t="shared" si="269"/>
        <v>100988.24870498492</v>
      </c>
      <c r="X109" s="6">
        <f t="shared" si="269"/>
        <v>101178.19682174403</v>
      </c>
      <c r="Y109" s="6">
        <f t="shared" si="269"/>
        <v>101369.3726735512</v>
      </c>
      <c r="Z109" s="6">
        <f t="shared" si="269"/>
        <v>101561.78704801136</v>
      </c>
      <c r="AA109" s="6">
        <f t="shared" si="269"/>
        <v>101755.45014932296</v>
      </c>
      <c r="AB109" s="6">
        <f t="shared" si="269"/>
        <v>101950.37148937779</v>
      </c>
      <c r="AC109" s="6">
        <f t="shared" si="269"/>
        <v>102146.55979190761</v>
      </c>
      <c r="AD109" s="6">
        <f t="shared" si="269"/>
        <v>102344.02290775295</v>
      </c>
      <c r="AE109" s="6">
        <f t="shared" si="269"/>
        <v>102542.7676969171</v>
      </c>
      <c r="AF109" s="6">
        <f t="shared" si="269"/>
        <v>102742.79987922119</v>
      </c>
      <c r="AG109" s="6">
        <f t="shared" si="269"/>
        <v>102944.12389207326</v>
      </c>
      <c r="AH109" s="6">
        <f t="shared" si="269"/>
        <v>103146.74275288585</v>
      </c>
      <c r="AI109" s="6">
        <f t="shared" si="269"/>
        <v>103350.65786591121</v>
      </c>
      <c r="AJ109" s="6">
        <f t="shared" si="269"/>
        <v>103555.86883085693</v>
      </c>
      <c r="AK109" s="6">
        <f t="shared" si="269"/>
        <v>103762.37324892453</v>
      </c>
      <c r="AL109" s="6">
        <f t="shared" si="269"/>
        <v>103970.16647020332</v>
      </c>
      <c r="AM109" s="6">
        <f t="shared" si="269"/>
        <v>104179.24131741123</v>
      </c>
      <c r="AN109" s="6">
        <f t="shared" si="269"/>
        <v>104389.58783350862</v>
      </c>
      <c r="AO109" s="6">
        <f t="shared" si="269"/>
        <v>104601.19294641714</v>
      </c>
      <c r="AP109" s="6">
        <f t="shared" si="269"/>
        <v>104814.04011615021</v>
      </c>
      <c r="AQ109" s="6">
        <f t="shared" si="269"/>
        <v>105028.10894389365</v>
      </c>
      <c r="AR109" s="6">
        <f t="shared" si="269"/>
        <v>105243.37473719158</v>
      </c>
      <c r="AS109" s="6">
        <f t="shared" si="269"/>
        <v>105459.80802729004</v>
      </c>
      <c r="AT109" s="6">
        <f t="shared" si="269"/>
        <v>105677.37401744304</v>
      </c>
      <c r="AU109" s="6">
        <f t="shared" si="269"/>
        <v>105896.03199985219</v>
      </c>
      <c r="AV109" s="6">
        <f t="shared" si="269"/>
        <v>106115.73468863904</v>
      </c>
      <c r="AW109" s="6">
        <f t="shared" si="269"/>
        <v>106336.42747546018</v>
      </c>
      <c r="AX109" s="6">
        <f t="shared" si="269"/>
        <v>106558.0475854018</v>
      </c>
      <c r="AY109" s="6">
        <f t="shared" si="269"/>
        <v>106780.52314807432</v>
      </c>
      <c r="AZ109" s="6">
        <f t="shared" si="269"/>
        <v>107003.77216901263</v>
      </c>
      <c r="BA109" s="6">
        <f t="shared" si="269"/>
        <v>107227.70136115553</v>
      </c>
      <c r="BB109" s="6">
        <f t="shared" si="269"/>
        <v>107452.2048216546</v>
      </c>
      <c r="BC109" s="6">
        <f t="shared" si="269"/>
        <v>107677.16255716443</v>
      </c>
      <c r="BD109" s="6">
        <f t="shared" si="269"/>
        <v>107902.43882266813</v>
      </c>
      <c r="BE109" s="6">
        <f t="shared" si="269"/>
        <v>108127.88024654482</v>
      </c>
      <c r="BF109" s="6">
        <f t="shared" si="269"/>
        <v>108353.31371136809</v>
      </c>
      <c r="BG109" s="6">
        <f t="shared" si="269"/>
        <v>108578.54395362121</v>
      </c>
      <c r="BH109" s="6">
        <f t="shared" si="269"/>
        <v>108803.35084047802</v>
      </c>
      <c r="BI109" s="6">
        <f t="shared" si="269"/>
        <v>109027.4862733496</v>
      </c>
      <c r="BJ109" s="6">
        <f t="shared" si="269"/>
        <v>109250.67065264149</v>
      </c>
      <c r="BK109" s="6">
        <f t="shared" si="269"/>
        <v>109472.58885063206</v>
      </c>
      <c r="BL109" s="6">
        <f t="shared" si="269"/>
        <v>109692.88561576407</v>
      </c>
      <c r="BM109" s="6">
        <f t="shared" si="269"/>
        <v>109911.16026733127</v>
      </c>
      <c r="BN109" s="6">
        <f t="shared" si="269"/>
        <v>110126.96060950228</v>
      </c>
      <c r="BO109" s="6">
        <f t="shared" ref="BO109:DZ109" si="270">BO75*SIN(RADIANS(BO89))</f>
        <v>110339.77591566584</v>
      </c>
      <c r="BP109" s="6">
        <f t="shared" si="270"/>
        <v>110549.0287915824</v>
      </c>
      <c r="BQ109" s="6">
        <f t="shared" si="270"/>
        <v>110754.06575046857</v>
      </c>
      <c r="BR109" s="6">
        <f t="shared" si="270"/>
        <v>110954.14623368959</v>
      </c>
      <c r="BS109" s="6">
        <f t="shared" si="270"/>
        <v>111148.42976375448</v>
      </c>
      <c r="BT109" s="6">
        <f t="shared" si="270"/>
        <v>111335.96088923648</v>
      </c>
      <c r="BU109" s="6">
        <f t="shared" si="270"/>
        <v>111515.65144628572</v>
      </c>
      <c r="BV109" s="6">
        <f t="shared" si="270"/>
        <v>111686.25956972202</v>
      </c>
      <c r="BW109" s="6">
        <f t="shared" si="270"/>
        <v>111846.36476619547</v>
      </c>
      <c r="BX109" s="6">
        <f t="shared" si="270"/>
        <v>111994.33813754308</v>
      </c>
      <c r="BY109" s="6">
        <f t="shared" si="270"/>
        <v>112128.30663015573</v>
      </c>
      <c r="BZ109" s="6">
        <f t="shared" si="270"/>
        <v>112246.10988032829</v>
      </c>
      <c r="CA109" s="6">
        <f t="shared" si="270"/>
        <v>112345.24778656235</v>
      </c>
      <c r="CB109" s="6">
        <f t="shared" si="270"/>
        <v>112422.81639494695</v>
      </c>
      <c r="CC109" s="6">
        <f t="shared" si="270"/>
        <v>112475.42892321399</v>
      </c>
      <c r="CD109" s="6">
        <f t="shared" si="270"/>
        <v>112499.1177075732</v>
      </c>
      <c r="CE109" s="6">
        <f t="shared" si="270"/>
        <v>112489.21140934451</v>
      </c>
      <c r="CF109" s="6">
        <f t="shared" si="270"/>
        <v>112440.17976840893</v>
      </c>
      <c r="CG109" s="6">
        <f t="shared" si="270"/>
        <v>112345.43525720591</v>
      </c>
      <c r="CH109" s="6">
        <f t="shared" si="270"/>
        <v>112197.0767033634</v>
      </c>
      <c r="CI109" s="6">
        <f t="shared" si="270"/>
        <v>111985.55356701875</v>
      </c>
      <c r="CJ109" s="6">
        <f t="shared" si="270"/>
        <v>111699.21985451365</v>
      </c>
      <c r="CK109" s="6">
        <f t="shared" si="270"/>
        <v>111323.73152447618</v>
      </c>
      <c r="CL109" s="6">
        <f t="shared" si="270"/>
        <v>110841.21701784343</v>
      </c>
      <c r="CM109" s="6">
        <f t="shared" si="270"/>
        <v>110229.11051322866</v>
      </c>
      <c r="CN109" s="6">
        <f t="shared" si="270"/>
        <v>109458.46895448567</v>
      </c>
      <c r="CO109" s="6">
        <f t="shared" si="270"/>
        <v>108491.47148679155</v>
      </c>
      <c r="CP109" s="6">
        <f t="shared" si="270"/>
        <v>107277.57039133221</v>
      </c>
      <c r="CQ109" s="6">
        <f t="shared" si="270"/>
        <v>105747.30606322082</v>
      </c>
      <c r="CR109" s="6">
        <f t="shared" si="270"/>
        <v>103801.82303872934</v>
      </c>
      <c r="CS109" s="6">
        <f t="shared" si="270"/>
        <v>80190.959299854192</v>
      </c>
      <c r="CT109" s="6">
        <f t="shared" si="270"/>
        <v>0</v>
      </c>
      <c r="CU109" s="6">
        <f t="shared" si="270"/>
        <v>0</v>
      </c>
      <c r="CV109" s="6">
        <f t="shared" si="270"/>
        <v>0</v>
      </c>
      <c r="CW109" s="6">
        <f t="shared" si="270"/>
        <v>44805.452690214755</v>
      </c>
      <c r="CX109" s="6">
        <f t="shared" si="270"/>
        <v>43710.528237388506</v>
      </c>
      <c r="CY109" s="6">
        <f t="shared" si="270"/>
        <v>42376.226053136765</v>
      </c>
      <c r="CZ109" s="6">
        <f t="shared" si="270"/>
        <v>40713.639418902763</v>
      </c>
      <c r="DA109" s="6">
        <f t="shared" si="270"/>
        <v>38572.397788431241</v>
      </c>
      <c r="DB109" s="6">
        <f t="shared" si="270"/>
        <v>35661.586656439875</v>
      </c>
      <c r="DC109" s="6">
        <f t="shared" si="270"/>
        <v>31262.987615774982</v>
      </c>
      <c r="DD109" s="6">
        <f t="shared" si="270"/>
        <v>29252.39825390335</v>
      </c>
      <c r="DE109" s="6">
        <f t="shared" si="270"/>
        <v>0</v>
      </c>
      <c r="DF109" s="6">
        <f t="shared" si="270"/>
        <v>0</v>
      </c>
      <c r="DG109" s="6">
        <f t="shared" si="270"/>
        <v>0</v>
      </c>
      <c r="DH109" s="6">
        <f t="shared" si="270"/>
        <v>0</v>
      </c>
      <c r="DI109" s="6">
        <f t="shared" si="270"/>
        <v>0</v>
      </c>
      <c r="DJ109" s="6">
        <f t="shared" si="270"/>
        <v>0</v>
      </c>
      <c r="DK109" s="6">
        <f t="shared" si="270"/>
        <v>0</v>
      </c>
      <c r="DL109" s="6">
        <f t="shared" si="270"/>
        <v>0</v>
      </c>
      <c r="DM109" s="6">
        <f t="shared" si="270"/>
        <v>0</v>
      </c>
      <c r="DN109" s="6">
        <f t="shared" si="270"/>
        <v>0</v>
      </c>
      <c r="DO109" s="6">
        <f t="shared" si="270"/>
        <v>0</v>
      </c>
      <c r="DP109" s="6">
        <f t="shared" si="270"/>
        <v>0</v>
      </c>
      <c r="DQ109" s="6">
        <f t="shared" si="270"/>
        <v>0</v>
      </c>
      <c r="DR109" s="6">
        <f t="shared" si="270"/>
        <v>0</v>
      </c>
      <c r="DS109" s="6">
        <f t="shared" si="270"/>
        <v>0</v>
      </c>
      <c r="DT109" s="6">
        <f t="shared" si="270"/>
        <v>0</v>
      </c>
      <c r="DU109" s="6">
        <f t="shared" si="270"/>
        <v>0</v>
      </c>
      <c r="DV109" s="6">
        <f t="shared" si="270"/>
        <v>0</v>
      </c>
      <c r="DW109" s="6">
        <f t="shared" si="270"/>
        <v>0</v>
      </c>
      <c r="DX109" s="6">
        <f t="shared" si="270"/>
        <v>0</v>
      </c>
      <c r="DY109" s="6">
        <f t="shared" si="270"/>
        <v>0</v>
      </c>
      <c r="DZ109" s="6">
        <f t="shared" si="270"/>
        <v>0</v>
      </c>
      <c r="EA109" s="6">
        <f t="shared" ref="EA109:GL109" si="271">EA75*SIN(RADIANS(EA89))</f>
        <v>0</v>
      </c>
      <c r="EB109" s="6">
        <f t="shared" si="271"/>
        <v>0</v>
      </c>
      <c r="EC109" s="6">
        <f t="shared" si="271"/>
        <v>0</v>
      </c>
      <c r="ED109" s="6">
        <f t="shared" si="271"/>
        <v>0</v>
      </c>
      <c r="EE109" s="6">
        <f t="shared" si="271"/>
        <v>0</v>
      </c>
      <c r="EF109" s="6">
        <f t="shared" si="271"/>
        <v>0</v>
      </c>
      <c r="EG109" s="6">
        <f t="shared" si="271"/>
        <v>0</v>
      </c>
      <c r="EH109" s="6">
        <f t="shared" si="271"/>
        <v>0</v>
      </c>
      <c r="EI109" s="6">
        <f t="shared" si="271"/>
        <v>0</v>
      </c>
      <c r="EJ109" s="6">
        <f t="shared" si="271"/>
        <v>0</v>
      </c>
      <c r="EK109" s="6">
        <f t="shared" si="271"/>
        <v>0</v>
      </c>
      <c r="EL109" s="6">
        <f t="shared" si="271"/>
        <v>0</v>
      </c>
      <c r="EM109" s="6">
        <f t="shared" si="271"/>
        <v>0</v>
      </c>
      <c r="EN109" s="6">
        <f t="shared" si="271"/>
        <v>0</v>
      </c>
      <c r="EO109" s="6">
        <f t="shared" si="271"/>
        <v>0</v>
      </c>
      <c r="EP109" s="6">
        <f t="shared" si="271"/>
        <v>0</v>
      </c>
      <c r="EQ109" s="6">
        <f t="shared" si="271"/>
        <v>0</v>
      </c>
      <c r="ER109" s="6">
        <f t="shared" si="271"/>
        <v>0</v>
      </c>
      <c r="ES109" s="6">
        <f t="shared" si="271"/>
        <v>0</v>
      </c>
      <c r="ET109" s="6">
        <f t="shared" si="271"/>
        <v>0</v>
      </c>
      <c r="EU109" s="6">
        <f t="shared" si="271"/>
        <v>0</v>
      </c>
      <c r="EV109" s="6">
        <f t="shared" si="271"/>
        <v>0</v>
      </c>
      <c r="EW109" s="6">
        <f t="shared" si="271"/>
        <v>0</v>
      </c>
      <c r="EX109" s="6">
        <f t="shared" si="271"/>
        <v>0</v>
      </c>
      <c r="EY109" s="6">
        <f t="shared" si="271"/>
        <v>0</v>
      </c>
      <c r="EZ109" s="6">
        <f t="shared" si="271"/>
        <v>0</v>
      </c>
      <c r="FA109" s="6">
        <f t="shared" si="271"/>
        <v>0</v>
      </c>
      <c r="FB109" s="6">
        <f t="shared" si="271"/>
        <v>0</v>
      </c>
      <c r="FC109" s="6">
        <f t="shared" si="271"/>
        <v>0</v>
      </c>
      <c r="FD109" s="6">
        <f t="shared" si="271"/>
        <v>0</v>
      </c>
      <c r="FE109" s="6">
        <f t="shared" si="271"/>
        <v>0</v>
      </c>
      <c r="FF109" s="6">
        <f t="shared" si="271"/>
        <v>0</v>
      </c>
      <c r="FG109" s="6">
        <f t="shared" si="271"/>
        <v>0</v>
      </c>
      <c r="FH109" s="6">
        <f t="shared" si="271"/>
        <v>0</v>
      </c>
      <c r="FI109" s="6">
        <f t="shared" si="271"/>
        <v>0</v>
      </c>
      <c r="FJ109" s="6">
        <f t="shared" si="271"/>
        <v>0</v>
      </c>
      <c r="FK109" s="6">
        <f t="shared" si="271"/>
        <v>0</v>
      </c>
      <c r="FL109" s="6">
        <f t="shared" si="271"/>
        <v>0</v>
      </c>
      <c r="FM109" s="6">
        <f t="shared" si="271"/>
        <v>0</v>
      </c>
      <c r="FN109" s="6">
        <f t="shared" si="271"/>
        <v>0</v>
      </c>
      <c r="FO109" s="6">
        <f t="shared" si="271"/>
        <v>0</v>
      </c>
      <c r="FP109" s="6">
        <f t="shared" si="271"/>
        <v>0</v>
      </c>
      <c r="FQ109" s="6">
        <f t="shared" si="271"/>
        <v>0</v>
      </c>
      <c r="FR109" s="6">
        <f t="shared" si="271"/>
        <v>0</v>
      </c>
      <c r="FS109" s="6">
        <f t="shared" si="271"/>
        <v>0</v>
      </c>
      <c r="FT109" s="6">
        <f t="shared" si="271"/>
        <v>0</v>
      </c>
      <c r="FU109" s="6">
        <f t="shared" si="271"/>
        <v>0</v>
      </c>
      <c r="FV109" s="6">
        <f t="shared" si="271"/>
        <v>0</v>
      </c>
      <c r="FW109" s="6">
        <f t="shared" si="271"/>
        <v>0</v>
      </c>
      <c r="FX109" s="6">
        <f t="shared" si="271"/>
        <v>0</v>
      </c>
      <c r="FY109" s="6">
        <f t="shared" si="271"/>
        <v>0</v>
      </c>
      <c r="FZ109" s="6">
        <f t="shared" si="271"/>
        <v>0</v>
      </c>
      <c r="GA109" s="6">
        <f t="shared" si="271"/>
        <v>0</v>
      </c>
      <c r="GB109" s="6">
        <f t="shared" si="271"/>
        <v>0</v>
      </c>
      <c r="GC109" s="6">
        <f t="shared" si="271"/>
        <v>0</v>
      </c>
      <c r="GD109" s="6">
        <f t="shared" si="271"/>
        <v>0</v>
      </c>
      <c r="GE109" s="6">
        <f t="shared" si="271"/>
        <v>0</v>
      </c>
      <c r="GF109" s="6">
        <f t="shared" si="271"/>
        <v>0</v>
      </c>
      <c r="GG109" s="6">
        <f t="shared" si="271"/>
        <v>0</v>
      </c>
      <c r="GH109" s="6">
        <f t="shared" si="271"/>
        <v>0</v>
      </c>
      <c r="GI109" s="6">
        <f t="shared" si="271"/>
        <v>0</v>
      </c>
      <c r="GJ109" s="6">
        <f t="shared" si="271"/>
        <v>0</v>
      </c>
      <c r="GK109" s="6">
        <f t="shared" si="271"/>
        <v>0</v>
      </c>
      <c r="GL109" s="6">
        <f t="shared" si="271"/>
        <v>0</v>
      </c>
      <c r="GM109" s="6">
        <f t="shared" ref="GM109:IR109" si="272">GM75*SIN(RADIANS(GM89))</f>
        <v>0</v>
      </c>
      <c r="GN109" s="6">
        <f t="shared" si="272"/>
        <v>0</v>
      </c>
      <c r="GO109" s="6">
        <f t="shared" si="272"/>
        <v>0</v>
      </c>
      <c r="GP109" s="6">
        <f t="shared" si="272"/>
        <v>0</v>
      </c>
      <c r="GQ109" s="6">
        <f t="shared" si="272"/>
        <v>0</v>
      </c>
      <c r="GR109" s="6">
        <f t="shared" si="272"/>
        <v>0</v>
      </c>
      <c r="GS109" s="6">
        <f t="shared" si="272"/>
        <v>0</v>
      </c>
      <c r="GT109" s="6">
        <f t="shared" si="272"/>
        <v>0</v>
      </c>
      <c r="GU109" s="6">
        <f t="shared" si="272"/>
        <v>0</v>
      </c>
      <c r="GV109" s="6">
        <f t="shared" si="272"/>
        <v>0</v>
      </c>
      <c r="GW109" s="6">
        <f t="shared" si="272"/>
        <v>0</v>
      </c>
      <c r="GX109" s="6">
        <f t="shared" si="272"/>
        <v>0</v>
      </c>
      <c r="GY109" s="6">
        <f t="shared" si="272"/>
        <v>0</v>
      </c>
      <c r="GZ109" s="6">
        <f t="shared" si="272"/>
        <v>0</v>
      </c>
      <c r="HA109" s="6">
        <f t="shared" si="272"/>
        <v>0</v>
      </c>
      <c r="HB109" s="6">
        <f t="shared" si="272"/>
        <v>0</v>
      </c>
      <c r="HC109" s="6">
        <f t="shared" si="272"/>
        <v>0</v>
      </c>
      <c r="HD109" s="6">
        <f t="shared" si="272"/>
        <v>0</v>
      </c>
      <c r="HE109" s="6">
        <f t="shared" si="272"/>
        <v>0</v>
      </c>
      <c r="HF109" s="6">
        <f t="shared" si="272"/>
        <v>0</v>
      </c>
      <c r="HG109" s="6">
        <f t="shared" si="272"/>
        <v>0</v>
      </c>
      <c r="HH109" s="6">
        <f t="shared" si="272"/>
        <v>0</v>
      </c>
      <c r="HI109" s="6">
        <f t="shared" si="272"/>
        <v>0</v>
      </c>
      <c r="HJ109" s="6">
        <f t="shared" si="272"/>
        <v>0</v>
      </c>
      <c r="HK109" s="6">
        <f t="shared" si="272"/>
        <v>0</v>
      </c>
      <c r="HL109" s="6">
        <f t="shared" si="272"/>
        <v>0</v>
      </c>
      <c r="HM109" s="6">
        <f t="shared" si="272"/>
        <v>0</v>
      </c>
      <c r="HN109" s="6">
        <f t="shared" si="272"/>
        <v>0</v>
      </c>
      <c r="HO109" s="6">
        <f t="shared" si="272"/>
        <v>0</v>
      </c>
      <c r="HP109" s="6">
        <f t="shared" si="272"/>
        <v>0</v>
      </c>
      <c r="HQ109" s="6">
        <f t="shared" si="272"/>
        <v>0</v>
      </c>
      <c r="HR109" s="6">
        <f t="shared" si="272"/>
        <v>0</v>
      </c>
      <c r="HS109" s="6">
        <f t="shared" si="272"/>
        <v>0</v>
      </c>
      <c r="HT109" s="6">
        <f t="shared" si="272"/>
        <v>0</v>
      </c>
      <c r="HU109" s="6">
        <f t="shared" si="272"/>
        <v>0</v>
      </c>
      <c r="HV109" s="6">
        <f t="shared" si="272"/>
        <v>0</v>
      </c>
      <c r="HW109" s="6">
        <f t="shared" si="272"/>
        <v>0</v>
      </c>
      <c r="HX109" s="6">
        <f t="shared" si="272"/>
        <v>0</v>
      </c>
      <c r="HY109" s="6">
        <f t="shared" si="272"/>
        <v>0</v>
      </c>
      <c r="HZ109" s="6">
        <f t="shared" si="272"/>
        <v>0</v>
      </c>
      <c r="IA109" s="6">
        <f t="shared" si="272"/>
        <v>0</v>
      </c>
      <c r="IB109" s="6">
        <f t="shared" si="272"/>
        <v>0</v>
      </c>
      <c r="IC109" s="6">
        <f t="shared" si="272"/>
        <v>0</v>
      </c>
      <c r="ID109" s="6">
        <f t="shared" si="272"/>
        <v>0</v>
      </c>
      <c r="IE109" s="6">
        <f t="shared" si="272"/>
        <v>0</v>
      </c>
      <c r="IF109" s="6">
        <f t="shared" si="272"/>
        <v>0</v>
      </c>
      <c r="IG109" s="6">
        <f t="shared" si="272"/>
        <v>0</v>
      </c>
      <c r="IH109" s="6">
        <f t="shared" si="272"/>
        <v>0</v>
      </c>
      <c r="II109" s="6">
        <f t="shared" si="272"/>
        <v>0</v>
      </c>
      <c r="IJ109" s="6">
        <f t="shared" si="272"/>
        <v>0</v>
      </c>
      <c r="IK109" s="6">
        <f t="shared" si="272"/>
        <v>0</v>
      </c>
      <c r="IL109" s="6">
        <f t="shared" si="272"/>
        <v>0</v>
      </c>
      <c r="IM109" s="6">
        <f t="shared" si="272"/>
        <v>0</v>
      </c>
      <c r="IN109" s="6">
        <f t="shared" si="272"/>
        <v>0</v>
      </c>
      <c r="IO109" s="6">
        <f t="shared" si="272"/>
        <v>0</v>
      </c>
      <c r="IP109" s="6">
        <f t="shared" si="272"/>
        <v>0</v>
      </c>
      <c r="IQ109" s="6">
        <f t="shared" si="272"/>
        <v>0</v>
      </c>
      <c r="IR109" s="223">
        <f t="shared" si="272"/>
        <v>0</v>
      </c>
    </row>
    <row r="110" spans="1:252" s="3" customFormat="1" hidden="1" x14ac:dyDescent="0.25">
      <c r="A110" s="218"/>
      <c r="B110" s="5">
        <f>Results!C27*1000/3600</f>
        <v>3353.3333333333335</v>
      </c>
      <c r="C110" s="409">
        <f>IF(B105&lt;=0,0,(C109/C79)*9.8*Results!$C$46)*-1</f>
        <v>-19.162190813956727</v>
      </c>
      <c r="D110" s="6">
        <f>IF(C105&lt;=0,0,(D109/D79)*9.8*Results!$C$46)*-1</f>
        <v>-19.329528704078982</v>
      </c>
      <c r="E110" s="6">
        <f>IF(D105&lt;=0,0,(E109/E79)*9.8*Results!$C$46)*-1</f>
        <v>-19.499418009710539</v>
      </c>
      <c r="F110" s="6">
        <f>IF(E105&lt;=0,0,(F109/F79)*9.8*Results!$C$46)*-1</f>
        <v>-19.671915575499206</v>
      </c>
      <c r="G110" s="6">
        <f>IF(F105&lt;=0,0,(G109/G79)*9.8*Results!$C$46)*-1</f>
        <v>-19.847079899351716</v>
      </c>
      <c r="H110" s="6">
        <f>IF(G105&lt;=0,0,(H109/H79)*9.8*Results!$C$46)*-1</f>
        <v>-20.02497118971457</v>
      </c>
      <c r="I110" s="6">
        <f>IF(H105&lt;=0,0,(I109/I79)*9.8*Results!$C$46)*-1</f>
        <v>-20.205651425024712</v>
      </c>
      <c r="J110" s="6">
        <f>IF(I105&lt;=0,0,(J109/J79)*9.8*Results!$C$46)*-1</f>
        <v>-20.389184409591589</v>
      </c>
      <c r="K110" s="6">
        <f>IF(J105&lt;=0,0,(K109/K79)*9.8*Results!$C$46)*-1</f>
        <v>-20.575635849241827</v>
      </c>
      <c r="L110" s="6">
        <f>IF(K105&lt;=0,0,(L109/L79)*9.8*Results!$C$46)*-1</f>
        <v>-20.765073412159563</v>
      </c>
      <c r="M110" s="6">
        <f>IF(L105&lt;=0,0,(M109/M79)*9.8*Results!$C$46)*-1</f>
        <v>-20.95756679220672</v>
      </c>
      <c r="N110" s="6">
        <f>IF(M105&lt;=0,0,(N109/N79)*9.8*Results!$C$46)*-1</f>
        <v>-21.153187792100091</v>
      </c>
      <c r="O110" s="6">
        <f>IF(N105&lt;=0,0,(O109/O79)*9.8*Results!$C$46)*-1</f>
        <v>-21.352010392245642</v>
      </c>
      <c r="P110" s="6">
        <f>IF(O105&lt;=0,0,(P109/P79)*9.8*Results!$C$46)*-1</f>
        <v>-21.554110822488248</v>
      </c>
      <c r="Q110" s="6">
        <f>IF(P105&lt;=0,0,(Q109/Q79)*9.8*Results!$C$46)*-1</f>
        <v>-21.759567648003674</v>
      </c>
      <c r="R110" s="6">
        <f>IF(Q105&lt;=0,0,(R109/R79)*9.8*Results!$C$46)*-1</f>
        <v>-21.968461858155809</v>
      </c>
      <c r="S110" s="6">
        <f>IF(R105&lt;=0,0,(S109/S79)*9.8*Results!$C$46)*-1</f>
        <v>-22.180876942006719</v>
      </c>
      <c r="T110" s="6">
        <f>IF(S105&lt;=0,0,(T109/T79)*9.8*Results!$C$46)*-1</f>
        <v>-22.396898978039111</v>
      </c>
      <c r="U110" s="6">
        <f>IF(T105&lt;=0,0,(U109/U79)*9.8*Results!$C$46)*-1</f>
        <v>-22.616616738082861</v>
      </c>
      <c r="V110" s="6">
        <f>IF(U105&lt;=0,0,(V109/V79)*9.8*Results!$C$46)*-1</f>
        <v>-22.840121778389314</v>
      </c>
      <c r="W110" s="6">
        <f>IF(V105&lt;=0,0,(W109/W79)*9.8*Results!$C$46)*-1</f>
        <v>-23.067508534316609</v>
      </c>
      <c r="X110" s="6">
        <f>IF(W105&lt;=0,0,(X109/X79)*9.8*Results!$C$46)*-1</f>
        <v>-23.298874424022049</v>
      </c>
      <c r="Y110" s="6">
        <f>IF(X105&lt;=0,0,(Y109/Y79)*9.8*Results!$C$46)*-1</f>
        <v>-23.534319961021293</v>
      </c>
      <c r="Z110" s="6">
        <f>IF(Y105&lt;=0,0,(Z109/Z79)*9.8*Results!$C$46)*-1</f>
        <v>-23.773948865257985</v>
      </c>
      <c r="AA110" s="6">
        <f>IF(Z105&lt;=0,0,(AA109/AA79)*9.8*Results!$C$46)*-1</f>
        <v>-24.017868177904138</v>
      </c>
      <c r="AB110" s="6">
        <f>IF(AA105&lt;=0,0,(AB109/AB79)*9.8*Results!$C$46)*-1</f>
        <v>-24.266188375052298</v>
      </c>
      <c r="AC110" s="6">
        <f>IF(AB105&lt;=0,0,(AC109/AC79)*9.8*Results!$C$46)*-1</f>
        <v>-24.519023490323214</v>
      </c>
      <c r="AD110" s="6">
        <f>IF(AC105&lt;=0,0,(AD109/AD79)*9.8*Results!$C$46)*-1</f>
        <v>-24.776491246456512</v>
      </c>
      <c r="AE110" s="6">
        <f>IF(AD105&lt;=0,0,(AE109/AE79)*9.8*Results!$C$46)*-1</f>
        <v>-25.038713185600866</v>
      </c>
      <c r="AF110" s="6">
        <f>IF(AE105&lt;=0,0,(AF109/AF79)*9.8*Results!$C$46)*-1</f>
        <v>-25.305814798671427</v>
      </c>
      <c r="AG110" s="6">
        <f>IF(AF105&lt;=0,0,(AG109/AG79)*9.8*Results!$C$46)*-1</f>
        <v>-25.577925663286493</v>
      </c>
      <c r="AH110" s="6">
        <f>IF(AG105&lt;=0,0,(AH109/AH79)*9.8*Results!$C$46)*-1</f>
        <v>-25.855179590197096</v>
      </c>
      <c r="AI110" s="6">
        <f>IF(AH105&lt;=0,0,(AI109/AI79)*9.8*Results!$C$46)*-1</f>
        <v>-26.137714763507901</v>
      </c>
      <c r="AJ110" s="6">
        <f>IF(AI105&lt;=0,0,(AJ109/AJ79)*9.8*Results!$C$46)*-1</f>
        <v>-26.425673888935783</v>
      </c>
      <c r="AK110" s="6">
        <f>IF(AJ105&lt;=0,0,(AK109/AK79)*9.8*Results!$C$46)*-1</f>
        <v>-26.719204349495712</v>
      </c>
      <c r="AL110" s="6">
        <f>IF(AK105&lt;=0,0,(AL109/AL79)*9.8*Results!$C$46)*-1</f>
        <v>-27.018458354521002</v>
      </c>
      <c r="AM110" s="6">
        <f>IF(AL105&lt;=0,0,(AM109/AM79)*9.8*Results!$C$46)*-1</f>
        <v>-27.323593090763168</v>
      </c>
      <c r="AN110" s="6">
        <f>IF(AM105&lt;=0,0,(AN109/AN79)*9.8*Results!$C$46)*-1</f>
        <v>-27.634770888288866</v>
      </c>
      <c r="AO110" s="6">
        <f>IF(AN105&lt;=0,0,(AO109/AO79)*9.8*Results!$C$46)*-1</f>
        <v>-27.952159373620486</v>
      </c>
      <c r="AP110" s="6">
        <f>IF(AO105&lt;=0,0,(AP109/AP79)*9.8*Results!$C$46)*-1</f>
        <v>-28.275931626887363</v>
      </c>
      <c r="AQ110" s="6">
        <f>IF(AP105&lt;=0,0,(AQ109/AQ79)*9.8*Results!$C$46)*-1</f>
        <v>-28.606266337684815</v>
      </c>
      <c r="AR110" s="6">
        <f>IF(AQ105&lt;=0,0,(AR109/AR79)*9.8*Results!$C$46)*-1</f>
        <v>-28.943347957945452</v>
      </c>
      <c r="AS110" s="6">
        <f>IF(AR105&lt;=0,0,(AS109/AS79)*9.8*Results!$C$46)*-1</f>
        <v>-29.287366850521586</v>
      </c>
      <c r="AT110" s="6">
        <f>IF(AS105&lt;=0,0,(AT109/AT79)*9.8*Results!$C$46)*-1</f>
        <v>-29.638519427236695</v>
      </c>
      <c r="AU110" s="6">
        <f>IF(AT105&lt;=0,0,(AU109/AU79)*9.8*Results!$C$46)*-1</f>
        <v>-29.997008286339508</v>
      </c>
      <c r="AV110" s="6">
        <f>IF(AU105&lt;=0,0,(AV109/AV79)*9.8*Results!$C$46)*-1</f>
        <v>-30.363042334267583</v>
      </c>
      <c r="AW110" s="6">
        <f>IF(AV105&lt;=0,0,(AW109/AW79)*9.8*Results!$C$46)*-1</f>
        <v>-30.736836892509711</v>
      </c>
      <c r="AX110" s="6">
        <f>IF(AW105&lt;=0,0,(AX109/AX79)*9.8*Results!$C$46)*-1</f>
        <v>-31.118613781960384</v>
      </c>
      <c r="AY110" s="6">
        <f>IF(AX105&lt;=0,0,(AY109/AY79)*9.8*Results!$C$46)*-1</f>
        <v>-31.508601387526802</v>
      </c>
      <c r="AZ110" s="6">
        <f>IF(AY105&lt;=0,0,(AZ109/AZ79)*9.8*Results!$C$46)*-1</f>
        <v>-31.907034697091252</v>
      </c>
      <c r="BA110" s="6">
        <f>IF(AZ105&lt;=0,0,(BA109/BA79)*9.8*Results!$C$46)*-1</f>
        <v>-32.31415530079537</v>
      </c>
      <c r="BB110" s="6">
        <f>IF(BA105&lt;=0,0,(BB109/BB79)*9.8*Results!$C$46)*-1</f>
        <v>-32.730211343165152</v>
      </c>
      <c r="BC110" s="6">
        <f>IF(BB105&lt;=0,0,(BC109/BC79)*9.8*Results!$C$46)*-1</f>
        <v>-33.155457425456866</v>
      </c>
      <c r="BD110" s="6">
        <f>IF(BC105&lt;=0,0,(BD109/BD79)*9.8*Results!$C$46)*-1</f>
        <v>-33.590154443513619</v>
      </c>
      <c r="BE110" s="6">
        <f>IF(BD105&lt;=0,0,(BE109/BE79)*9.8*Results!$C$46)*-1</f>
        <v>-34.034569347522762</v>
      </c>
      <c r="BF110" s="6">
        <f>IF(BE105&lt;=0,0,(BF109/BF79)*9.8*Results!$C$46)*-1</f>
        <v>-34.488974807815929</v>
      </c>
      <c r="BG110" s="6">
        <f>IF(BF105&lt;=0,0,(BG109/BG79)*9.8*Results!$C$46)*-1</f>
        <v>-34.953648767381857</v>
      </c>
      <c r="BH110" s="6">
        <f>IF(BG105&lt;=0,0,(BH109/BH79)*9.8*Results!$C$46)*-1</f>
        <v>-35.428873858343586</v>
      </c>
      <c r="BI110" s="6">
        <f>IF(BH105&lt;=0,0,(BI109/BI79)*9.8*Results!$C$46)*-1</f>
        <v>-35.914936654750534</v>
      </c>
      <c r="BJ110" s="6">
        <f>IF(BI105&lt;=0,0,(BJ109/BJ79)*9.8*Results!$C$46)*-1</f>
        <v>-36.412126726348092</v>
      </c>
      <c r="BK110" s="6">
        <f>IF(BJ105&lt;=0,0,(BK109/BK79)*9.8*Results!$C$46)*-1</f>
        <v>-36.920735458823444</v>
      </c>
      <c r="BL110" s="6">
        <f>IF(BK105&lt;=0,0,(BL109/BL79)*9.8*Results!$C$46)*-1</f>
        <v>-37.441054594637301</v>
      </c>
      <c r="BM110" s="6">
        <f>IF(BL105&lt;=0,0,(BM109/BM79)*9.8*Results!$C$46)*-1</f>
        <v>-37.973374421852299</v>
      </c>
      <c r="BN110" s="6">
        <f>IF(BM105&lt;=0,0,(BN109/BN79)*9.8*Results!$C$46)*-1</f>
        <v>-38.517981555664029</v>
      </c>
      <c r="BO110" s="6">
        <f>IF(BN105&lt;=0,0,(BO109/BO79)*9.8*Results!$C$46)*-1</f>
        <v>-39.075156224199745</v>
      </c>
      <c r="BP110" s="6">
        <f>IF(BO105&lt;=0,0,(BP109/BP79)*9.8*Results!$C$46)*-1</f>
        <v>-39.645168945946878</v>
      </c>
      <c r="BQ110" s="6">
        <f>IF(BP105&lt;=0,0,(BQ109/BQ79)*9.8*Results!$C$46)*-1</f>
        <v>-40.228276483563015</v>
      </c>
      <c r="BR110" s="6">
        <f>IF(BQ105&lt;=0,0,(BR109/BR79)*9.8*Results!$C$46)*-1</f>
        <v>-40.824716910244298</v>
      </c>
      <c r="BS110" s="6">
        <f>IF(BR105&lt;=0,0,(BS109/BS79)*9.8*Results!$C$46)*-1</f>
        <v>-41.434703590058099</v>
      </c>
      <c r="BT110" s="6">
        <f>IF(BS105&lt;=0,0,(BT109/BT79)*9.8*Results!$C$46)*-1</f>
        <v>-42.058417842220187</v>
      </c>
      <c r="BU110" s="6">
        <f>IF(BT105&lt;=0,0,(BU109/BU79)*9.8*Results!$C$46)*-1</f>
        <v>-42.695999982740297</v>
      </c>
      <c r="BV110" s="6">
        <f>IF(BU105&lt;=0,0,(BV109/BV79)*9.8*Results!$C$46)*-1</f>
        <v>-43.347538367654586</v>
      </c>
      <c r="BW110" s="6">
        <f>IF(BV105&lt;=0,0,(BW109/BW79)*9.8*Results!$C$46)*-1</f>
        <v>-44.013055972859725</v>
      </c>
      <c r="BX110" s="6">
        <f>IF(BW105&lt;=0,0,(BX109/BX79)*9.8*Results!$C$46)*-1</f>
        <v>-44.692493903595988</v>
      </c>
      <c r="BY110" s="6">
        <f>IF(BX105&lt;=0,0,(BY109/BY79)*9.8*Results!$C$46)*-1</f>
        <v>-45.385691071268859</v>
      </c>
      <c r="BZ110" s="6">
        <f>IF(BY105&lt;=0,0,(BZ109/BZ79)*9.8*Results!$C$46)*-1</f>
        <v>-46.092359061253376</v>
      </c>
      <c r="CA110" s="6">
        <f>IF(BZ105&lt;=0,0,(CA109/CA79)*9.8*Results!$C$46)*-1</f>
        <v>-46.812050917442605</v>
      </c>
      <c r="CB110" s="6">
        <f>IF(CA105&lt;=0,0,(CB109/CB79)*9.8*Results!$C$46)*-1</f>
        <v>-47.544122186610039</v>
      </c>
      <c r="CC110" s="6">
        <f>IF(CB105&lt;=0,0,(CC109/CC79)*9.8*Results!$C$46)*-1</f>
        <v>-48.287682038138151</v>
      </c>
      <c r="CD110" s="6">
        <f>IF(CC105&lt;=0,0,(CD109/CD79)*9.8*Results!$C$46)*-1</f>
        <v>-49.041531551564965</v>
      </c>
      <c r="CE110" s="6">
        <f>IF(CD105&lt;=0,0,(CE109/CE79)*9.8*Results!$C$46)*-1</f>
        <v>-49.804085259949701</v>
      </c>
      <c r="CF110" s="6">
        <f>IF(CE105&lt;=0,0,(CF109/CF79)*9.8*Results!$C$46)*-1</f>
        <v>-50.573270617812291</v>
      </c>
      <c r="CG110" s="6">
        <f>IF(CF105&lt;=0,0,(CG109/CG79)*9.8*Results!$C$46)*-1</f>
        <v>-51.346398033248676</v>
      </c>
      <c r="CH110" s="6">
        <f>IF(CG105&lt;=0,0,(CH109/CH79)*9.8*Results!$C$46)*-1</f>
        <v>-52.119991146795023</v>
      </c>
      <c r="CI110" s="6">
        <f>IF(CH105&lt;=0,0,(CI109/CI79)*9.8*Results!$C$46)*-1</f>
        <v>-52.889562648519835</v>
      </c>
      <c r="CJ110" s="6">
        <f>IF(CI105&lt;=0,0,(CJ109/CJ79)*9.8*Results!$C$46)*-1</f>
        <v>-53.64931426754034</v>
      </c>
      <c r="CK110" s="6">
        <f>IF(CJ105&lt;=0,0,(CK109/CK79)*9.8*Results!$C$46)*-1</f>
        <v>-54.391729228066367</v>
      </c>
      <c r="CL110" s="6">
        <f>IF(CK105&lt;=0,0,(CL109/CL79)*9.8*Results!$C$46)*-1</f>
        <v>-55.107008968090888</v>
      </c>
      <c r="CM110" s="6">
        <f>IF(CL105&lt;=0,0,(CM109/CM79)*9.8*Results!$C$46)*-1</f>
        <v>-55.782278766178237</v>
      </c>
      <c r="CN110" s="6">
        <f>IF(CM105&lt;=0,0,(CN109/CN79)*9.8*Results!$C$46)*-1</f>
        <v>-56.400440626093086</v>
      </c>
      <c r="CO110" s="6">
        <f>IF(CN105&lt;=0,0,(CO109/CO79)*9.8*Results!$C$46)*-1</f>
        <v>-56.938469484726191</v>
      </c>
      <c r="CP110" s="6">
        <f>IF(CO105&lt;=0,0,(CP109/CP79)*9.8*Results!$C$46)*-1</f>
        <v>-57.364795248082956</v>
      </c>
      <c r="CQ110" s="6">
        <f>IF(CP105&lt;=0,0,(CQ109/CQ79)*9.8*Results!$C$46)*-1</f>
        <v>-57.635109272532084</v>
      </c>
      <c r="CR110" s="6">
        <f>IF(CQ105&lt;=0,0,(CR109/CR79)*9.8*Results!$C$46)*-1</f>
        <v>-57.685287917706255</v>
      </c>
      <c r="CS110" s="6">
        <f>IF(CR105&lt;=0,0,(CS109/CS79)*9.8*Results!$C$46)*-1</f>
        <v>-45.361801425509377</v>
      </c>
      <c r="CT110" s="6">
        <f>IF(CS105&lt;=0,0,(CT109/CT79)*9.8*Results!$C$46)*-1</f>
        <v>0</v>
      </c>
      <c r="CU110" s="6">
        <f>IF(CT105&lt;=0,0,(CU109/CU79)*9.8*Results!$C$46)*-1</f>
        <v>0</v>
      </c>
      <c r="CV110" s="6">
        <f>IF(CU105&lt;=0,0,(CV109/CV79)*9.8*Results!$C$46)*-1</f>
        <v>0</v>
      </c>
      <c r="CW110" s="6">
        <f>IF(CV105&lt;=0,0,(CW109/CW79)*9.8*Results!$C$46)*-1</f>
        <v>-35.312184798845408</v>
      </c>
      <c r="CX110" s="6">
        <f>IF(CW105&lt;=0,0,(CX109/CX79)*9.8*Results!$C$46)*-1</f>
        <v>-34.815387917744893</v>
      </c>
      <c r="CY110" s="6">
        <f>IF(CX105&lt;=0,0,(CY109/CY79)*9.8*Results!$C$46)*-1</f>
        <v>-34.115205050045013</v>
      </c>
      <c r="CZ110" s="6">
        <f>IF(CY105&lt;=0,0,(CZ109/CZ79)*9.8*Results!$C$46)*-1</f>
        <v>-33.13265833259797</v>
      </c>
      <c r="DA110" s="6">
        <f>IF(CZ105&lt;=0,0,(DA109/DA79)*9.8*Results!$C$46)*-1</f>
        <v>-31.734733472690603</v>
      </c>
      <c r="DB110" s="6">
        <f>IF(DA105&lt;=0,0,(DB109/DB79)*9.8*Results!$C$46)*-1</f>
        <v>-29.665596735425659</v>
      </c>
      <c r="DC110" s="6">
        <f>IF(DB105&lt;=0,0,(DC109/DC79)*9.8*Results!$C$46)*-1</f>
        <v>-26.298478852754918</v>
      </c>
      <c r="DD110" s="6">
        <f>IF(DC105&lt;=0,0,(DD109/DD79)*9.8*Results!$C$46)*-1</f>
        <v>-24.886514441050323</v>
      </c>
      <c r="DE110" s="6">
        <f>IF(DD105&lt;=0,0,(DE109/DE79)*9.8*Results!$C$46)*-1</f>
        <v>0</v>
      </c>
      <c r="DF110" s="6">
        <f>IF(DE105&lt;=0,0,(DF109/DF79)*9.8*Results!$C$46)*-1</f>
        <v>0</v>
      </c>
      <c r="DG110" s="6">
        <f>IF(DF105&lt;=0,0,(DG109/DG79)*9.8*Results!$C$46)*-1</f>
        <v>0</v>
      </c>
      <c r="DH110" s="6">
        <f>IF(DG105&lt;=0,0,(DH109/DH79)*9.8*Results!$C$46)*-1</f>
        <v>0</v>
      </c>
      <c r="DI110" s="6">
        <f>IF(DH105&lt;=0,0,(DI109/DI79)*9.8*Results!$C$46)*-1</f>
        <v>0</v>
      </c>
      <c r="DJ110" s="6">
        <f>IF(DI105&lt;=0,0,(DJ109/DJ79)*9.8*Results!$C$46)*-1</f>
        <v>0</v>
      </c>
      <c r="DK110" s="6">
        <f>IF(DJ105&lt;=0,0,(DK109/DK79)*9.8*Results!$C$46)*-1</f>
        <v>0</v>
      </c>
      <c r="DL110" s="6">
        <f>IF(DK105&lt;=0,0,(DL109/DL79)*9.8*Results!$C$46)*-1</f>
        <v>0</v>
      </c>
      <c r="DM110" s="6">
        <f>IF(DL105&lt;=0,0,(DM109/DM79)*9.8*Results!$C$46)*-1</f>
        <v>0</v>
      </c>
      <c r="DN110" s="6">
        <f>IF(DM105&lt;=0,0,(DN109/DN79)*9.8*Results!$C$46)*-1</f>
        <v>0</v>
      </c>
      <c r="DO110" s="6">
        <f>IF(DN105&lt;=0,0,(DO109/DO79)*9.8*Results!$C$46)*-1</f>
        <v>0</v>
      </c>
      <c r="DP110" s="6">
        <f>IF(DO105&lt;=0,0,(DP109/DP79)*9.8*Results!$C$46)*-1</f>
        <v>0</v>
      </c>
      <c r="DQ110" s="6">
        <f>IF(DP105&lt;=0,0,(DQ109/DQ79)*9.8*Results!$C$46)*-1</f>
        <v>0</v>
      </c>
      <c r="DR110" s="6">
        <f>IF(DQ105&lt;=0,0,(DR109/DR79)*9.8*Results!$C$46)*-1</f>
        <v>0</v>
      </c>
      <c r="DS110" s="6">
        <f>IF(DR105&lt;=0,0,(DS109/DS79)*9.8*Results!$C$46)*-1</f>
        <v>0</v>
      </c>
      <c r="DT110" s="6">
        <f>IF(DS105&lt;=0,0,(DT109/DT79)*9.8*Results!$C$46)*-1</f>
        <v>0</v>
      </c>
      <c r="DU110" s="6">
        <f>IF(DT105&lt;=0,0,(DU109/DU79)*9.8*Results!$C$46)*-1</f>
        <v>0</v>
      </c>
      <c r="DV110" s="6">
        <f>IF(DU105&lt;=0,0,(DV109/DV79)*9.8*Results!$C$46)*-1</f>
        <v>0</v>
      </c>
      <c r="DW110" s="6">
        <f>IF(DV105&lt;=0,0,(DW109/DW79)*9.8*Results!$C$46)*-1</f>
        <v>0</v>
      </c>
      <c r="DX110" s="6">
        <f>IF(DW105&lt;=0,0,(DX109/DX79)*9.8*Results!$C$46)*-1</f>
        <v>0</v>
      </c>
      <c r="DY110" s="6">
        <f>IF(DX105&lt;=0,0,(DY109/DY79)*9.8*Results!$C$46)*-1</f>
        <v>0</v>
      </c>
      <c r="DZ110" s="6">
        <f>IF(DY105&lt;=0,0,(DZ109/DZ79)*9.8*Results!$C$46)*-1</f>
        <v>0</v>
      </c>
      <c r="EA110" s="6">
        <f>IF(DZ105&lt;=0,0,(EA109/EA79)*9.8*Results!$C$46)*-1</f>
        <v>0</v>
      </c>
      <c r="EB110" s="6">
        <f>IF(EA105&lt;=0,0,(EB109/EB79)*9.8*Results!$C$46)*-1</f>
        <v>0</v>
      </c>
      <c r="EC110" s="6">
        <f>IF(EB105&lt;=0,0,(EC109/EC79)*9.8*Results!$C$46)*-1</f>
        <v>0</v>
      </c>
      <c r="ED110" s="6">
        <f>IF(EC105&lt;=0,0,(ED109/ED79)*9.8*Results!$C$46)*-1</f>
        <v>0</v>
      </c>
      <c r="EE110" s="6">
        <f>IF(ED105&lt;=0,0,(EE109/EE79)*9.8*Results!$C$46)*-1</f>
        <v>0</v>
      </c>
      <c r="EF110" s="6">
        <f>IF(EE105&lt;=0,0,(EF109/EF79)*9.8*Results!$C$46)*-1</f>
        <v>0</v>
      </c>
      <c r="EG110" s="6">
        <f>IF(EF105&lt;=0,0,(EG109/EG79)*9.8*Results!$C$46)*-1</f>
        <v>0</v>
      </c>
      <c r="EH110" s="6">
        <f>IF(EG105&lt;=0,0,(EH109/EH79)*9.8*Results!$C$46)*-1</f>
        <v>0</v>
      </c>
      <c r="EI110" s="6">
        <f>IF(EH105&lt;=0,0,(EI109/EI79)*9.8*Results!$C$46)*-1</f>
        <v>0</v>
      </c>
      <c r="EJ110" s="6">
        <f>IF(EI105&lt;=0,0,(EJ109/EJ79)*9.8*Results!$C$46)*-1</f>
        <v>0</v>
      </c>
      <c r="EK110" s="6">
        <f>IF(EJ105&lt;=0,0,(EK109/EK79)*9.8*Results!$C$46)*-1</f>
        <v>0</v>
      </c>
      <c r="EL110" s="6">
        <f>IF(EK105&lt;=0,0,(EL109/EL79)*9.8*Results!$C$46)*-1</f>
        <v>0</v>
      </c>
      <c r="EM110" s="6">
        <f>IF(EL105&lt;=0,0,(EM109/EM79)*9.8*Results!$C$46)*-1</f>
        <v>0</v>
      </c>
      <c r="EN110" s="6">
        <f>IF(EM105&lt;=0,0,(EN109/EN79)*9.8*Results!$C$46)*-1</f>
        <v>0</v>
      </c>
      <c r="EO110" s="6">
        <f>IF(EN105&lt;=0,0,(EO109/EO79)*9.8*Results!$C$46)*-1</f>
        <v>0</v>
      </c>
      <c r="EP110" s="6">
        <f>IF(EO105&lt;=0,0,(EP109/EP79)*9.8*Results!$C$46)*-1</f>
        <v>0</v>
      </c>
      <c r="EQ110" s="6">
        <f>IF(EP105&lt;=0,0,(EQ109/EQ79)*9.8*Results!$C$46)*-1</f>
        <v>0</v>
      </c>
      <c r="ER110" s="6">
        <f>IF(EQ105&lt;=0,0,(ER109/ER79)*9.8*Results!$C$46)*-1</f>
        <v>0</v>
      </c>
      <c r="ES110" s="6">
        <f>IF(ER105&lt;=0,0,(ES109/ES79)*9.8*Results!$C$46)*-1</f>
        <v>0</v>
      </c>
      <c r="ET110" s="6">
        <f>IF(ES105&lt;=0,0,(ET109/ET79)*9.8*Results!$C$46)*-1</f>
        <v>0</v>
      </c>
      <c r="EU110" s="6">
        <f>IF(ET105&lt;=0,0,(EU109/EU79)*9.8*Results!$C$46)*-1</f>
        <v>0</v>
      </c>
      <c r="EV110" s="6">
        <f>IF(EU105&lt;=0,0,(EV109/EV79)*9.8*Results!$C$46)*-1</f>
        <v>0</v>
      </c>
      <c r="EW110" s="6">
        <f>IF(EV105&lt;=0,0,(EW109/EW79)*9.8*Results!$C$46)*-1</f>
        <v>0</v>
      </c>
      <c r="EX110" s="6">
        <f>IF(EW105&lt;=0,0,(EX109/EX79)*9.8*Results!$C$46)*-1</f>
        <v>0</v>
      </c>
      <c r="EY110" s="6">
        <f>IF(EX105&lt;=0,0,(EY109/EY79)*9.8*Results!$C$46)*-1</f>
        <v>0</v>
      </c>
      <c r="EZ110" s="6">
        <f>IF(EY105&lt;=0,0,(EZ109/EZ79)*9.8*Results!$C$46)*-1</f>
        <v>0</v>
      </c>
      <c r="FA110" s="6">
        <f>IF(EZ105&lt;=0,0,(FA109/FA79)*9.8*Results!$C$46)*-1</f>
        <v>0</v>
      </c>
      <c r="FB110" s="6">
        <f>IF(FA105&lt;=0,0,(FB109/FB79)*9.8*Results!$C$46)*-1</f>
        <v>0</v>
      </c>
      <c r="FC110" s="6">
        <f>IF(FB105&lt;=0,0,(FC109/FC79)*9.8*Results!$C$46)*-1</f>
        <v>0</v>
      </c>
      <c r="FD110" s="6">
        <f>IF(FC105&lt;=0,0,(FD109/FD79)*9.8*Results!$C$46)*-1</f>
        <v>0</v>
      </c>
      <c r="FE110" s="6">
        <f>IF(FD105&lt;=0,0,(FE109/FE79)*9.8*Results!$C$46)*-1</f>
        <v>0</v>
      </c>
      <c r="FF110" s="6">
        <f>IF(FE105&lt;=0,0,(FF109/FF79)*9.8*Results!$C$46)*-1</f>
        <v>0</v>
      </c>
      <c r="FG110" s="6">
        <f>IF(FF105&lt;=0,0,(FG109/FG79)*9.8*Results!$C$46)*-1</f>
        <v>0</v>
      </c>
      <c r="FH110" s="6">
        <f>IF(FG105&lt;=0,0,(FH109/FH79)*9.8*Results!$C$46)*-1</f>
        <v>0</v>
      </c>
      <c r="FI110" s="6">
        <f>IF(FH105&lt;=0,0,(FI109/FI79)*9.8*Results!$C$46)*-1</f>
        <v>0</v>
      </c>
      <c r="FJ110" s="6">
        <f>IF(FI105&lt;=0,0,(FJ109/FJ79)*9.8*Results!$C$46)*-1</f>
        <v>0</v>
      </c>
      <c r="FK110" s="6">
        <f>IF(FJ105&lt;=0,0,(FK109/FK79)*9.8*Results!$C$46)*-1</f>
        <v>0</v>
      </c>
      <c r="FL110" s="6">
        <f>IF(FK105&lt;=0,0,(FL109/FL79)*9.8*Results!$C$46)*-1</f>
        <v>0</v>
      </c>
      <c r="FM110" s="6">
        <f>IF(FL105&lt;=0,0,(FM109/FM79)*9.8*Results!$C$46)*-1</f>
        <v>0</v>
      </c>
      <c r="FN110" s="6">
        <f>IF(FM105&lt;=0,0,(FN109/FN79)*9.8*Results!$C$46)*-1</f>
        <v>0</v>
      </c>
      <c r="FO110" s="6">
        <f>IF(FN105&lt;=0,0,(FO109/FO79)*9.8*Results!$C$46)*-1</f>
        <v>0</v>
      </c>
      <c r="FP110" s="6">
        <f>IF(FO105&lt;=0,0,(FP109/FP79)*9.8*Results!$C$46)*-1</f>
        <v>0</v>
      </c>
      <c r="FQ110" s="6">
        <f>IF(FP105&lt;=0,0,(FQ109/FQ79)*9.8*Results!$C$46)*-1</f>
        <v>0</v>
      </c>
      <c r="FR110" s="6">
        <f>IF(FQ105&lt;=0,0,(FR109/FR79)*9.8*Results!$C$46)*-1</f>
        <v>0</v>
      </c>
      <c r="FS110" s="6">
        <f>IF(FR105&lt;=0,0,(FS109/FS79)*9.8*Results!$C$46)*-1</f>
        <v>0</v>
      </c>
      <c r="FT110" s="6">
        <f>IF(FS105&lt;=0,0,(FT109/FT79)*9.8*Results!$C$46)*-1</f>
        <v>0</v>
      </c>
      <c r="FU110" s="6">
        <f>IF(FT105&lt;=0,0,(FU109/FU79)*9.8*Results!$C$46)*-1</f>
        <v>0</v>
      </c>
      <c r="FV110" s="6">
        <f>IF(FU105&lt;=0,0,(FV109/FV79)*9.8*Results!$C$46)*-1</f>
        <v>0</v>
      </c>
      <c r="FW110" s="6">
        <f>IF(FV105&lt;=0,0,(FW109/FW79)*9.8*Results!$C$46)*-1</f>
        <v>0</v>
      </c>
      <c r="FX110" s="6">
        <f>IF(FW105&lt;=0,0,(FX109/FX79)*9.8*Results!$C$46)*-1</f>
        <v>0</v>
      </c>
      <c r="FY110" s="6">
        <f>IF(FX105&lt;=0,0,(FY109/FY79)*9.8*Results!$C$46)*-1</f>
        <v>0</v>
      </c>
      <c r="FZ110" s="6">
        <f>IF(FY105&lt;=0,0,(FZ109/FZ79)*9.8*Results!$C$46)*-1</f>
        <v>0</v>
      </c>
      <c r="GA110" s="6">
        <f>IF(FZ105&lt;=0,0,(GA109/GA79)*9.8*Results!$C$46)*-1</f>
        <v>0</v>
      </c>
      <c r="GB110" s="6">
        <f>IF(GA105&lt;=0,0,(GB109/GB79)*9.8*Results!$C$46)*-1</f>
        <v>0</v>
      </c>
      <c r="GC110" s="6">
        <f>IF(GB105&lt;=0,0,(GC109/GC79)*9.8*Results!$C$46)*-1</f>
        <v>0</v>
      </c>
      <c r="GD110" s="6">
        <f>IF(GC105&lt;=0,0,(GD109/GD79)*9.8*Results!$C$46)*-1</f>
        <v>0</v>
      </c>
      <c r="GE110" s="6">
        <f>IF(GD105&lt;=0,0,(GE109/GE79)*9.8*Results!$C$46)*-1</f>
        <v>0</v>
      </c>
      <c r="GF110" s="6">
        <f>IF(GE105&lt;=0,0,(GF109/GF79)*9.8*Results!$C$46)*-1</f>
        <v>0</v>
      </c>
      <c r="GG110" s="6">
        <f>IF(GF105&lt;=0,0,(GG109/GG79)*9.8*Results!$C$46)*-1</f>
        <v>0</v>
      </c>
      <c r="GH110" s="6">
        <f>IF(GG105&lt;=0,0,(GH109/GH79)*9.8*Results!$C$46)*-1</f>
        <v>0</v>
      </c>
      <c r="GI110" s="6">
        <f>IF(GH105&lt;=0,0,(GI109/GI79)*9.8*Results!$C$46)*-1</f>
        <v>0</v>
      </c>
      <c r="GJ110" s="6">
        <f>IF(GI105&lt;=0,0,(GJ109/GJ79)*9.8*Results!$C$46)*-1</f>
        <v>0</v>
      </c>
      <c r="GK110" s="6">
        <f>IF(GJ105&lt;=0,0,(GK109/GK79)*9.8*Results!$C$46)*-1</f>
        <v>0</v>
      </c>
      <c r="GL110" s="6">
        <f>IF(GK105&lt;=0,0,(GL109/GL79)*9.8*Results!$C$46)*-1</f>
        <v>0</v>
      </c>
      <c r="GM110" s="6">
        <f>IF(GL105&lt;=0,0,(GM109/GM79)*9.8*Results!$C$46)*-1</f>
        <v>0</v>
      </c>
      <c r="GN110" s="6">
        <f>IF(GM105&lt;=0,0,(GN109/GN79)*9.8*Results!$C$46)*-1</f>
        <v>0</v>
      </c>
      <c r="GO110" s="6">
        <f>IF(GN105&lt;=0,0,(GO109/GO79)*9.8*Results!$C$46)*-1</f>
        <v>0</v>
      </c>
      <c r="GP110" s="6">
        <f>IF(GO105&lt;=0,0,(GP109/GP79)*9.8*Results!$C$46)*-1</f>
        <v>0</v>
      </c>
      <c r="GQ110" s="6">
        <f>IF(GP105&lt;=0,0,(GQ109/GQ79)*9.8*Results!$C$46)*-1</f>
        <v>0</v>
      </c>
      <c r="GR110" s="6">
        <f>IF(GQ105&lt;=0,0,(GR109/GR79)*9.8*Results!$C$46)*-1</f>
        <v>0</v>
      </c>
      <c r="GS110" s="6">
        <f>IF(GR105&lt;=0,0,(GS109/GS79)*9.8*Results!$C$46)*-1</f>
        <v>0</v>
      </c>
      <c r="GT110" s="6">
        <f>IF(GS105&lt;=0,0,(GT109/GT79)*9.8*Results!$C$46)*-1</f>
        <v>0</v>
      </c>
      <c r="GU110" s="6">
        <f>IF(GT105&lt;=0,0,(GU109/GU79)*9.8*Results!$C$46)*-1</f>
        <v>0</v>
      </c>
      <c r="GV110" s="6">
        <f>IF(GU105&lt;=0,0,(GV109/GV79)*9.8*Results!$C$46)*-1</f>
        <v>0</v>
      </c>
      <c r="GW110" s="6">
        <f>IF(GV105&lt;=0,0,(GW109/GW79)*9.8*Results!$C$46)*-1</f>
        <v>0</v>
      </c>
      <c r="GX110" s="6">
        <f>IF(GW105&lt;=0,0,(GX109/GX79)*9.8*Results!$C$46)*-1</f>
        <v>0</v>
      </c>
      <c r="GY110" s="6">
        <f>IF(GX105&lt;=0,0,(GY109/GY79)*9.8*Results!$C$46)*-1</f>
        <v>0</v>
      </c>
      <c r="GZ110" s="6">
        <f>IF(GY105&lt;=0,0,(GZ109/GZ79)*9.8*Results!$C$46)*-1</f>
        <v>0</v>
      </c>
      <c r="HA110" s="6">
        <f>IF(GZ105&lt;=0,0,(HA109/HA79)*9.8*Results!$C$46)*-1</f>
        <v>0</v>
      </c>
      <c r="HB110" s="6">
        <f>IF(HA105&lt;=0,0,(HB109/HB79)*9.8*Results!$C$46)*-1</f>
        <v>0</v>
      </c>
      <c r="HC110" s="6">
        <f>IF(HB105&lt;=0,0,(HC109/HC79)*9.8*Results!$C$46)*-1</f>
        <v>0</v>
      </c>
      <c r="HD110" s="6">
        <f>IF(HC105&lt;=0,0,(HD109/HD79)*9.8*Results!$C$46)*-1</f>
        <v>0</v>
      </c>
      <c r="HE110" s="6">
        <f>IF(HD105&lt;=0,0,(HE109/HE79)*9.8*Results!$C$46)*-1</f>
        <v>0</v>
      </c>
      <c r="HF110" s="6">
        <f>IF(HE105&lt;=0,0,(HF109/HF79)*9.8*Results!$C$46)*-1</f>
        <v>0</v>
      </c>
      <c r="HG110" s="6">
        <f>IF(HF105&lt;=0,0,(HG109/HG79)*9.8*Results!$C$46)*-1</f>
        <v>0</v>
      </c>
      <c r="HH110" s="6">
        <f>IF(HG105&lt;=0,0,(HH109/HH79)*9.8*Results!$C$46)*-1</f>
        <v>0</v>
      </c>
      <c r="HI110" s="6">
        <f>IF(HH105&lt;=0,0,(HI109/HI79)*9.8*Results!$C$46)*-1</f>
        <v>0</v>
      </c>
      <c r="HJ110" s="6">
        <f>IF(HI105&lt;=0,0,(HJ109/HJ79)*9.8*Results!$C$46)*-1</f>
        <v>0</v>
      </c>
      <c r="HK110" s="6">
        <f>IF(HJ105&lt;=0,0,(HK109/HK79)*9.8*Results!$C$46)*-1</f>
        <v>0</v>
      </c>
      <c r="HL110" s="6">
        <f>IF(HK105&lt;=0,0,(HL109/HL79)*9.8*Results!$C$46)*-1</f>
        <v>0</v>
      </c>
      <c r="HM110" s="6">
        <f>IF(HL105&lt;=0,0,(HM109/HM79)*9.8*Results!$C$46)*-1</f>
        <v>0</v>
      </c>
      <c r="HN110" s="6">
        <f>IF(HM105&lt;=0,0,(HN109/HN79)*9.8*Results!$C$46)*-1</f>
        <v>0</v>
      </c>
      <c r="HO110" s="6">
        <f>IF(HN105&lt;=0,0,(HO109/HO79)*9.8*Results!$C$46)*-1</f>
        <v>0</v>
      </c>
      <c r="HP110" s="6">
        <f>IF(HO105&lt;=0,0,(HP109/HP79)*9.8*Results!$C$46)*-1</f>
        <v>0</v>
      </c>
      <c r="HQ110" s="6">
        <f>IF(HP105&lt;=0,0,(HQ109/HQ79)*9.8*Results!$C$46)*-1</f>
        <v>0</v>
      </c>
      <c r="HR110" s="6">
        <f>IF(HQ105&lt;=0,0,(HR109/HR79)*9.8*Results!$C$46)*-1</f>
        <v>0</v>
      </c>
      <c r="HS110" s="6">
        <f>IF(HR105&lt;=0,0,(HS109/HS79)*9.8*Results!$C$46)*-1</f>
        <v>0</v>
      </c>
      <c r="HT110" s="6">
        <f>IF(HS105&lt;=0,0,(HT109/HT79)*9.8*Results!$C$46)*-1</f>
        <v>0</v>
      </c>
      <c r="HU110" s="6">
        <f>IF(HT105&lt;=0,0,(HU109/HU79)*9.8*Results!$C$46)*-1</f>
        <v>0</v>
      </c>
      <c r="HV110" s="6">
        <f>IF(HU105&lt;=0,0,(HV109/HV79)*9.8*Results!$C$46)*-1</f>
        <v>0</v>
      </c>
      <c r="HW110" s="6">
        <f>IF(HV105&lt;=0,0,(HW109/HW79)*9.8*Results!$C$46)*-1</f>
        <v>0</v>
      </c>
      <c r="HX110" s="6">
        <f>IF(HW105&lt;=0,0,(HX109/HX79)*9.8*Results!$C$46)*-1</f>
        <v>0</v>
      </c>
      <c r="HY110" s="6">
        <f>IF(HX105&lt;=0,0,(HY109/HY79)*9.8*Results!$C$46)*-1</f>
        <v>0</v>
      </c>
      <c r="HZ110" s="6">
        <f>IF(HY105&lt;=0,0,(HZ109/HZ79)*9.8*Results!$C$46)*-1</f>
        <v>0</v>
      </c>
      <c r="IA110" s="6">
        <f>IF(HZ105&lt;=0,0,(IA109/IA79)*9.8*Results!$C$46)*-1</f>
        <v>0</v>
      </c>
      <c r="IB110" s="6">
        <f>IF(IA105&lt;=0,0,(IB109/IB79)*9.8*Results!$C$46)*-1</f>
        <v>0</v>
      </c>
      <c r="IC110" s="6">
        <f>IF(IB105&lt;=0,0,(IC109/IC79)*9.8*Results!$C$46)*-1</f>
        <v>0</v>
      </c>
      <c r="ID110" s="6">
        <f>IF(IC105&lt;=0,0,(ID109/ID79)*9.8*Results!$C$46)*-1</f>
        <v>0</v>
      </c>
      <c r="IE110" s="6">
        <f>IF(ID105&lt;=0,0,(IE109/IE79)*9.8*Results!$C$46)*-1</f>
        <v>0</v>
      </c>
      <c r="IF110" s="6">
        <f>IF(IE105&lt;=0,0,(IF109/IF79)*9.8*Results!$C$46)*-1</f>
        <v>0</v>
      </c>
      <c r="IG110" s="6">
        <f>IF(IF105&lt;=0,0,(IG109/IG79)*9.8*Results!$C$46)*-1</f>
        <v>0</v>
      </c>
      <c r="IH110" s="6">
        <f>IF(IG105&lt;=0,0,(IH109/IH79)*9.8*Results!$C$46)*-1</f>
        <v>0</v>
      </c>
      <c r="II110" s="6">
        <f>IF(IH105&lt;=0,0,(II109/II79)*9.8*Results!$C$46)*-1</f>
        <v>0</v>
      </c>
      <c r="IJ110" s="6">
        <f>IF(II105&lt;=0,0,(IJ109/IJ79)*9.8*Results!$C$46)*-1</f>
        <v>0</v>
      </c>
      <c r="IK110" s="6">
        <f>IF(IJ105&lt;=0,0,(IK109/IK79)*9.8*Results!$C$46)*-1</f>
        <v>0</v>
      </c>
      <c r="IL110" s="6">
        <f>IF(IK105&lt;=0,0,(IL109/IL79)*9.8*Results!$C$46)*-1</f>
        <v>0</v>
      </c>
      <c r="IM110" s="6">
        <f>IF(IL105&lt;=0,0,(IM109/IM79)*9.8*Results!$C$46)*-1</f>
        <v>0</v>
      </c>
      <c r="IN110" s="6">
        <f>IF(IM105&lt;=0,0,(IN109/IN79)*9.8*Results!$C$46)*-1</f>
        <v>0</v>
      </c>
      <c r="IO110" s="6">
        <f>IF(IN105&lt;=0,0,(IO109/IO79)*9.8*Results!$C$46)*-1</f>
        <v>0</v>
      </c>
      <c r="IP110" s="6">
        <f>IF(IO105&lt;=0,0,(IP109/IP79)*9.8*Results!$C$46)*-1</f>
        <v>0</v>
      </c>
      <c r="IQ110" s="6">
        <f>IF(IP105&lt;=0,0,(IQ109/IQ79)*9.8*Results!$C$46)*-1</f>
        <v>0</v>
      </c>
      <c r="IR110" s="6">
        <f>IF(IQ105&lt;=0,0,(IR109/IR79)*9.8*Results!$C$46)*-1</f>
        <v>0</v>
      </c>
    </row>
    <row r="111" spans="1:252" s="8" customFormat="1" hidden="1" x14ac:dyDescent="0.25">
      <c r="A111" s="216"/>
      <c r="B111" s="2">
        <v>0</v>
      </c>
      <c r="C111" s="42">
        <f>IF(B105&lt;=0,0,SUM($B$110:C110)+SUM($B$112:B112))</f>
        <v>3334.1711425193766</v>
      </c>
      <c r="D111" s="42">
        <f>IF(C105&lt;=0,0,SUM($B$110:D110)+SUM($B$112:C112))</f>
        <v>3314.8610434372636</v>
      </c>
      <c r="E111" s="42">
        <f>IF(D105&lt;=0,0,SUM($B$110:E110)+SUM($B$112:D112))</f>
        <v>3295.4198476915903</v>
      </c>
      <c r="F111" s="42">
        <f>IF(E105&lt;=0,0,SUM($B$110:F110)+SUM($B$112:E112))</f>
        <v>3275.8450273431636</v>
      </c>
      <c r="G111" s="42">
        <f>IF(F105&lt;=0,0,SUM($B$110:G110)+SUM($B$112:F112))</f>
        <v>3256.1339826656649</v>
      </c>
      <c r="H111" s="42">
        <f>IF(G105&lt;=0,0,SUM($B$110:H110)+SUM($B$112:G112))</f>
        <v>3236.2840400461669</v>
      </c>
      <c r="I111" s="42">
        <f>IF(H105&lt;=0,0,SUM($B$110:I110)+SUM($B$112:H112))</f>
        <v>3216.2924498349153</v>
      </c>
      <c r="J111" s="42">
        <f>IF(I105&lt;=0,0,SUM($B$110:J110)+SUM($B$112:I112))</f>
        <v>3196.156387377484</v>
      </c>
      <c r="K111" s="42">
        <f>IF(J105&lt;=0,0,SUM($B$110:K110)+SUM($B$112:J112))</f>
        <v>3175.8729442485528</v>
      </c>
      <c r="L111" s="42">
        <f>IF(K105&lt;=0,0,SUM($B$110:L110)+SUM($B$112:K112))</f>
        <v>3155.4391291230008</v>
      </c>
      <c r="M111" s="42">
        <f>IF(L105&lt;=0,0,SUM($B$110:M110)+SUM($B$112:L112))</f>
        <v>3134.8518684916835</v>
      </c>
      <c r="N111" s="42">
        <f>IF(M105&lt;=0,0,SUM($B$110:N110)+SUM($B$112:M112))</f>
        <v>3114.1079978448752</v>
      </c>
      <c r="O111" s="42">
        <f>IF(N105&lt;=0,0,SUM($B$110:O110)+SUM($B$112:N112))</f>
        <v>3093.204262208108</v>
      </c>
      <c r="P111" s="42">
        <f>IF(O105&lt;=0,0,SUM($B$110:P110)+SUM($B$112:O112))</f>
        <v>3072.1373164352599</v>
      </c>
      <c r="Q111" s="42">
        <f>IF(P105&lt;=0,0,SUM($B$110:Q110)+SUM($B$112:P112))</f>
        <v>3050.9037193320742</v>
      </c>
      <c r="R111" s="42">
        <f>IF(Q105&lt;=0,0,SUM($B$110:R110)+SUM($B$112:Q112))</f>
        <v>3029.499927830735</v>
      </c>
      <c r="S111" s="42">
        <f>IF(R105&lt;=0,0,SUM($B$110:S110)+SUM($B$112:R112))</f>
        <v>3007.9222998432838</v>
      </c>
      <c r="T111" s="42">
        <f>IF(S105&lt;=0,0,SUM($B$110:T110)+SUM($B$112:S112))</f>
        <v>2986.1670910575067</v>
      </c>
      <c r="U111" s="42">
        <f>IF(T105&lt;=0,0,SUM($B$110:U110)+SUM($B$112:T112))</f>
        <v>2964.2304459721986</v>
      </c>
      <c r="V111" s="42">
        <f>IF(U105&lt;=0,0,SUM($B$110:V110)+SUM($B$112:U112))</f>
        <v>2942.108397436431</v>
      </c>
      <c r="W111" s="42">
        <f>IF(V105&lt;=0,0,SUM($B$110:W110)+SUM($B$112:V112))</f>
        <v>2919.7968659196545</v>
      </c>
      <c r="X111" s="42">
        <f>IF(W105&lt;=0,0,SUM($B$110:X110)+SUM($B$112:W112))</f>
        <v>2897.2916558007569</v>
      </c>
      <c r="Y111" s="42">
        <f>IF(X105&lt;=0,0,SUM($B$110:Y110)+SUM($B$112:X112))</f>
        <v>2874.5884488995239</v>
      </c>
      <c r="Z111" s="42">
        <f>IF(Y105&lt;=0,0,SUM($B$110:Z110)+SUM($B$112:Y112))</f>
        <v>2851.6828006166347</v>
      </c>
      <c r="AA111" s="42">
        <f>IF(Z105&lt;=0,0,SUM($B$110:AA110)+SUM($B$112:Z112))</f>
        <v>2828.5701359755508</v>
      </c>
      <c r="AB111" s="42">
        <f>IF(AA105&lt;=0,0,SUM($B$110:AB110)+SUM($B$112:AA112))</f>
        <v>2805.2457479968634</v>
      </c>
      <c r="AC111" s="42">
        <f>IF(AB105&lt;=0,0,SUM($B$110:AC110)+SUM($B$112:AB112))</f>
        <v>2781.7047933417412</v>
      </c>
      <c r="AD111" s="42">
        <f>IF(AC105&lt;=0,0,SUM($B$110:AD110)+SUM($B$112:AC112))</f>
        <v>2757.9422852926591</v>
      </c>
      <c r="AE111" s="42">
        <f>IF(AD105&lt;=0,0,SUM($B$110:AE110)+SUM($B$112:AD112))</f>
        <v>2733.9530892017033</v>
      </c>
      <c r="AF111" s="42">
        <f>IF(AE105&lt;=0,0,SUM($B$110:AF110)+SUM($B$112:AE112))</f>
        <v>2709.7319200960314</v>
      </c>
      <c r="AG111" s="42">
        <f>IF(AF105&lt;=0,0,SUM($B$110:AG110)+SUM($B$112:AF112))</f>
        <v>2685.2733376903552</v>
      </c>
      <c r="AH111" s="42">
        <f>IF(AG105&lt;=0,0,SUM($B$110:AH110)+SUM($B$112:AG112))</f>
        <v>2660.5717388751241</v>
      </c>
      <c r="AI111" s="42">
        <f>IF(AH105&lt;=0,0,SUM($B$110:AI110)+SUM($B$112:AH112))</f>
        <v>2635.62135473631</v>
      </c>
      <c r="AJ111" s="42">
        <f>IF(AI105&lt;=0,0,SUM($B$110:AJ110)+SUM($B$112:AI112))</f>
        <v>2610.4162450093472</v>
      </c>
      <c r="AK111" s="42">
        <f>IF(AJ105&lt;=0,0,SUM($B$110:AK110)+SUM($B$112:AJ112))</f>
        <v>2584.9502901923643</v>
      </c>
      <c r="AL111" s="42">
        <f>IF(AK105&lt;=0,0,SUM($B$110:AL110)+SUM($B$112:AK112))</f>
        <v>2559.2171878669983</v>
      </c>
      <c r="AM111" s="42">
        <f>IF(AL105&lt;=0,0,SUM($B$110:AM110)+SUM($B$112:AL112))</f>
        <v>2533.2104487199858</v>
      </c>
      <c r="AN111" s="42">
        <f>IF(AM105&lt;=0,0,SUM($B$110:AN110)+SUM($B$112:AM112))</f>
        <v>2506.923386021761</v>
      </c>
      <c r="AO111" s="42">
        <f>IF(AN105&lt;=0,0,SUM($B$110:AO110)+SUM($B$112:AN112))</f>
        <v>2480.3491112629267</v>
      </c>
      <c r="AP111" s="42">
        <f>IF(AO105&lt;=0,0,SUM($B$110:AP110)+SUM($B$112:AO112))</f>
        <v>2453.4805275249705</v>
      </c>
      <c r="AQ111" s="42">
        <f>IF(AP105&lt;=0,0,SUM($B$110:AQ110)+SUM($B$112:AP112))</f>
        <v>2426.3103225832915</v>
      </c>
      <c r="AR111" s="42">
        <f>IF(AQ105&lt;=0,0,SUM($B$110:AR110)+SUM($B$112:AQ112))</f>
        <v>2398.8309619009601</v>
      </c>
      <c r="AS111" s="42">
        <f>IF(AR105&lt;=0,0,SUM($B$110:AS110)+SUM($B$112:AR112))</f>
        <v>2371.0346813612096</v>
      </c>
      <c r="AT111" s="42">
        <f>IF(AS105&lt;=0,0,SUM($B$110:AT110)+SUM($B$112:AS112))</f>
        <v>2342.9134817052386</v>
      </c>
      <c r="AU111" s="42">
        <f>IF(AT105&lt;=0,0,SUM($B$110:AU110)+SUM($B$112:AT112))</f>
        <v>2314.4591190414776</v>
      </c>
      <c r="AV111" s="42">
        <f>IF(AU105&lt;=0,0,SUM($B$110:AV110)+SUM($B$112:AU112))</f>
        <v>2285.6630971148666</v>
      </c>
      <c r="AW111" s="42">
        <f>IF(AV105&lt;=0,0,SUM($B$110:AW110)+SUM($B$112:AV112))</f>
        <v>2256.5166594346651</v>
      </c>
      <c r="AX111" s="42">
        <f>IF(AW105&lt;=0,0,SUM($B$110:AX110)+SUM($B$112:AW112))</f>
        <v>2227.0107829254862</v>
      </c>
      <c r="AY111" s="42">
        <f>IF(AX105&lt;=0,0,SUM($B$110:AY110)+SUM($B$112:AX112))</f>
        <v>2197.1361697214147</v>
      </c>
      <c r="AZ111" s="42">
        <f>IF(AY105&lt;=0,0,SUM($B$110:AZ110)+SUM($B$112:AY112))</f>
        <v>2166.8832372875499</v>
      </c>
      <c r="BA111" s="42">
        <f>IF(AZ105&lt;=0,0,SUM($B$110:BA110)+SUM($B$112:AZ112))</f>
        <v>2136.2421102304238</v>
      </c>
      <c r="BB111" s="42">
        <f>IF(BA105&lt;=0,0,SUM($B$110:BB110)+SUM($B$112:BA112))</f>
        <v>2105.202613610219</v>
      </c>
      <c r="BC111" s="42">
        <f>IF(BB105&lt;=0,0,SUM($B$110:BC110)+SUM($B$112:BB112))</f>
        <v>2073.7542647242799</v>
      </c>
      <c r="BD111" s="42">
        <f>IF(BC105&lt;=0,0,SUM($B$110:BD110)+SUM($B$112:BC112))</f>
        <v>2041.8862649902899</v>
      </c>
      <c r="BE111" s="42">
        <f>IF(BD105&lt;=0,0,SUM($B$110:BE110)+SUM($B$112:BD112))</f>
        <v>2009.5874920894664</v>
      </c>
      <c r="BF111" s="42">
        <f>IF(BE105&lt;=0,0,SUM($B$110:BF110)+SUM($B$112:BE112))</f>
        <v>1976.8464923898116</v>
      </c>
      <c r="BG111" s="42">
        <f>IF(BF105&lt;=0,0,SUM($B$110:BG110)+SUM($B$112:BF112))</f>
        <v>1943.6514738467456</v>
      </c>
      <c r="BH111" s="42">
        <f>IF(BG105&lt;=0,0,SUM($B$110:BH110)+SUM($B$112:BG112))</f>
        <v>1909.9902994452368</v>
      </c>
      <c r="BI111" s="42">
        <f>IF(BH105&lt;=0,0,SUM($B$110:BI110)+SUM($B$112:BH112))</f>
        <v>1875.8504814333526</v>
      </c>
      <c r="BJ111" s="42">
        <f>IF(BI105&lt;=0,0,SUM($B$110:BJ110)+SUM($B$112:BI112))</f>
        <v>1841.2191776410348</v>
      </c>
      <c r="BK111" s="42">
        <f>IF(BJ105&lt;=0,0,SUM($B$110:BK110)+SUM($B$112:BJ112))</f>
        <v>1806.0831877611711</v>
      </c>
      <c r="BL111" s="42">
        <f>IF(BK105&lt;=0,0,SUM($B$110:BL110)+SUM($B$112:BK112))</f>
        <v>1770.4289488806828</v>
      </c>
      <c r="BM111" s="42">
        <f>IF(BL105&lt;=0,0,SUM($B$110:BM110)+SUM($B$112:BL112))</f>
        <v>1734.2425374478908</v>
      </c>
      <c r="BN111" s="42">
        <f>IF(BM105&lt;=0,0,SUM($B$110:BN110)+SUM($B$112:BM112))</f>
        <v>1697.509671204112</v>
      </c>
      <c r="BO111" s="42">
        <f>IF(BN105&lt;=0,0,SUM($B$110:BO110)+SUM($B$112:BN112))</f>
        <v>1660.2157128771175</v>
      </c>
      <c r="BP111" s="42">
        <f>IF(BO105&lt;=0,0,SUM($B$110:BP110)+SUM($B$112:BO112))</f>
        <v>1622.3456803266438</v>
      </c>
      <c r="BQ111" s="42">
        <f>IF(BP105&lt;=0,0,SUM($B$110:BQ110)+SUM($B$112:BP112))</f>
        <v>1583.8842578663268</v>
      </c>
      <c r="BR111" s="42">
        <f>IF(BQ105&lt;=0,0,SUM($B$110:BR110)+SUM($B$112:BQ112))</f>
        <v>1544.8158128128127</v>
      </c>
      <c r="BS111" s="42">
        <f>IF(BR105&lt;=0,0,SUM($B$110:BS110)+SUM($B$112:BR112))</f>
        <v>1505.1244209303641</v>
      </c>
      <c r="BT111" s="42">
        <f>IF(BS105&lt;=0,0,SUM($B$110:BT110)+SUM($B$112:BS112))</f>
        <v>1464.7938968097847</v>
      </c>
      <c r="BU111" s="42">
        <f>IF(BT105&lt;=0,0,SUM($B$110:BU110)+SUM($B$112:BT112))</f>
        <v>1423.8078343662828</v>
      </c>
      <c r="BV111" s="42">
        <f>IF(BU105&lt;=0,0,SUM($B$110:BV110)+SUM($B$112:BU112))</f>
        <v>1382.1496601323415</v>
      </c>
      <c r="BW111" s="42">
        <f>IF(BV105&lt;=0,0,SUM($B$110:BW110)+SUM($B$112:BV112))</f>
        <v>1339.8026974076836</v>
      </c>
      <c r="BX111" s="42">
        <f>IF(BW105&lt;=0,0,SUM($B$110:BX110)+SUM($B$112:BW112))</f>
        <v>1296.7502489688793</v>
      </c>
      <c r="BY111" s="42">
        <f>IF(BX105&lt;=0,0,SUM($B$110:BY110)+SUM($B$112:BX112))</f>
        <v>1252.9757019666931</v>
      </c>
      <c r="BZ111" s="42">
        <f>IF(BY105&lt;=0,0,SUM($B$110:BZ110)+SUM($B$112:BY112))</f>
        <v>1208.4626566881273</v>
      </c>
      <c r="CA111" s="42">
        <f>IF(BZ105&lt;=0,0,SUM($B$110:CA110)+SUM($B$112:BZ112))</f>
        <v>1163.1950880674731</v>
      </c>
      <c r="CB111" s="42">
        <f>IF(CA105&lt;=0,0,SUM($B$110:CB110)+SUM($B$112:CA112))</f>
        <v>1117.1575472231539</v>
      </c>
      <c r="CC111" s="42">
        <f>IF(CB105&lt;=0,0,SUM($B$110:CC110)+SUM($B$112:CB112))</f>
        <v>1070.3354130625255</v>
      </c>
      <c r="CD111" s="42">
        <f>IF(CC105&lt;=0,0,SUM($B$110:CD110)+SUM($B$112:CC112))</f>
        <v>1022.7152074857656</v>
      </c>
      <c r="CE111" s="42">
        <f>IF(CD105&lt;=0,0,SUM($B$110:CE110)+SUM($B$112:CD112))</f>
        <v>974.28499021544462</v>
      </c>
      <c r="CF111" s="42">
        <f>IF(CE105&lt;=0,0,SUM($B$110:CF110)+SUM($B$112:CE112))</f>
        <v>925.03485584974828</v>
      </c>
      <c r="CG111" s="42">
        <f>IF(CF105&lt;=0,0,SUM($B$110:CG110)+SUM($B$112:CF112))</f>
        <v>874.95756404387384</v>
      </c>
      <c r="CH111" s="42">
        <f>IF(CG105&lt;=0,0,SUM($B$110:CH110)+SUM($B$112:CG112))</f>
        <v>824.04934190997983</v>
      </c>
      <c r="CI111" s="42">
        <f>IF(CH105&lt;=0,0,SUM($B$110:CI110)+SUM($B$112:CH112))</f>
        <v>772.31091397384796</v>
      </c>
      <c r="CJ111" s="42">
        <f>IF(CI105&lt;=0,0,SUM($B$110:CJ110)+SUM($B$112:CI112))</f>
        <v>719.74883632305659</v>
      </c>
      <c r="CK111" s="42">
        <f>IF(CJ105&lt;=0,0,SUM($B$110:CK110)+SUM($B$112:CJ112))</f>
        <v>666.37724321458495</v>
      </c>
      <c r="CL111" s="42">
        <f>IF(CK105&lt;=0,0,SUM($B$110:CL110)+SUM($B$112:CK112))</f>
        <v>612.22016305603097</v>
      </c>
      <c r="CM111" s="42">
        <f>IF(CL105&lt;=0,0,SUM($B$110:CM110)+SUM($B$112:CL112))</f>
        <v>557.31463609869331</v>
      </c>
      <c r="CN111" s="42">
        <f>IF(CM105&lt;=0,0,SUM($B$110:CN110)+SUM($B$112:CM112))</f>
        <v>501.71498843550864</v>
      </c>
      <c r="CO111" s="42">
        <f>IF(CN105&lt;=0,0,SUM($B$110:CO110)+SUM($B$112:CN112))</f>
        <v>445.49882109771391</v>
      </c>
      <c r="CP111" s="42">
        <f>IF(CO105&lt;=0,0,SUM($B$110:CP110)+SUM($B$112:CO112))</f>
        <v>388.77563190755183</v>
      </c>
      <c r="CQ111" s="42">
        <f>IF(CP105&lt;=0,0,SUM($B$110:CQ110)+SUM($B$112:CP112))</f>
        <v>331.69964982097218</v>
      </c>
      <c r="CR111" s="42">
        <f>IF(CQ105&lt;=0,0,SUM($B$110:CR110)+SUM($B$112:CQ112))</f>
        <v>274.48977117539033</v>
      </c>
      <c r="CS111" s="42">
        <f>IF(CR105&lt;=0,0,SUM($B$110:CS110)+SUM($B$112:CR112))</f>
        <v>229.51912271654697</v>
      </c>
      <c r="CT111" s="42">
        <f>IF(CS105&lt;=0,0,SUM($B$110:CT110)+SUM($B$112:CS112))</f>
        <v>229.84418476784063</v>
      </c>
      <c r="CU111" s="42">
        <f>IF(CT105&lt;=0,0,SUM($B$110:CU110)+SUM($B$112:CT112))</f>
        <v>230.17084971801719</v>
      </c>
      <c r="CV111" s="42">
        <f>IF(CU105&lt;=0,0,SUM($B$110:CV110)+SUM($B$112:CU112))</f>
        <v>230.50200700323444</v>
      </c>
      <c r="CW111" s="42">
        <f>IF(CV105&lt;=0,0,SUM($B$110:CW110)+SUM($B$112:CV112))</f>
        <v>195.52551681120778</v>
      </c>
      <c r="CX111" s="42">
        <f>IF(CW105&lt;=0,0,SUM($B$110:CX110)+SUM($B$112:CW112))</f>
        <v>160.99621402207779</v>
      </c>
      <c r="CY111" s="42">
        <f>IF(CX105&lt;=0,0,SUM($B$110:CY110)+SUM($B$112:CX112))</f>
        <v>127.11575709714448</v>
      </c>
      <c r="CZ111" s="42">
        <f>IF(CY105&lt;=0,0,SUM($B$110:CZ110)+SUM($B$112:CY112))</f>
        <v>94.167542418807869</v>
      </c>
      <c r="DA111" s="42">
        <f>IF(CZ105&lt;=0,0,SUM($B$110:DA110)+SUM($B$112:CZ112))</f>
        <v>62.568559099439014</v>
      </c>
      <c r="DB111" s="42">
        <f>IF(DA105&lt;=0,0,SUM($B$110:DB110)+SUM($B$112:DA112))</f>
        <v>32.992407078794031</v>
      </c>
      <c r="DC111" s="42">
        <f>IF(DB105&lt;=0,0,SUM($B$110:DC110)+SUM($B$112:DB112))</f>
        <v>6.740594413345832</v>
      </c>
      <c r="DD111" s="42">
        <f>IF(DC105&lt;=0,0,SUM($B$110:DD110)+SUM($B$112:DC112))</f>
        <v>-18.136512603094644</v>
      </c>
      <c r="DE111" s="42">
        <f>IF(DD105&lt;=0,0,SUM($B$110:DE110)+SUM($B$112:DD112))</f>
        <v>-18.161428347239962</v>
      </c>
      <c r="DF111" s="42">
        <f>IF(DE105&lt;=0,0,SUM($B$110:DF110)+SUM($B$112:DE112))</f>
        <v>-18.161428347239962</v>
      </c>
      <c r="DG111" s="42">
        <f>IF(DF105&lt;=0,0,SUM($B$110:DG110)+SUM($B$112:DF112))</f>
        <v>-18.161428347239962</v>
      </c>
      <c r="DH111" s="42">
        <f>IF(DG105&lt;=0,0,SUM($B$110:DH110)+SUM($B$112:DG112))</f>
        <v>-18.161428347239962</v>
      </c>
      <c r="DI111" s="42">
        <f>IF(DH105&lt;=0,0,SUM($B$110:DI110)+SUM($B$112:DH112))</f>
        <v>-18.161428347239962</v>
      </c>
      <c r="DJ111" s="42">
        <f>IF(DI105&lt;=0,0,SUM($B$110:DJ110)+SUM($B$112:DI112))</f>
        <v>-18.161428347239962</v>
      </c>
      <c r="DK111" s="42">
        <f>IF(DJ105&lt;=0,0,SUM($B$110:DK110)+SUM($B$112:DJ112))</f>
        <v>-18.161428347239962</v>
      </c>
      <c r="DL111" s="42">
        <f>IF(DK105&lt;=0,0,SUM($B$110:DL110)+SUM($B$112:DK112))</f>
        <v>-18.161428347239962</v>
      </c>
      <c r="DM111" s="42">
        <f>IF(DL105&lt;=0,0,SUM($B$110:DM110)+SUM($B$112:DL112))</f>
        <v>-18.161428347239962</v>
      </c>
      <c r="DN111" s="42">
        <f>IF(DM105&lt;=0,0,SUM($B$110:DN110)+SUM($B$112:DM112))</f>
        <v>-18.161428347239962</v>
      </c>
      <c r="DO111" s="42">
        <f>IF(DN105&lt;=0,0,SUM($B$110:DO110)+SUM($B$112:DN112))</f>
        <v>-18.161428347239962</v>
      </c>
      <c r="DP111" s="42">
        <f>IF(DO105&lt;=0,0,SUM($B$110:DP110)+SUM($B$112:DO112))</f>
        <v>-18.161428347239962</v>
      </c>
      <c r="DQ111" s="42">
        <f>IF(DP105&lt;=0,0,SUM($B$110:DQ110)+SUM($B$112:DP112))</f>
        <v>-18.161428347239962</v>
      </c>
      <c r="DR111" s="42">
        <f>IF(DQ105&lt;=0,0,SUM($B$110:DR110)+SUM($B$112:DQ112))</f>
        <v>-18.161428347239962</v>
      </c>
      <c r="DS111" s="42">
        <f>IF(DR105&lt;=0,0,SUM($B$110:DS110)+SUM($B$112:DR112))</f>
        <v>-18.161428347239962</v>
      </c>
      <c r="DT111" s="42">
        <f>IF(DS105&lt;=0,0,SUM($B$110:DT110)+SUM($B$112:DS112))</f>
        <v>-18.161428347239962</v>
      </c>
      <c r="DU111" s="42">
        <f>IF(DT105&lt;=0,0,SUM($B$110:DU110)+SUM($B$112:DT112))</f>
        <v>-18.161428347239962</v>
      </c>
      <c r="DV111" s="42">
        <f>IF(DU105&lt;=0,0,SUM($B$110:DV110)+SUM($B$112:DU112))</f>
        <v>-18.161428347239962</v>
      </c>
      <c r="DW111" s="42">
        <f>IF(DV105&lt;=0,0,SUM($B$110:DW110)+SUM($B$112:DV112))</f>
        <v>-18.161428347239962</v>
      </c>
      <c r="DX111" s="42">
        <f>IF(DW105&lt;=0,0,SUM($B$110:DX110)+SUM($B$112:DW112))</f>
        <v>-18.161428347239962</v>
      </c>
      <c r="DY111" s="42">
        <f>IF(DX105&lt;=0,0,SUM($B$110:DY110)+SUM($B$112:DX112))</f>
        <v>-18.161428347239962</v>
      </c>
      <c r="DZ111" s="42">
        <f>IF(DY105&lt;=0,0,SUM($B$110:DZ110)+SUM($B$112:DY112))</f>
        <v>-18.161428347239962</v>
      </c>
      <c r="EA111" s="42">
        <f>IF(DZ105&lt;=0,0,SUM($B$110:EA110)+SUM($B$112:DZ112))</f>
        <v>-18.161428347239962</v>
      </c>
      <c r="EB111" s="42">
        <f>IF(EA105&lt;=0,0,SUM($B$110:EB110)+SUM($B$112:EA112))</f>
        <v>-18.161428347239962</v>
      </c>
      <c r="EC111" s="42">
        <f>IF(EB105&lt;=0,0,SUM($B$110:EC110)+SUM($B$112:EB112))</f>
        <v>-18.161428347239962</v>
      </c>
      <c r="ED111" s="42">
        <f>IF(EC105&lt;=0,0,SUM($B$110:ED110)+SUM($B$112:EC112))</f>
        <v>-18.161428347239962</v>
      </c>
      <c r="EE111" s="42">
        <f>IF(ED105&lt;=0,0,SUM($B$110:EE110)+SUM($B$112:ED112))</f>
        <v>-18.161428347239962</v>
      </c>
      <c r="EF111" s="42">
        <f>IF(EE105&lt;=0,0,SUM($B$110:EF110)+SUM($B$112:EE112))</f>
        <v>-18.161428347239962</v>
      </c>
      <c r="EG111" s="42">
        <f>IF(EF105&lt;=0,0,SUM($B$110:EG110)+SUM($B$112:EF112))</f>
        <v>-18.161428347239962</v>
      </c>
      <c r="EH111" s="42">
        <f>IF(EG105&lt;=0,0,SUM($B$110:EH110)+SUM($B$112:EG112))</f>
        <v>-18.161428347239962</v>
      </c>
      <c r="EI111" s="42">
        <f>IF(EH105&lt;=0,0,SUM($B$110:EI110)+SUM($B$112:EH112))</f>
        <v>-18.161428347239962</v>
      </c>
      <c r="EJ111" s="42">
        <f>IF(EI105&lt;=0,0,SUM($B$110:EJ110)+SUM($B$112:EI112))</f>
        <v>-18.161428347239962</v>
      </c>
      <c r="EK111" s="42">
        <f>IF(EJ105&lt;=0,0,SUM($B$110:EK110)+SUM($B$112:EJ112))</f>
        <v>-18.161428347239962</v>
      </c>
      <c r="EL111" s="42">
        <f>IF(EK105&lt;=0,0,SUM($B$110:EL110)+SUM($B$112:EK112))</f>
        <v>-18.161428347239962</v>
      </c>
      <c r="EM111" s="42">
        <f>IF(EL105&lt;=0,0,SUM($B$110:EM110)+SUM($B$112:EL112))</f>
        <v>-18.161428347239962</v>
      </c>
      <c r="EN111" s="42">
        <f>IF(EM105&lt;=0,0,SUM($B$110:EN110)+SUM($B$112:EM112))</f>
        <v>-18.161428347239962</v>
      </c>
      <c r="EO111" s="42">
        <f>IF(EN105&lt;=0,0,SUM($B$110:EO110)+SUM($B$112:EN112))</f>
        <v>-18.161428347239962</v>
      </c>
      <c r="EP111" s="42">
        <f>IF(EO105&lt;=0,0,SUM($B$110:EP110)+SUM($B$112:EO112))</f>
        <v>-18.161428347239962</v>
      </c>
      <c r="EQ111" s="42">
        <f>IF(EP105&lt;=0,0,SUM($B$110:EQ110)+SUM($B$112:EP112))</f>
        <v>-18.161428347239962</v>
      </c>
      <c r="ER111" s="42">
        <f>IF(EQ105&lt;=0,0,SUM($B$110:ER110)+SUM($B$112:EQ112))</f>
        <v>-18.161428347239962</v>
      </c>
      <c r="ES111" s="42">
        <f>IF(ER105&lt;=0,0,SUM($B$110:ES110)+SUM($B$112:ER112))</f>
        <v>-18.161428347239962</v>
      </c>
      <c r="ET111" s="42">
        <f>IF(ES105&lt;=0,0,SUM($B$110:ET110)+SUM($B$112:ES112))</f>
        <v>-18.161428347239962</v>
      </c>
      <c r="EU111" s="42">
        <f>IF(ET105&lt;=0,0,SUM($B$110:EU110)+SUM($B$112:ET112))</f>
        <v>-18.161428347239962</v>
      </c>
      <c r="EV111" s="42">
        <f>IF(EU105&lt;=0,0,SUM($B$110:EV110)+SUM($B$112:EU112))</f>
        <v>-18.161428347239962</v>
      </c>
      <c r="EW111" s="42">
        <f>IF(EV105&lt;=0,0,SUM($B$110:EW110)+SUM($B$112:EV112))</f>
        <v>-18.161428347239962</v>
      </c>
      <c r="EX111" s="42">
        <f>IF(EW105&lt;=0,0,SUM($B$110:EX110)+SUM($B$112:EW112))</f>
        <v>-18.161428347239962</v>
      </c>
      <c r="EY111" s="42">
        <f>IF(EX105&lt;=0,0,SUM($B$110:EY110)+SUM($B$112:EX112))</f>
        <v>-18.161428347239962</v>
      </c>
      <c r="EZ111" s="42">
        <f>IF(EY105&lt;=0,0,SUM($B$110:EZ110)+SUM($B$112:EY112))</f>
        <v>-18.161428347239962</v>
      </c>
      <c r="FA111" s="42">
        <f>IF(EZ105&lt;=0,0,SUM($B$110:FA110)+SUM($B$112:EZ112))</f>
        <v>-18.161428347239962</v>
      </c>
      <c r="FB111" s="42">
        <f>IF(FA105&lt;=0,0,SUM($B$110:FB110)+SUM($B$112:FA112))</f>
        <v>-18.161428347239962</v>
      </c>
      <c r="FC111" s="42">
        <f>IF(FB105&lt;=0,0,SUM($B$110:FC110)+SUM($B$112:FB112))</f>
        <v>-18.161428347239962</v>
      </c>
      <c r="FD111" s="42">
        <f>IF(FC105&lt;=0,0,SUM($B$110:FD110)+SUM($B$112:FC112))</f>
        <v>-18.161428347239962</v>
      </c>
      <c r="FE111" s="42">
        <f>IF(FD105&lt;=0,0,SUM($B$110:FE110)+SUM($B$112:FD112))</f>
        <v>-18.161428347239962</v>
      </c>
      <c r="FF111" s="42">
        <f>IF(FE105&lt;=0,0,SUM($B$110:FF110)+SUM($B$112:FE112))</f>
        <v>-18.161428347239962</v>
      </c>
      <c r="FG111" s="42">
        <f>IF(FF105&lt;=0,0,SUM($B$110:FG110)+SUM($B$112:FF112))</f>
        <v>-18.161428347239962</v>
      </c>
      <c r="FH111" s="42">
        <f>IF(FG105&lt;=0,0,SUM($B$110:FH110)+SUM($B$112:FG112))</f>
        <v>-18.161428347239962</v>
      </c>
      <c r="FI111" s="42">
        <f>IF(FH105&lt;=0,0,SUM($B$110:FI110)+SUM($B$112:FH112))</f>
        <v>-18.161428347239962</v>
      </c>
      <c r="FJ111" s="42">
        <f>IF(FI105&lt;=0,0,SUM($B$110:FJ110)+SUM($B$112:FI112))</f>
        <v>-18.161428347239962</v>
      </c>
      <c r="FK111" s="42">
        <f>IF(FJ105&lt;=0,0,SUM($B$110:FK110)+SUM($B$112:FJ112))</f>
        <v>-18.161428347239962</v>
      </c>
      <c r="FL111" s="42">
        <f>IF(FK105&lt;=0,0,SUM($B$110:FL110)+SUM($B$112:FK112))</f>
        <v>-18.161428347239962</v>
      </c>
      <c r="FM111" s="42">
        <f>IF(FL105&lt;=0,0,SUM($B$110:FM110)+SUM($B$112:FL112))</f>
        <v>-18.161428347239962</v>
      </c>
      <c r="FN111" s="42">
        <f>IF(FM105&lt;=0,0,SUM($B$110:FN110)+SUM($B$112:FM112))</f>
        <v>-18.161428347239962</v>
      </c>
      <c r="FO111" s="42">
        <f>IF(FN105&lt;=0,0,SUM($B$110:FO110)+SUM($B$112:FN112))</f>
        <v>-18.161428347239962</v>
      </c>
      <c r="FP111" s="42">
        <f>IF(FO105&lt;=0,0,SUM($B$110:FP110)+SUM($B$112:FO112))</f>
        <v>-18.161428347239962</v>
      </c>
      <c r="FQ111" s="42">
        <f>IF(FP105&lt;=0,0,SUM($B$110:FQ110)+SUM($B$112:FP112))</f>
        <v>0</v>
      </c>
      <c r="FR111" s="42">
        <f>IF(FQ105&lt;=0,0,SUM($B$110:FR110)+SUM($B$112:FQ112))</f>
        <v>0</v>
      </c>
      <c r="FS111" s="42">
        <f>IF(FR105&lt;=0,0,SUM($B$110:FS110)+SUM($B$112:FR112))</f>
        <v>0</v>
      </c>
      <c r="FT111" s="42">
        <f>IF(FS105&lt;=0,0,SUM($B$110:FT110)+SUM($B$112:FS112))</f>
        <v>0</v>
      </c>
      <c r="FU111" s="42">
        <f>IF(FT105&lt;=0,0,SUM($B$110:FU110)+SUM($B$112:FT112))</f>
        <v>0</v>
      </c>
      <c r="FV111" s="42">
        <f>IF(FU105&lt;=0,0,SUM($B$110:FV110)+SUM($B$112:FU112))</f>
        <v>0</v>
      </c>
      <c r="FW111" s="42">
        <f>IF(FV105&lt;=0,0,SUM($B$110:FW110)+SUM($B$112:FV112))</f>
        <v>0</v>
      </c>
      <c r="FX111" s="42">
        <f>IF(FW105&lt;=0,0,SUM($B$110:FX110)+SUM($B$112:FW112))</f>
        <v>0</v>
      </c>
      <c r="FY111" s="42">
        <f>IF(FX105&lt;=0,0,SUM($B$110:FY110)+SUM($B$112:FX112))</f>
        <v>0</v>
      </c>
      <c r="FZ111" s="42">
        <f>IF(FY105&lt;=0,0,SUM($B$110:FZ110)+SUM($B$112:FY112))</f>
        <v>0</v>
      </c>
      <c r="GA111" s="42">
        <f>IF(FZ105&lt;=0,0,SUM($B$110:GA110)+SUM($B$112:FZ112))</f>
        <v>0</v>
      </c>
      <c r="GB111" s="42">
        <f>IF(GA105&lt;=0,0,SUM($B$110:GB110)+SUM($B$112:GA112))</f>
        <v>0</v>
      </c>
      <c r="GC111" s="42">
        <f>IF(GB105&lt;=0,0,SUM($B$110:GC110)+SUM($B$112:GB112))</f>
        <v>0</v>
      </c>
      <c r="GD111" s="42">
        <f>IF(GC105&lt;=0,0,SUM($B$110:GD110)+SUM($B$112:GC112))</f>
        <v>0</v>
      </c>
      <c r="GE111" s="42">
        <f>IF(GD105&lt;=0,0,SUM($B$110:GE110)+SUM($B$112:GD112))</f>
        <v>0</v>
      </c>
      <c r="GF111" s="42">
        <f>IF(GE105&lt;=0,0,SUM($B$110:GF110)+SUM($B$112:GE112))</f>
        <v>0</v>
      </c>
      <c r="GG111" s="42">
        <f>IF(GF105&lt;=0,0,SUM($B$110:GG110)+SUM($B$112:GF112))</f>
        <v>0</v>
      </c>
      <c r="GH111" s="42">
        <f>IF(GG105&lt;=0,0,SUM($B$110:GH110)+SUM($B$112:GG112))</f>
        <v>0</v>
      </c>
      <c r="GI111" s="42">
        <f>IF(GH105&lt;=0,0,SUM($B$110:GI110)+SUM($B$112:GH112))</f>
        <v>0</v>
      </c>
      <c r="GJ111" s="42">
        <f>IF(GI105&lt;=0,0,SUM($B$110:GJ110)+SUM($B$112:GI112))</f>
        <v>0</v>
      </c>
      <c r="GK111" s="42">
        <f>IF(GJ105&lt;=0,0,SUM($B$110:GK110)+SUM($B$112:GJ112))</f>
        <v>0</v>
      </c>
      <c r="GL111" s="42">
        <f>IF(GK105&lt;=0,0,SUM($B$110:GL110)+SUM($B$112:GK112))</f>
        <v>0</v>
      </c>
      <c r="GM111" s="42">
        <f>IF(GL105&lt;=0,0,SUM($B$110:GM110)+SUM($B$112:GL112))</f>
        <v>0</v>
      </c>
      <c r="GN111" s="42">
        <f>IF(GM105&lt;=0,0,SUM($B$110:GN110)+SUM($B$112:GM112))</f>
        <v>0</v>
      </c>
      <c r="GO111" s="42">
        <f>IF(GN105&lt;=0,0,SUM($B$110:GO110)+SUM($B$112:GN112))</f>
        <v>0</v>
      </c>
      <c r="GP111" s="42">
        <f>IF(GO105&lt;=0,0,SUM($B$110:GP110)+SUM($B$112:GO112))</f>
        <v>0</v>
      </c>
      <c r="GQ111" s="42">
        <f>IF(GP105&lt;=0,0,SUM($B$110:GQ110)+SUM($B$112:GP112))</f>
        <v>0</v>
      </c>
      <c r="GR111" s="42">
        <f>IF(GQ105&lt;=0,0,SUM($B$110:GR110)+SUM($B$112:GQ112))</f>
        <v>0</v>
      </c>
      <c r="GS111" s="42">
        <f>IF(GR105&lt;=0,0,SUM($B$110:GS110)+SUM($B$112:GR112))</f>
        <v>0</v>
      </c>
      <c r="GT111" s="42">
        <f>IF(GS105&lt;=0,0,SUM($B$110:GT110)+SUM($B$112:GS112))</f>
        <v>0</v>
      </c>
      <c r="GU111" s="42">
        <f>IF(GT105&lt;=0,0,SUM($B$110:GU110)+SUM($B$112:GT112))</f>
        <v>0</v>
      </c>
      <c r="GV111" s="42">
        <f>IF(GU105&lt;=0,0,SUM($B$110:GV110)+SUM($B$112:GU112))</f>
        <v>0</v>
      </c>
      <c r="GW111" s="42">
        <f>IF(GV105&lt;=0,0,SUM($B$110:GW110)+SUM($B$112:GV112))</f>
        <v>0</v>
      </c>
      <c r="GX111" s="42">
        <f>IF(GW105&lt;=0,0,SUM($B$110:GX110)+SUM($B$112:GW112))</f>
        <v>0</v>
      </c>
      <c r="GY111" s="42">
        <f>IF(GX105&lt;=0,0,SUM($B$110:GY110)+SUM($B$112:GX112))</f>
        <v>0</v>
      </c>
      <c r="GZ111" s="42">
        <f>IF(GY105&lt;=0,0,SUM($B$110:GZ110)+SUM($B$112:GY112))</f>
        <v>0</v>
      </c>
      <c r="HA111" s="42">
        <f>IF(GZ105&lt;=0,0,SUM($B$110:HA110)+SUM($B$112:GZ112))</f>
        <v>0</v>
      </c>
      <c r="HB111" s="42">
        <f>IF(HA105&lt;=0,0,SUM($B$110:HB110)+SUM($B$112:HA112))</f>
        <v>0</v>
      </c>
      <c r="HC111" s="42">
        <f>IF(HB105&lt;=0,0,SUM($B$110:HC110)+SUM($B$112:HB112))</f>
        <v>0</v>
      </c>
      <c r="HD111" s="42">
        <f>IF(HC105&lt;=0,0,SUM($B$110:HD110)+SUM($B$112:HC112))</f>
        <v>0</v>
      </c>
      <c r="HE111" s="42">
        <f>IF(HD105&lt;=0,0,SUM($B$110:HE110)+SUM($B$112:HD112))</f>
        <v>0</v>
      </c>
      <c r="HF111" s="42">
        <f>IF(HE105&lt;=0,0,SUM($B$110:HF110)+SUM($B$112:HE112))</f>
        <v>0</v>
      </c>
      <c r="HG111" s="42">
        <f>IF(HF105&lt;=0,0,SUM($B$110:HG110)+SUM($B$112:HF112))</f>
        <v>0</v>
      </c>
      <c r="HH111" s="42">
        <f>IF(HG105&lt;=0,0,SUM($B$110:HH110)+SUM($B$112:HG112))</f>
        <v>0</v>
      </c>
      <c r="HI111" s="42">
        <f>IF(HH105&lt;=0,0,SUM($B$110:HI110)+SUM($B$112:HH112))</f>
        <v>0</v>
      </c>
      <c r="HJ111" s="42">
        <f>IF(HI105&lt;=0,0,SUM($B$110:HJ110)+SUM($B$112:HI112))</f>
        <v>0</v>
      </c>
      <c r="HK111" s="42">
        <f>IF(HJ105&lt;=0,0,SUM($B$110:HK110)+SUM($B$112:HJ112))</f>
        <v>0</v>
      </c>
      <c r="HL111" s="42">
        <f>IF(HK105&lt;=0,0,SUM($B$110:HL110)+SUM($B$112:HK112))</f>
        <v>0</v>
      </c>
      <c r="HM111" s="42">
        <f>IF(HL105&lt;=0,0,SUM($B$110:HM110)+SUM($B$112:HL112))</f>
        <v>0</v>
      </c>
      <c r="HN111" s="42">
        <f>IF(HM105&lt;=0,0,SUM($B$110:HN110)+SUM($B$112:HM112))</f>
        <v>0</v>
      </c>
      <c r="HO111" s="42">
        <f>IF(HN105&lt;=0,0,SUM($B$110:HO110)+SUM($B$112:HN112))</f>
        <v>0</v>
      </c>
      <c r="HP111" s="42">
        <f>IF(HO105&lt;=0,0,SUM($B$110:HP110)+SUM($B$112:HO112))</f>
        <v>0</v>
      </c>
      <c r="HQ111" s="42">
        <f>IF(HP105&lt;=0,0,SUM($B$110:HQ110)+SUM($B$112:HP112))</f>
        <v>0</v>
      </c>
      <c r="HR111" s="42">
        <f>IF(HQ105&lt;=0,0,SUM($B$110:HR110)+SUM($B$112:HQ112))</f>
        <v>0</v>
      </c>
      <c r="HS111" s="42">
        <f>IF(HR105&lt;=0,0,SUM($B$110:HS110)+SUM($B$112:HR112))</f>
        <v>0</v>
      </c>
      <c r="HT111" s="42">
        <f>IF(HS105&lt;=0,0,SUM($B$110:HT110)+SUM($B$112:HS112))</f>
        <v>0</v>
      </c>
      <c r="HU111" s="42">
        <f>IF(HT105&lt;=0,0,SUM($B$110:HU110)+SUM($B$112:HT112))</f>
        <v>0</v>
      </c>
      <c r="HV111" s="42">
        <f>IF(HU105&lt;=0,0,SUM($B$110:HV110)+SUM($B$112:HU112))</f>
        <v>0</v>
      </c>
      <c r="HW111" s="42">
        <f>IF(HV105&lt;=0,0,SUM($B$110:HW110)+SUM($B$112:HV112))</f>
        <v>0</v>
      </c>
      <c r="HX111" s="42">
        <f>IF(HW105&lt;=0,0,SUM($B$110:HX110)+SUM($B$112:HW112))</f>
        <v>0</v>
      </c>
      <c r="HY111" s="42">
        <f>IF(HX105&lt;=0,0,SUM($B$110:HY110)+SUM($B$112:HX112))</f>
        <v>0</v>
      </c>
      <c r="HZ111" s="42">
        <f>IF(HY105&lt;=0,0,SUM($B$110:HZ110)+SUM($B$112:HY112))</f>
        <v>0</v>
      </c>
      <c r="IA111" s="42">
        <f>IF(HZ105&lt;=0,0,SUM($B$110:IA110)+SUM($B$112:HZ112))</f>
        <v>0</v>
      </c>
      <c r="IB111" s="42">
        <f>IF(IA105&lt;=0,0,SUM($B$110:IB110)+SUM($B$112:IA112))</f>
        <v>0</v>
      </c>
      <c r="IC111" s="42">
        <f>IF(IB105&lt;=0,0,SUM($B$110:IC110)+SUM($B$112:IB112))</f>
        <v>0</v>
      </c>
      <c r="ID111" s="42">
        <f>IF(IC105&lt;=0,0,SUM($B$110:ID110)+SUM($B$112:IC112))</f>
        <v>0</v>
      </c>
      <c r="IE111" s="42">
        <f>IF(ID105&lt;=0,0,SUM($B$110:IE110)+SUM($B$112:ID112))</f>
        <v>0</v>
      </c>
      <c r="IF111" s="42">
        <f>IF(IE105&lt;=0,0,SUM($B$110:IF110)+SUM($B$112:IE112))</f>
        <v>0</v>
      </c>
      <c r="IG111" s="42">
        <f>IF(IF105&lt;=0,0,SUM($B$110:IG110)+SUM($B$112:IF112))</f>
        <v>0</v>
      </c>
      <c r="IH111" s="42">
        <f>IF(IG105&lt;=0,0,SUM($B$110:IH110)+SUM($B$112:IG112))</f>
        <v>0</v>
      </c>
      <c r="II111" s="42">
        <f>IF(IH105&lt;=0,0,SUM($B$110:II110)+SUM($B$112:IH112))</f>
        <v>0</v>
      </c>
      <c r="IJ111" s="42">
        <f>IF(II105&lt;=0,0,SUM($B$110:IJ110)+SUM($B$112:II112))</f>
        <v>0</v>
      </c>
      <c r="IK111" s="42">
        <f>IF(IJ105&lt;=0,0,SUM($B$110:IK110)+SUM($B$112:IJ112))</f>
        <v>0</v>
      </c>
      <c r="IL111" s="42">
        <f>IF(IK105&lt;=0,0,SUM($B$110:IL110)+SUM($B$112:IK112))</f>
        <v>0</v>
      </c>
      <c r="IM111" s="42">
        <f>IF(IL105&lt;=0,0,SUM($B$110:IM110)+SUM($B$112:IL112))</f>
        <v>0</v>
      </c>
      <c r="IN111" s="42">
        <f>IF(IM105&lt;=0,0,SUM($B$110:IN110)+SUM($B$112:IM112))</f>
        <v>0</v>
      </c>
      <c r="IO111" s="42">
        <f>IF(IN105&lt;=0,0,SUM($B$110:IO110)+SUM($B$112:IN112))</f>
        <v>0</v>
      </c>
      <c r="IP111" s="42">
        <f>IF(IO105&lt;=0,0,SUM($B$110:IP110)+SUM($B$112:IO112))</f>
        <v>0</v>
      </c>
      <c r="IQ111" s="42">
        <f>IF(IP105&lt;=0,0,SUM($B$110:IQ110)+SUM($B$112:IP112))</f>
        <v>0</v>
      </c>
      <c r="IR111" s="222">
        <f>IF(IQ105&lt;=0,0,SUM($B$110:IR110)+SUM($B$112:IQ112))</f>
        <v>0</v>
      </c>
    </row>
    <row r="112" spans="1:252" s="3" customFormat="1" hidden="1" x14ac:dyDescent="0.25">
      <c r="A112" s="218"/>
      <c r="B112" s="5"/>
      <c r="C112" s="6">
        <f>IF(OR(B114=0,B105&lt;=0),0,(C111*(B106+Results!$C$47)/(C106+Results!$C$47))-C111)</f>
        <v>1.9429621966082777E-2</v>
      </c>
      <c r="D112" s="6">
        <f>IF(OR(C114=0,C105&lt;=0),0,(D111*(C106+Results!$C$47)/(D106+Results!$C$47))-D111)</f>
        <v>5.822226403734021E-2</v>
      </c>
      <c r="E112" s="6">
        <f>IF(OR(D114=0,D105&lt;=0),0,(E111*(D106+Results!$C$47)/(E106+Results!$C$47))-E111)</f>
        <v>9.7095227072259149E-2</v>
      </c>
      <c r="F112" s="6">
        <f>IF(OR(E114=0,E105&lt;=0),0,(F111*(E106+Results!$C$47)/(F106+Results!$C$47))-F111)</f>
        <v>0.13603522185303518</v>
      </c>
      <c r="G112" s="6">
        <f>IF(OR(F114=0,F105&lt;=0),0,(G111*(F106+Results!$C$47)/(G106+Results!$C$47))-G111)</f>
        <v>0.17502857021645468</v>
      </c>
      <c r="H112" s="6">
        <f>IF(OR(G114=0,G105&lt;=0),0,(H111*(G106+Results!$C$47)/(H106+Results!$C$47))-H111)</f>
        <v>0.21406121377322052</v>
      </c>
      <c r="I112" s="6">
        <f>IF(OR(H114=0,H105&lt;=0),0,(I111*(H106+Results!$C$47)/(I106+Results!$C$47))-I111)</f>
        <v>0.25312195216019973</v>
      </c>
      <c r="J112" s="6">
        <f>IF(OR(I114=0,I105&lt;=0),0,(J111*(I106+Results!$C$47)/(J106+Results!$C$47))-J111)</f>
        <v>0.29219272031059518</v>
      </c>
      <c r="K112" s="6">
        <f>IF(OR(J114=0,J105&lt;=0),0,(K111*(J106+Results!$C$47)/(K106+Results!$C$47))-K111)</f>
        <v>0.33125828660740808</v>
      </c>
      <c r="L112" s="6">
        <f>IF(OR(K114=0,K105&lt;=0),0,(L111*(K106+Results!$C$47)/(L106+Results!$C$47))-L111)</f>
        <v>0.37030616088941315</v>
      </c>
      <c r="M112" s="6">
        <f>IF(OR(L114=0,L105&lt;=0),0,(M111*(L106+Results!$C$47)/(M106+Results!$C$47))-M111)</f>
        <v>0.40931714529187957</v>
      </c>
      <c r="N112" s="6">
        <f>IF(OR(M114=0,M105&lt;=0),0,(N111*(M106+Results!$C$47)/(N106+Results!$C$47))-N111)</f>
        <v>0.44827475547845097</v>
      </c>
      <c r="O112" s="6">
        <f>IF(OR(N114=0,N105&lt;=0),0,(O111*(N106+Results!$C$47)/(O106+Results!$C$47))-O111)</f>
        <v>0.48716504964022533</v>
      </c>
      <c r="P112" s="6">
        <f>IF(OR(O114=0,O105&lt;=0),0,(P111*(O106+Results!$C$47)/(P106+Results!$C$47))-P111)</f>
        <v>0.52597054481793748</v>
      </c>
      <c r="Q112" s="6">
        <f>IF(OR(P114=0,P105&lt;=0),0,(Q111*(P106+Results!$C$47)/(Q106+Results!$C$47))-Q111)</f>
        <v>0.564670356816805</v>
      </c>
      <c r="R112" s="6">
        <f>IF(OR(Q114=0,Q105&lt;=0),0,(R111*(Q106+Results!$C$47)/(R106+Results!$C$47))-R111)</f>
        <v>0.60324895455551086</v>
      </c>
      <c r="S112" s="6">
        <f>IF(OR(R114=0,R105&lt;=0),0,(S111*(R106+Results!$C$47)/(S106+Results!$C$47))-S111)</f>
        <v>0.64169019226210366</v>
      </c>
      <c r="T112" s="6">
        <f>IF(OR(S114=0,S105&lt;=0),0,(T111*(S106+Results!$C$47)/(T106+Results!$C$47))-T111)</f>
        <v>0.67997165277483873</v>
      </c>
      <c r="U112" s="6">
        <f>IF(OR(T114=0,T105&lt;=0),0,(U111*(T106+Results!$C$47)/(U106+Results!$C$47))-U111)</f>
        <v>0.71807324262181282</v>
      </c>
      <c r="V112" s="6">
        <f>IF(OR(U114=0,U105&lt;=0),0,(V111*(U106+Results!$C$47)/(V106+Results!$C$47))-V111)</f>
        <v>0.75597701753986257</v>
      </c>
      <c r="W112" s="6">
        <f>IF(OR(V114=0,V105&lt;=0),0,(W111*(V106+Results!$C$47)/(W106+Results!$C$47))-W111)</f>
        <v>0.79366430512436636</v>
      </c>
      <c r="X112" s="6">
        <f>IF(OR(W114=0,W105&lt;=0),0,(X111*(W106+Results!$C$47)/(X106+Results!$C$47))-X111)</f>
        <v>0.83111305978809469</v>
      </c>
      <c r="Y112" s="6">
        <f>IF(OR(X114=0,X105&lt;=0),0,(Y111*(X106+Results!$C$47)/(Y106+Results!$C$47))-Y111)</f>
        <v>0.86830058236864716</v>
      </c>
      <c r="Z112" s="6">
        <f>IF(OR(Y114=0,Y105&lt;=0),0,(Z111*(Y106+Results!$C$47)/(Z106+Results!$C$47))-Z111)</f>
        <v>0.90520353682040877</v>
      </c>
      <c r="AA112" s="6">
        <f>IF(OR(Z114=0,Z105&lt;=0),0,(AA111*(Z106+Results!$C$47)/(AA106+Results!$C$47))-AA111)</f>
        <v>0.94180039636512447</v>
      </c>
      <c r="AB112" s="6">
        <f>IF(OR(AA114=0,AA105&lt;=0),0,(AB111*(AA106+Results!$C$47)/(AB106+Results!$C$47))-AB111)</f>
        <v>0.97806883520115662</v>
      </c>
      <c r="AC112" s="6">
        <f>IF(OR(AB114=0,AB105&lt;=0),0,(AC111*(AB106+Results!$C$47)/(AC106+Results!$C$47))-AC111)</f>
        <v>1.013983197374273</v>
      </c>
      <c r="AD112" s="6">
        <f>IF(OR(AC114=0,AC105&lt;=0),0,(AD111*(AC106+Results!$C$47)/(AD106+Results!$C$47))-AD111)</f>
        <v>1.0495170946451253</v>
      </c>
      <c r="AE112" s="6">
        <f>IF(OR(AD114=0,AD105&lt;=0),0,(AE111*(AD106+Results!$C$47)/(AE106+Results!$C$47))-AE111)</f>
        <v>1.0846456929994019</v>
      </c>
      <c r="AF112" s="6">
        <f>IF(OR(AE114=0,AE105&lt;=0),0,(AF111*(AE106+Results!$C$47)/(AF106+Results!$C$47))-AF111)</f>
        <v>1.1193432576101259</v>
      </c>
      <c r="AG112" s="6">
        <f>IF(OR(AF114=0,AF105&lt;=0),0,(AG111*(AF106+Results!$C$47)/(AG106+Results!$C$47))-AG111)</f>
        <v>1.1535807749660307</v>
      </c>
      <c r="AH112" s="6">
        <f>IF(OR(AG114=0,AG105&lt;=0),0,(AH111*(AG106+Results!$C$47)/(AH106+Results!$C$47))-AH111)</f>
        <v>1.1873306246939137</v>
      </c>
      <c r="AI112" s="6">
        <f>IF(OR(AH114=0,AH105&lt;=0),0,(AI111*(AH106+Results!$C$47)/(AI106+Results!$C$47))-AI111)</f>
        <v>1.2205641619730159</v>
      </c>
      <c r="AJ112" s="6">
        <f>IF(OR(AI114=0,AI105&lt;=0),0,(AJ111*(AI106+Results!$C$47)/(AJ106+Results!$C$47))-AJ111)</f>
        <v>1.2532495325126547</v>
      </c>
      <c r="AK112" s="6">
        <f>IF(OR(AJ114=0,AJ105&lt;=0),0,(AK111*(AJ106+Results!$C$47)/(AK106+Results!$C$47))-AK111)</f>
        <v>1.2853560291550821</v>
      </c>
      <c r="AL112" s="6">
        <f>IF(OR(AK114=0,AK105&lt;=0),0,(AL111*(AK106+Results!$C$47)/(AL106+Results!$C$47))-AL111)</f>
        <v>1.3168539437506297</v>
      </c>
      <c r="AM112" s="6">
        <f>IF(OR(AL114=0,AL105&lt;=0),0,(AM111*(AL106+Results!$C$47)/(AM106+Results!$C$47))-AM111)</f>
        <v>1.3477081900641679</v>
      </c>
      <c r="AN112" s="6">
        <f>IF(OR(AM114=0,AM105&lt;=0),0,(AN111*(AM106+Results!$C$47)/(AN106+Results!$C$47))-AN111)</f>
        <v>1.3778846147861259</v>
      </c>
      <c r="AO112" s="6">
        <f>IF(OR(AN114=0,AN105&lt;=0),0,(AO111*(AN106+Results!$C$47)/(AO106+Results!$C$47))-AO111)</f>
        <v>1.4073478889313265</v>
      </c>
      <c r="AP112" s="6">
        <f>IF(OR(AO114=0,AO105&lt;=0),0,(AP111*(AO106+Results!$C$47)/(AP106+Results!$C$47))-AP111)</f>
        <v>1.436061396005698</v>
      </c>
      <c r="AQ112" s="6">
        <f>IF(OR(AP114=0,AP105&lt;=0),0,(AQ111*(AP106+Results!$C$47)/(AQ106+Results!$C$47))-AQ111)</f>
        <v>1.4639872756142722</v>
      </c>
      <c r="AR112" s="6">
        <f>IF(OR(AQ114=0,AQ105&lt;=0),0,(AR111*(AQ106+Results!$C$47)/(AR106+Results!$C$47))-AR111)</f>
        <v>1.4910863107711521</v>
      </c>
      <c r="AS112" s="6">
        <f>IF(OR(AR114=0,AR105&lt;=0),0,(AS111*(AR106+Results!$C$47)/(AS106+Results!$C$47))-AS111)</f>
        <v>1.5173197712656474</v>
      </c>
      <c r="AT112" s="6">
        <f>IF(OR(AS114=0,AS105&lt;=0),0,(AT111*(AS106+Results!$C$47)/(AT106+Results!$C$47))-AT111)</f>
        <v>1.5426456225786751</v>
      </c>
      <c r="AU112" s="6">
        <f>IF(OR(AT114=0,AT105&lt;=0),0,(AU111*(AT106+Results!$C$47)/(AU106+Results!$C$47))-AU111)</f>
        <v>1.5670204076564005</v>
      </c>
      <c r="AV112" s="6">
        <f>IF(OR(AU114=0,AU105&lt;=0),0,(AV111*(AU106+Results!$C$47)/(AV106+Results!$C$47))-AV111)</f>
        <v>1.5903992123085118</v>
      </c>
      <c r="AW112" s="6">
        <f>IF(OR(AV114=0,AV105&lt;=0),0,(AW111*(AV106+Results!$C$47)/(AW106+Results!$C$47))-AW111)</f>
        <v>1.6127372727814873</v>
      </c>
      <c r="AX112" s="6">
        <f>IF(OR(AW114=0,AW105&lt;=0),0,(AX111*(AW106+Results!$C$47)/(AX106+Results!$C$47))-AX111)</f>
        <v>1.6339881834551306</v>
      </c>
      <c r="AY112" s="6">
        <f>IF(OR(AX114=0,AX105&lt;=0),0,(AY111*(AX106+Results!$C$47)/(AY106+Results!$C$47))-AY111)</f>
        <v>1.6541022632263775</v>
      </c>
      <c r="AZ112" s="6">
        <f>IF(OR(AY114=0,AY105&lt;=0),0,(AZ111*(AY106+Results!$C$47)/(AZ106+Results!$C$47))-AZ111)</f>
        <v>1.6730282436692505</v>
      </c>
      <c r="BA112" s="6">
        <f>IF(OR(AZ114=0,AZ105&lt;=0),0,(BA111*(AZ106+Results!$C$47)/(BA106+Results!$C$47))-BA111)</f>
        <v>1.6907147229603652</v>
      </c>
      <c r="BB112" s="6">
        <f>IF(OR(BA114=0,BA105&lt;=0),0,(BB111*(BA106+Results!$C$47)/(BB106+Results!$C$47))-BB111)</f>
        <v>1.7071085395177761</v>
      </c>
      <c r="BC112" s="6">
        <f>IF(OR(BB114=0,BB105&lt;=0),0,(BC111*(BB106+Results!$C$47)/(BC106+Results!$C$47))-BC111)</f>
        <v>1.7221547095236929</v>
      </c>
      <c r="BD112" s="6">
        <f>IF(OR(BC114=0,BC105&lt;=0),0,(BD111*(BC106+Results!$C$47)/(BD106+Results!$C$47))-BD111)</f>
        <v>1.7357964466993963</v>
      </c>
      <c r="BE112" s="6">
        <f>IF(OR(BD114=0,BD105&lt;=0),0,(BE111*(BD106+Results!$C$47)/(BE106+Results!$C$47))-BE111)</f>
        <v>1.7479751081611994</v>
      </c>
      <c r="BF112" s="6">
        <f>IF(OR(BE114=0,BE105&lt;=0),0,(BF111*(BE106+Results!$C$47)/(BF106+Results!$C$47))-BF111)</f>
        <v>1.7586302243157661</v>
      </c>
      <c r="BG112" s="6">
        <f>IF(OR(BF114=0,BF105&lt;=0),0,(BG111*(BF106+Results!$C$47)/(BG106+Results!$C$47))-BG111)</f>
        <v>1.7676994568348618</v>
      </c>
      <c r="BH112" s="6">
        <f>IF(OR(BG114=0,BG105&lt;=0),0,(BH111*(BG106+Results!$C$47)/(BH106+Results!$C$47))-BH111)</f>
        <v>1.7751186428663459</v>
      </c>
      <c r="BI112" s="6">
        <f>IF(OR(BH114=0,BH105&lt;=0),0,(BI111*(BH106+Results!$C$47)/(BI106+Results!$C$47))-BI111)</f>
        <v>1.7808229340303114</v>
      </c>
      <c r="BJ112" s="6">
        <f>IF(OR(BI114=0,BI105&lt;=0),0,(BJ111*(BI106+Results!$C$47)/(BJ106+Results!$C$47))-BJ111)</f>
        <v>1.7847455789597007</v>
      </c>
      <c r="BK112" s="6">
        <f>IF(OR(BJ114=0,BJ105&lt;=0),0,(BK111*(BJ106+Results!$C$47)/(BK106+Results!$C$47))-BK111)</f>
        <v>1.7868157141490428</v>
      </c>
      <c r="BL112" s="6">
        <f>IF(OR(BK114=0,BK105&lt;=0),0,(BL111*(BK106+Results!$C$47)/(BL106+Results!$C$47))-BL111)</f>
        <v>1.7869629890601573</v>
      </c>
      <c r="BM112" s="6">
        <f>IF(OR(BL114=0,BL105&lt;=0),0,(BM111*(BL106+Results!$C$47)/(BM106+Results!$C$47))-BM111)</f>
        <v>1.7851153118851926</v>
      </c>
      <c r="BN112" s="6">
        <f>IF(OR(BM114=0,BM105&lt;=0),0,(BN111*(BM106+Results!$C$47)/(BN106+Results!$C$47))-BN111)</f>
        <v>1.7811978972051747</v>
      </c>
      <c r="BO112" s="6">
        <f>IF(OR(BN114=0,BN105&lt;=0),0,(BO111*(BN106+Results!$C$47)/(BO106+Results!$C$47))-BO111)</f>
        <v>1.775136395473055</v>
      </c>
      <c r="BP112" s="6">
        <f>IF(OR(BO114=0,BO105&lt;=0),0,(BP111*(BO106+Results!$C$47)/(BP106+Results!$C$47))-BP111)</f>
        <v>1.7668540232459691</v>
      </c>
      <c r="BQ112" s="6">
        <f>IF(OR(BP114=0,BP105&lt;=0),0,(BQ111*(BP106+Results!$C$47)/(BQ106+Results!$C$47))-BQ111)</f>
        <v>1.756271856730109</v>
      </c>
      <c r="BR112" s="6">
        <f>IF(OR(BQ114=0,BQ105&lt;=0),0,(BR111*(BQ106+Results!$C$47)/(BR106+Results!$C$47))-BR111)</f>
        <v>1.7433117076093367</v>
      </c>
      <c r="BS112" s="6">
        <f>IF(OR(BR114=0,BR105&lt;=0),0,(BS111*(BR106+Results!$C$47)/(BS106+Results!$C$47))-BS111)</f>
        <v>1.7278937216408394</v>
      </c>
      <c r="BT112" s="6">
        <f>IF(OR(BS114=0,BS105&lt;=0),0,(BT111*(BS106+Results!$C$47)/(BT106+Results!$C$47))-BT111)</f>
        <v>1.7099375392383536</v>
      </c>
      <c r="BU112" s="6">
        <f>IF(OR(BT114=0,BT105&lt;=0),0,(BU111*(BT106+Results!$C$47)/(BU106+Results!$C$47))-BU111)</f>
        <v>1.6893641337132976</v>
      </c>
      <c r="BV112" s="6">
        <f>IF(OR(BU114=0,BU105&lt;=0),0,(BV111*(BU106+Results!$C$47)/(BV106+Results!$C$47))-BV111)</f>
        <v>1.6660932482018325</v>
      </c>
      <c r="BW112" s="6">
        <f>IF(OR(BV114=0,BV105&lt;=0),0,(BW111*(BV106+Results!$C$47)/(BW106+Results!$C$47))-BW111)</f>
        <v>1.6400454647916831</v>
      </c>
      <c r="BX112" s="6">
        <f>IF(OR(BW114=0,BW105&lt;=0),0,(BX111*(BW106+Results!$C$47)/(BX106+Results!$C$47))-BX111)</f>
        <v>1.6111440690826839</v>
      </c>
      <c r="BY112" s="6">
        <f>IF(OR(BX114=0,BX105&lt;=0),0,(BY111*(BX106+Results!$C$47)/(BY106+Results!$C$47))-BY111)</f>
        <v>1.5793137826874499</v>
      </c>
      <c r="BZ112" s="6">
        <f>IF(OR(BY114=0,BY105&lt;=0),0,(BZ111*(BY106+Results!$C$47)/(BZ106+Results!$C$47))-BZ111)</f>
        <v>1.5444822967883738</v>
      </c>
      <c r="CA112" s="6">
        <f>IF(OR(BZ114=0,BZ105&lt;=0),0,(CA111*(BZ106+Results!$C$47)/(CA106+Results!$C$47))-CA111)</f>
        <v>1.5065813422909287</v>
      </c>
      <c r="CB112" s="6">
        <f>IF(OR(CA114=0,CA105&lt;=0),0,(CB111*(CA106+Results!$C$47)/(CB106+Results!$C$47))-CB111)</f>
        <v>1.4655478775098345</v>
      </c>
      <c r="CC112" s="6">
        <f>IF(OR(CB114=0,CB105&lt;=0),0,(CC111*(CB106+Results!$C$47)/(CC106+Results!$C$47))-CC111)</f>
        <v>1.4213259748050859</v>
      </c>
      <c r="CD112" s="6">
        <f>IF(OR(CC114=0,CC105&lt;=0),0,(CD111*(CC106+Results!$C$47)/(CD106+Results!$C$47))-CD111)</f>
        <v>1.3738679896287067</v>
      </c>
      <c r="CE112" s="6">
        <f>IF(OR(CD114=0,CD105&lt;=0),0,(CE111*(CD106+Results!$C$47)/(CE106+Results!$C$47))-CE111)</f>
        <v>1.3231362521160008</v>
      </c>
      <c r="CF112" s="6">
        <f>IF(OR(CE114=0,CE105&lt;=0),0,(CF111*(CE106+Results!$C$47)/(CF106+Results!$C$47))-CF111)</f>
        <v>1.2691062273742091</v>
      </c>
      <c r="CG112" s="6">
        <f>IF(OR(CF114=0,CF105&lt;=0),0,(CG111*(CF106+Results!$C$47)/(CG106+Results!$C$47))-CG111)</f>
        <v>1.2117690129009588</v>
      </c>
      <c r="CH112" s="6">
        <f>IF(OR(CG114=0,CG105&lt;=0),0,(CH111*(CG106+Results!$C$47)/(CH106+Results!$C$47))-CH111)</f>
        <v>1.1511347123879432</v>
      </c>
      <c r="CI112" s="6">
        <f>IF(OR(CH114=0,CH105&lt;=0),0,(CI111*(CH106+Results!$C$47)/(CI106+Results!$C$47))-CI111)</f>
        <v>1.08723661674901</v>
      </c>
      <c r="CJ112" s="6">
        <f>IF(OR(CI114=0,CI105&lt;=0),0,(CJ111*(CI106+Results!$C$47)/(CJ106+Results!$C$47))-CJ111)</f>
        <v>1.0201361195946674</v>
      </c>
      <c r="CK112" s="6">
        <f>IF(OR(CJ114=0,CJ105&lt;=0),0,(CK111*(CJ106+Results!$C$47)/(CK106+Results!$C$47))-CK111)</f>
        <v>0.94992880953691383</v>
      </c>
      <c r="CL112" s="6">
        <f>IF(OR(CK114=0,CK105&lt;=0),0,(CL111*(CK106+Results!$C$47)/(CL106+Results!$C$47))-CL111)</f>
        <v>0.876751808840595</v>
      </c>
      <c r="CM112" s="6">
        <f>IF(OR(CL114=0,CL105&lt;=0),0,(CM111*(CL106+Results!$C$47)/(CM106+Results!$C$47))-CM111)</f>
        <v>0.80079296290841739</v>
      </c>
      <c r="CN112" s="6">
        <f>IF(OR(CM114=0,CM105&lt;=0),0,(CN111*(CM106+Results!$C$47)/(CN106+Results!$C$47))-CN111)</f>
        <v>0.72230214693144035</v>
      </c>
      <c r="CO112" s="6">
        <f>IF(OR(CN114=0,CN105&lt;=0),0,(CO111*(CN106+Results!$C$47)/(CO106+Results!$C$47))-CO111)</f>
        <v>0.64160605792085335</v>
      </c>
      <c r="CP112" s="6">
        <f>IF(OR(CO114=0,CO105&lt;=0),0,(CP111*(CO106+Results!$C$47)/(CP106+Results!$C$47))-CP111)</f>
        <v>0.55912718595243405</v>
      </c>
      <c r="CQ112" s="6">
        <f>IF(OR(CP114=0,CP105&lt;=0),0,(CQ111*(CP106+Results!$C$47)/(CQ106+Results!$C$47))-CQ111)</f>
        <v>0.4754092721244092</v>
      </c>
      <c r="CR112" s="6">
        <f>IF(OR(CQ114=0,CQ105&lt;=0),0,(CR111*(CQ106+Results!$C$47)/(CR106+Results!$C$47))-CR111)</f>
        <v>0.39115296666602717</v>
      </c>
      <c r="CS112" s="6">
        <f>IF(OR(CR114=0,CR105&lt;=0),0,(CS111*(CR106+Results!$C$47)/(CS106+Results!$C$47))-CS111)</f>
        <v>0.3250620512936564</v>
      </c>
      <c r="CT112" s="6">
        <f>IF(OR(CS114=0,CS105&lt;=0),0,(CT111*(CS106+Results!$C$47)/(CT106+Results!$C$47))-CT111)</f>
        <v>0.32666495017656416</v>
      </c>
      <c r="CU112" s="6">
        <f>IF(OR(CT114=0,CT105&lt;=0),0,(CU111*(CT106+Results!$C$47)/(CU106+Results!$C$47))-CU111)</f>
        <v>0.33115728521724463</v>
      </c>
      <c r="CV112" s="6">
        <f>IF(OR(CU114=0,CU105&lt;=0),0,(CV111*(CU106+Results!$C$47)/(CV106+Results!$C$47))-CV111)</f>
        <v>0.3356946068187483</v>
      </c>
      <c r="CW112" s="6">
        <f>IF(OR(CV114=0,CV105&lt;=0),0,(CW111*(CV106+Results!$C$47)/(CW106+Results!$C$47))-CW111)</f>
        <v>0.28608512861489999</v>
      </c>
      <c r="CX112" s="6">
        <f>IF(OR(CW114=0,CW105&lt;=0),0,(CX111*(CW106+Results!$C$47)/(CX106+Results!$C$47))-CX111)</f>
        <v>0.2347481251117074</v>
      </c>
      <c r="CY112" s="6">
        <f>IF(OR(CX114=0,CX105&lt;=0),0,(CY111*(CX106+Results!$C$47)/(CY106+Results!$C$47))-CY111)</f>
        <v>0.18444365426135789</v>
      </c>
      <c r="CZ112" s="6">
        <f>IF(OR(CY114=0,CY105&lt;=0),0,(CZ111*(CY106+Results!$C$47)/(CZ106+Results!$C$47))-CZ111)</f>
        <v>0.13575015332175155</v>
      </c>
      <c r="DA112" s="6">
        <f>IF(OR(CZ114=0,CZ105&lt;=0),0,(DA111*(CZ106+Results!$C$47)/(DA106+Results!$C$47))-DA111)</f>
        <v>8.9444714780675838E-2</v>
      </c>
      <c r="DB112" s="6">
        <f>IF(OR(DA114=0,DA105&lt;=0),0,(DB111*(DA106+Results!$C$47)/(DB106+Results!$C$47))-DB111)</f>
        <v>4.666618730672667E-2</v>
      </c>
      <c r="DC112" s="6">
        <f>IF(OR(DB114=0,DB105&lt;=0),0,(DC111*(DB106+Results!$C$47)/(DC106+Results!$C$47))-DC111)</f>
        <v>9.4074246098276859E-3</v>
      </c>
      <c r="DD112" s="6">
        <f>IF(OR(DC114=0,DC105&lt;=0),0,(DD111*(DC106+Results!$C$47)/(DD106+Results!$C$47))-DD111)</f>
        <v>-2.4915744145317831E-2</v>
      </c>
      <c r="DE112" s="6">
        <f>IF(OR(DD114=0,DD105&lt;=0),0,(DE111*(DD106+Results!$C$47)/(DE106+Results!$C$47))-DE111)</f>
        <v>0</v>
      </c>
      <c r="DF112" s="6">
        <f>IF(OR(DE114=0,DE105&lt;=0),0,(DF111*(DE106+Results!$C$47)/(DF106+Results!$C$47))-DF111)</f>
        <v>0</v>
      </c>
      <c r="DG112" s="6">
        <f>IF(OR(DF114=0,DF105&lt;=0),0,(DG111*(DF106+Results!$C$47)/(DG106+Results!$C$47))-DG111)</f>
        <v>0</v>
      </c>
      <c r="DH112" s="6">
        <f>IF(OR(DG114=0,DG105&lt;=0),0,(DH111*(DG106+Results!$C$47)/(DH106+Results!$C$47))-DH111)</f>
        <v>0</v>
      </c>
      <c r="DI112" s="6">
        <f>IF(OR(DH114=0,DH105&lt;=0),0,(DI111*(DH106+Results!$C$47)/(DI106+Results!$C$47))-DI111)</f>
        <v>0</v>
      </c>
      <c r="DJ112" s="6">
        <f>IF(OR(DI114=0,DI105&lt;=0),0,(DJ111*(DI106+Results!$C$47)/(DJ106+Results!$C$47))-DJ111)</f>
        <v>0</v>
      </c>
      <c r="DK112" s="6">
        <f>IF(OR(DJ114=0,DJ105&lt;=0),0,(DK111*(DJ106+Results!$C$47)/(DK106+Results!$C$47))-DK111)</f>
        <v>0</v>
      </c>
      <c r="DL112" s="6">
        <f>IF(OR(DK114=0,DK105&lt;=0),0,(DL111*(DK106+Results!$C$47)/(DL106+Results!$C$47))-DL111)</f>
        <v>0</v>
      </c>
      <c r="DM112" s="6">
        <f>IF(OR(DL114=0,DL105&lt;=0),0,(DM111*(DL106+Results!$C$47)/(DM106+Results!$C$47))-DM111)</f>
        <v>0</v>
      </c>
      <c r="DN112" s="6">
        <f>IF(OR(DM114=0,DM105&lt;=0),0,(DN111*(DM106+Results!$C$47)/(DN106+Results!$C$47))-DN111)</f>
        <v>0</v>
      </c>
      <c r="DO112" s="6">
        <f>IF(OR(DN114=0,DN105&lt;=0),0,(DO111*(DN106+Results!$C$47)/(DO106+Results!$C$47))-DO111)</f>
        <v>0</v>
      </c>
      <c r="DP112" s="6">
        <f>IF(OR(DO114=0,DO105&lt;=0),0,(DP111*(DO106+Results!$C$47)/(DP106+Results!$C$47))-DP111)</f>
        <v>0</v>
      </c>
      <c r="DQ112" s="6">
        <f>IF(OR(DP114=0,DP105&lt;=0),0,(DQ111*(DP106+Results!$C$47)/(DQ106+Results!$C$47))-DQ111)</f>
        <v>0</v>
      </c>
      <c r="DR112" s="6">
        <f>IF(OR(DQ114=0,DQ105&lt;=0),0,(DR111*(DQ106+Results!$C$47)/(DR106+Results!$C$47))-DR111)</f>
        <v>0</v>
      </c>
      <c r="DS112" s="6">
        <f>IF(OR(DR114=0,DR105&lt;=0),0,(DS111*(DR106+Results!$C$47)/(DS106+Results!$C$47))-DS111)</f>
        <v>0</v>
      </c>
      <c r="DT112" s="6">
        <f>IF(OR(DS114=0,DS105&lt;=0),0,(DT111*(DS106+Results!$C$47)/(DT106+Results!$C$47))-DT111)</f>
        <v>0</v>
      </c>
      <c r="DU112" s="6">
        <f>IF(OR(DT114=0,DT105&lt;=0),0,(DU111*(DT106+Results!$C$47)/(DU106+Results!$C$47))-DU111)</f>
        <v>0</v>
      </c>
      <c r="DV112" s="6">
        <f>IF(OR(DU114=0,DU105&lt;=0),0,(DV111*(DU106+Results!$C$47)/(DV106+Results!$C$47))-DV111)</f>
        <v>0</v>
      </c>
      <c r="DW112" s="6">
        <f>IF(OR(DV114=0,DV105&lt;=0),0,(DW111*(DV106+Results!$C$47)/(DW106+Results!$C$47))-DW111)</f>
        <v>0</v>
      </c>
      <c r="DX112" s="6">
        <f>IF(OR(DW114=0,DW105&lt;=0),0,(DX111*(DW106+Results!$C$47)/(DX106+Results!$C$47))-DX111)</f>
        <v>0</v>
      </c>
      <c r="DY112" s="6">
        <f>IF(OR(DX114=0,DX105&lt;=0),0,(DY111*(DX106+Results!$C$47)/(DY106+Results!$C$47))-DY111)</f>
        <v>0</v>
      </c>
      <c r="DZ112" s="6">
        <f>IF(OR(DY114=0,DY105&lt;=0),0,(DZ111*(DY106+Results!$C$47)/(DZ106+Results!$C$47))-DZ111)</f>
        <v>0</v>
      </c>
      <c r="EA112" s="6">
        <f>IF(OR(DZ114=0,DZ105&lt;=0),0,(EA111*(DZ106+Results!$C$47)/(EA106+Results!$C$47))-EA111)</f>
        <v>0</v>
      </c>
      <c r="EB112" s="6">
        <f>IF(OR(EA114=0,EA105&lt;=0),0,(EB111*(EA106+Results!$C$47)/(EB106+Results!$C$47))-EB111)</f>
        <v>0</v>
      </c>
      <c r="EC112" s="6">
        <f>IF(OR(EB114=0,EB105&lt;=0),0,(EC111*(EB106+Results!$C$47)/(EC106+Results!$C$47))-EC111)</f>
        <v>0</v>
      </c>
      <c r="ED112" s="6">
        <f>IF(OR(EC114=0,EC105&lt;=0),0,(ED111*(EC106+Results!$C$47)/(ED106+Results!$C$47))-ED111)</f>
        <v>0</v>
      </c>
      <c r="EE112" s="6">
        <f>IF(OR(ED114=0,ED105&lt;=0),0,(EE111*(ED106+Results!$C$47)/(EE106+Results!$C$47))-EE111)</f>
        <v>0</v>
      </c>
      <c r="EF112" s="6">
        <f>IF(OR(EE114=0,EE105&lt;=0),0,(EF111*(EE106+Results!$C$47)/(EF106+Results!$C$47))-EF111)</f>
        <v>0</v>
      </c>
      <c r="EG112" s="6">
        <f>IF(OR(EF114=0,EF105&lt;=0),0,(EG111*(EF106+Results!$C$47)/(EG106+Results!$C$47))-EG111)</f>
        <v>0</v>
      </c>
      <c r="EH112" s="6">
        <f>IF(OR(EG114=0,EG105&lt;=0),0,(EH111*(EG106+Results!$C$47)/(EH106+Results!$C$47))-EH111)</f>
        <v>0</v>
      </c>
      <c r="EI112" s="6">
        <f>IF(OR(EH114=0,EH105&lt;=0),0,(EI111*(EH106+Results!$C$47)/(EI106+Results!$C$47))-EI111)</f>
        <v>0</v>
      </c>
      <c r="EJ112" s="6">
        <f>IF(OR(EI114=0,EI105&lt;=0),0,(EJ111*(EI106+Results!$C$47)/(EJ106+Results!$C$47))-EJ111)</f>
        <v>0</v>
      </c>
      <c r="EK112" s="6">
        <f>IF(OR(EJ114=0,EJ105&lt;=0),0,(EK111*(EJ106+Results!$C$47)/(EK106+Results!$C$47))-EK111)</f>
        <v>0</v>
      </c>
      <c r="EL112" s="6">
        <f>IF(OR(EK114=0,EK105&lt;=0),0,(EL111*(EK106+Results!$C$47)/(EL106+Results!$C$47))-EL111)</f>
        <v>0</v>
      </c>
      <c r="EM112" s="6">
        <f>IF(OR(EL114=0,EL105&lt;=0),0,(EM111*(EL106+Results!$C$47)/(EM106+Results!$C$47))-EM111)</f>
        <v>0</v>
      </c>
      <c r="EN112" s="6">
        <f>IF(OR(EM114=0,EM105&lt;=0),0,(EN111*(EM106+Results!$C$47)/(EN106+Results!$C$47))-EN111)</f>
        <v>0</v>
      </c>
      <c r="EO112" s="6">
        <f>IF(OR(EN114=0,EN105&lt;=0),0,(EO111*(EN106+Results!$C$47)/(EO106+Results!$C$47))-EO111)</f>
        <v>0</v>
      </c>
      <c r="EP112" s="6">
        <f>IF(OR(EO114=0,EO105&lt;=0),0,(EP111*(EO106+Results!$C$47)/(EP106+Results!$C$47))-EP111)</f>
        <v>0</v>
      </c>
      <c r="EQ112" s="6">
        <f>IF(OR(EP114=0,EP105&lt;=0),0,(EQ111*(EP106+Results!$C$47)/(EQ106+Results!$C$47))-EQ111)</f>
        <v>0</v>
      </c>
      <c r="ER112" s="6">
        <f>IF(OR(EQ114=0,EQ105&lt;=0),0,(ER111*(EQ106+Results!$C$47)/(ER106+Results!$C$47))-ER111)</f>
        <v>0</v>
      </c>
      <c r="ES112" s="6">
        <f>IF(OR(ER114=0,ER105&lt;=0),0,(ES111*(ER106+Results!$C$47)/(ES106+Results!$C$47))-ES111)</f>
        <v>0</v>
      </c>
      <c r="ET112" s="6">
        <f>IF(OR(ES114=0,ES105&lt;=0),0,(ET111*(ES106+Results!$C$47)/(ET106+Results!$C$47))-ET111)</f>
        <v>0</v>
      </c>
      <c r="EU112" s="6">
        <f>IF(OR(ET114=0,ET105&lt;=0),0,(EU111*(ET106+Results!$C$47)/(EU106+Results!$C$47))-EU111)</f>
        <v>0</v>
      </c>
      <c r="EV112" s="6">
        <f>IF(OR(EU114=0,EU105&lt;=0),0,(EV111*(EU106+Results!$C$47)/(EV106+Results!$C$47))-EV111)</f>
        <v>0</v>
      </c>
      <c r="EW112" s="6">
        <f>IF(OR(EV114=0,EV105&lt;=0),0,(EW111*(EV106+Results!$C$47)/(EW106+Results!$C$47))-EW111)</f>
        <v>0</v>
      </c>
      <c r="EX112" s="6">
        <f>IF(OR(EW114=0,EW105&lt;=0),0,(EX111*(EW106+Results!$C$47)/(EX106+Results!$C$47))-EX111)</f>
        <v>0</v>
      </c>
      <c r="EY112" s="6">
        <f>IF(OR(EX114=0,EX105&lt;=0),0,(EY111*(EX106+Results!$C$47)/(EY106+Results!$C$47))-EY111)</f>
        <v>0</v>
      </c>
      <c r="EZ112" s="6">
        <f>IF(OR(EY114=0,EY105&lt;=0),0,(EZ111*(EY106+Results!$C$47)/(EZ106+Results!$C$47))-EZ111)</f>
        <v>0</v>
      </c>
      <c r="FA112" s="6">
        <f>IF(OR(EZ114=0,EZ105&lt;=0),0,(FA111*(EZ106+Results!$C$47)/(FA106+Results!$C$47))-FA111)</f>
        <v>0</v>
      </c>
      <c r="FB112" s="6">
        <f>IF(OR(FA114=0,FA105&lt;=0),0,(FB111*(FA106+Results!$C$47)/(FB106+Results!$C$47))-FB111)</f>
        <v>0</v>
      </c>
      <c r="FC112" s="6">
        <f>IF(OR(FB114=0,FB105&lt;=0),0,(FC111*(FB106+Results!$C$47)/(FC106+Results!$C$47))-FC111)</f>
        <v>0</v>
      </c>
      <c r="FD112" s="6">
        <f>IF(OR(FC114=0,FC105&lt;=0),0,(FD111*(FC106+Results!$C$47)/(FD106+Results!$C$47))-FD111)</f>
        <v>0</v>
      </c>
      <c r="FE112" s="6">
        <f>IF(OR(FD114=0,FD105&lt;=0),0,(FE111*(FD106+Results!$C$47)/(FE106+Results!$C$47))-FE111)</f>
        <v>0</v>
      </c>
      <c r="FF112" s="6">
        <f>IF(OR(FE114=0,FE105&lt;=0),0,(FF111*(FE106+Results!$C$47)/(FF106+Results!$C$47))-FF111)</f>
        <v>0</v>
      </c>
      <c r="FG112" s="6">
        <f>IF(OR(FF114=0,FF105&lt;=0),0,(FG111*(FF106+Results!$C$47)/(FG106+Results!$C$47))-FG111)</f>
        <v>0</v>
      </c>
      <c r="FH112" s="6">
        <f>IF(OR(FG114=0,FG105&lt;=0),0,(FH111*(FG106+Results!$C$47)/(FH106+Results!$C$47))-FH111)</f>
        <v>0</v>
      </c>
      <c r="FI112" s="6">
        <f>IF(OR(FH114=0,FH105&lt;=0),0,(FI111*(FH106+Results!$C$47)/(FI106+Results!$C$47))-FI111)</f>
        <v>0</v>
      </c>
      <c r="FJ112" s="6">
        <f>IF(OR(FI114=0,FI105&lt;=0),0,(FJ111*(FI106+Results!$C$47)/(FJ106+Results!$C$47))-FJ111)</f>
        <v>0</v>
      </c>
      <c r="FK112" s="6">
        <f>IF(OR(FJ114=0,FJ105&lt;=0),0,(FK111*(FJ106+Results!$C$47)/(FK106+Results!$C$47))-FK111)</f>
        <v>0</v>
      </c>
      <c r="FL112" s="6">
        <f>IF(OR(FK114=0,FK105&lt;=0),0,(FL111*(FK106+Results!$C$47)/(FL106+Results!$C$47))-FL111)</f>
        <v>0</v>
      </c>
      <c r="FM112" s="6">
        <f>IF(OR(FL114=0,FL105&lt;=0),0,(FM111*(FL106+Results!$C$47)/(FM106+Results!$C$47))-FM111)</f>
        <v>0</v>
      </c>
      <c r="FN112" s="6">
        <f>IF(OR(FM114=0,FM105&lt;=0),0,(FN111*(FM106+Results!$C$47)/(FN106+Results!$C$47))-FN111)</f>
        <v>0</v>
      </c>
      <c r="FO112" s="6">
        <f>IF(OR(FN114=0,FN105&lt;=0),0,(FO111*(FN106+Results!$C$47)/(FO106+Results!$C$47))-FO111)</f>
        <v>0</v>
      </c>
      <c r="FP112" s="6">
        <f>IF(OR(FO114=0,FO105&lt;=0),0,(FP111*(FO106+Results!$C$47)/(FP106+Results!$C$47))-FP111)</f>
        <v>0</v>
      </c>
      <c r="FQ112" s="6">
        <f>IF(OR(FP114=0,FP105&lt;=0),0,(FQ111*(FP106+Results!$C$47)/(FQ106+Results!$C$47))-FQ111)</f>
        <v>0</v>
      </c>
      <c r="FR112" s="6">
        <f>IF(OR(FQ114=0,FQ105&lt;=0),0,(FR111*(FQ106+Results!$C$47)/(FR106+Results!$C$47))-FR111)</f>
        <v>0</v>
      </c>
      <c r="FS112" s="6">
        <f>IF(OR(FR114=0,FR105&lt;=0),0,(FS111*(FR106+Results!$C$47)/(FS106+Results!$C$47))-FS111)</f>
        <v>0</v>
      </c>
      <c r="FT112" s="6">
        <f>IF(OR(FS114=0,FS105&lt;=0),0,(FT111*(FS106+Results!$C$47)/(FT106+Results!$C$47))-FT111)</f>
        <v>0</v>
      </c>
      <c r="FU112" s="6">
        <f>IF(OR(FT114=0,FT105&lt;=0),0,(FU111*(FT106+Results!$C$47)/(FU106+Results!$C$47))-FU111)</f>
        <v>0</v>
      </c>
      <c r="FV112" s="6">
        <f>IF(OR(FU114=0,FU105&lt;=0),0,(FV111*(FU106+Results!$C$47)/(FV106+Results!$C$47))-FV111)</f>
        <v>0</v>
      </c>
      <c r="FW112" s="6">
        <f>IF(OR(FV114=0,FV105&lt;=0),0,(FW111*(FV106+Results!$C$47)/(FW106+Results!$C$47))-FW111)</f>
        <v>0</v>
      </c>
      <c r="FX112" s="6">
        <f>IF(OR(FW114=0,FW105&lt;=0),0,(FX111*(FW106+Results!$C$47)/(FX106+Results!$C$47))-FX111)</f>
        <v>0</v>
      </c>
      <c r="FY112" s="6">
        <f>IF(OR(FX114=0,FX105&lt;=0),0,(FY111*(FX106+Results!$C$47)/(FY106+Results!$C$47))-FY111)</f>
        <v>0</v>
      </c>
      <c r="FZ112" s="6">
        <f>IF(OR(FY114=0,FY105&lt;=0),0,(FZ111*(FY106+Results!$C$47)/(FZ106+Results!$C$47))-FZ111)</f>
        <v>0</v>
      </c>
      <c r="GA112" s="6">
        <f>IF(OR(FZ114=0,FZ105&lt;=0),0,(GA111*(FZ106+Results!$C$47)/(GA106+Results!$C$47))-GA111)</f>
        <v>0</v>
      </c>
      <c r="GB112" s="6">
        <f>IF(OR(GA114=0,GA105&lt;=0),0,(GB111*(GA106+Results!$C$47)/(GB106+Results!$C$47))-GB111)</f>
        <v>0</v>
      </c>
      <c r="GC112" s="6">
        <f>IF(OR(GB114=0,GB105&lt;=0),0,(GC111*(GB106+Results!$C$47)/(GC106+Results!$C$47))-GC111)</f>
        <v>0</v>
      </c>
      <c r="GD112" s="6">
        <f>IF(OR(GC114=0,GC105&lt;=0),0,(GD111*(GC106+Results!$C$47)/(GD106+Results!$C$47))-GD111)</f>
        <v>0</v>
      </c>
      <c r="GE112" s="6">
        <f>IF(OR(GD114=0,GD105&lt;=0),0,(GE111*(GD106+Results!$C$47)/(GE106+Results!$C$47))-GE111)</f>
        <v>0</v>
      </c>
      <c r="GF112" s="6">
        <f>IF(OR(GE114=0,GE105&lt;=0),0,(GF111*(GE106+Results!$C$47)/(GF106+Results!$C$47))-GF111)</f>
        <v>0</v>
      </c>
      <c r="GG112" s="6">
        <f>IF(OR(GF114=0,GF105&lt;=0),0,(GG111*(GF106+Results!$C$47)/(GG106+Results!$C$47))-GG111)</f>
        <v>0</v>
      </c>
      <c r="GH112" s="6">
        <f>IF(OR(GG114=0,GG105&lt;=0),0,(GH111*(GG106+Results!$C$47)/(GH106+Results!$C$47))-GH111)</f>
        <v>0</v>
      </c>
      <c r="GI112" s="6">
        <f>IF(OR(GH114=0,GH105&lt;=0),0,(GI111*(GH106+Results!$C$47)/(GI106+Results!$C$47))-GI111)</f>
        <v>0</v>
      </c>
      <c r="GJ112" s="6">
        <f>IF(OR(GI114=0,GI105&lt;=0),0,(GJ111*(GI106+Results!$C$47)/(GJ106+Results!$C$47))-GJ111)</f>
        <v>0</v>
      </c>
      <c r="GK112" s="6">
        <f>IF(OR(GJ114=0,GJ105&lt;=0),0,(GK111*(GJ106+Results!$C$47)/(GK106+Results!$C$47))-GK111)</f>
        <v>0</v>
      </c>
      <c r="GL112" s="6">
        <f>IF(OR(GK114=0,GK105&lt;=0),0,(GL111*(GK106+Results!$C$47)/(GL106+Results!$C$47))-GL111)</f>
        <v>0</v>
      </c>
      <c r="GM112" s="6">
        <f>IF(OR(GL114=0,GL105&lt;=0),0,(GM111*(GL106+Results!$C$47)/(GM106+Results!$C$47))-GM111)</f>
        <v>0</v>
      </c>
      <c r="GN112" s="6">
        <f>IF(OR(GM114=0,GM105&lt;=0),0,(GN111*(GM106+Results!$C$47)/(GN106+Results!$C$47))-GN111)</f>
        <v>0</v>
      </c>
      <c r="GO112" s="6">
        <f>IF(OR(GN114=0,GN105&lt;=0),0,(GO111*(GN106+Results!$C$47)/(GO106+Results!$C$47))-GO111)</f>
        <v>0</v>
      </c>
      <c r="GP112" s="6">
        <f>IF(OR(GO114=0,GO105&lt;=0),0,(GP111*(GO106+Results!$C$47)/(GP106+Results!$C$47))-GP111)</f>
        <v>0</v>
      </c>
      <c r="GQ112" s="6">
        <f>IF(OR(GP114=0,GP105&lt;=0),0,(GQ111*(GP106+Results!$C$47)/(GQ106+Results!$C$47))-GQ111)</f>
        <v>0</v>
      </c>
      <c r="GR112" s="6">
        <f>IF(OR(GQ114=0,GQ105&lt;=0),0,(GR111*(GQ106+Results!$C$47)/(GR106+Results!$C$47))-GR111)</f>
        <v>0</v>
      </c>
      <c r="GS112" s="6">
        <f>IF(OR(GR114=0,GR105&lt;=0),0,(GS111*(GR106+Results!$C$47)/(GS106+Results!$C$47))-GS111)</f>
        <v>0</v>
      </c>
      <c r="GT112" s="6">
        <f>IF(OR(GS114=0,GS105&lt;=0),0,(GT111*(GS106+Results!$C$47)/(GT106+Results!$C$47))-GT111)</f>
        <v>0</v>
      </c>
      <c r="GU112" s="6">
        <f>IF(OR(GT114=0,GT105&lt;=0),0,(GU111*(GT106+Results!$C$47)/(GU106+Results!$C$47))-GU111)</f>
        <v>0</v>
      </c>
      <c r="GV112" s="6">
        <f>IF(OR(GU114=0,GU105&lt;=0),0,(GV111*(GU106+Results!$C$47)/(GV106+Results!$C$47))-GV111)</f>
        <v>0</v>
      </c>
      <c r="GW112" s="6">
        <f>IF(OR(GV114=0,GV105&lt;=0),0,(GW111*(GV106+Results!$C$47)/(GW106+Results!$C$47))-GW111)</f>
        <v>0</v>
      </c>
      <c r="GX112" s="6">
        <f>IF(OR(GW114=0,GW105&lt;=0),0,(GX111*(GW106+Results!$C$47)/(GX106+Results!$C$47))-GX111)</f>
        <v>0</v>
      </c>
      <c r="GY112" s="6">
        <f>IF(OR(GX114=0,GX105&lt;=0),0,(GY111*(GX106+Results!$C$47)/(GY106+Results!$C$47))-GY111)</f>
        <v>0</v>
      </c>
      <c r="GZ112" s="6">
        <f>IF(OR(GY114=0,GY105&lt;=0),0,(GZ111*(GY106+Results!$C$47)/(GZ106+Results!$C$47))-GZ111)</f>
        <v>0</v>
      </c>
      <c r="HA112" s="6">
        <f>IF(OR(GZ114=0,GZ105&lt;=0),0,(HA111*(GZ106+Results!$C$47)/(HA106+Results!$C$47))-HA111)</f>
        <v>0</v>
      </c>
      <c r="HB112" s="6">
        <f>IF(OR(HA114=0,HA105&lt;=0),0,(HB111*(HA106+Results!$C$47)/(HB106+Results!$C$47))-HB111)</f>
        <v>0</v>
      </c>
      <c r="HC112" s="6">
        <f>IF(OR(HB114=0,HB105&lt;=0),0,(HC111*(HB106+Results!$C$47)/(HC106+Results!$C$47))-HC111)</f>
        <v>0</v>
      </c>
      <c r="HD112" s="6">
        <f>IF(OR(HC114=0,HC105&lt;=0),0,(HD111*(HC106+Results!$C$47)/(HD106+Results!$C$47))-HD111)</f>
        <v>0</v>
      </c>
      <c r="HE112" s="6">
        <f>IF(OR(HD114=0,HD105&lt;=0),0,(HE111*(HD106+Results!$C$47)/(HE106+Results!$C$47))-HE111)</f>
        <v>0</v>
      </c>
      <c r="HF112" s="6">
        <f>IF(OR(HE114=0,HE105&lt;=0),0,(HF111*(HE106+Results!$C$47)/(HF106+Results!$C$47))-HF111)</f>
        <v>0</v>
      </c>
      <c r="HG112" s="6">
        <f>IF(OR(HF114=0,HF105&lt;=0),0,(HG111*(HF106+Results!$C$47)/(HG106+Results!$C$47))-HG111)</f>
        <v>0</v>
      </c>
      <c r="HH112" s="6">
        <f>IF(OR(HG114=0,HG105&lt;=0),0,(HH111*(HG106+Results!$C$47)/(HH106+Results!$C$47))-HH111)</f>
        <v>0</v>
      </c>
      <c r="HI112" s="6">
        <f>IF(OR(HH114=0,HH105&lt;=0),0,(HI111*(HH106+Results!$C$47)/(HI106+Results!$C$47))-HI111)</f>
        <v>0</v>
      </c>
      <c r="HJ112" s="6">
        <f>IF(OR(HI114=0,HI105&lt;=0),0,(HJ111*(HI106+Results!$C$47)/(HJ106+Results!$C$47))-HJ111)</f>
        <v>0</v>
      </c>
      <c r="HK112" s="6">
        <f>IF(OR(HJ114=0,HJ105&lt;=0),0,(HK111*(HJ106+Results!$C$47)/(HK106+Results!$C$47))-HK111)</f>
        <v>0</v>
      </c>
      <c r="HL112" s="6">
        <f>IF(OR(HK114=0,HK105&lt;=0),0,(HL111*(HK106+Results!$C$47)/(HL106+Results!$C$47))-HL111)</f>
        <v>0</v>
      </c>
      <c r="HM112" s="6">
        <f>IF(OR(HL114=0,HL105&lt;=0),0,(HM111*(HL106+Results!$C$47)/(HM106+Results!$C$47))-HM111)</f>
        <v>0</v>
      </c>
      <c r="HN112" s="6">
        <f>IF(OR(HM114=0,HM105&lt;=0),0,(HN111*(HM106+Results!$C$47)/(HN106+Results!$C$47))-HN111)</f>
        <v>0</v>
      </c>
      <c r="HO112" s="6">
        <f>IF(OR(HN114=0,HN105&lt;=0),0,(HO111*(HN106+Results!$C$47)/(HO106+Results!$C$47))-HO111)</f>
        <v>0</v>
      </c>
      <c r="HP112" s="6">
        <f>IF(OR(HO114=0,HO105&lt;=0),0,(HP111*(HO106+Results!$C$47)/(HP106+Results!$C$47))-HP111)</f>
        <v>0</v>
      </c>
      <c r="HQ112" s="6">
        <f>IF(OR(HP114=0,HP105&lt;=0),0,(HQ111*(HP106+Results!$C$47)/(HQ106+Results!$C$47))-HQ111)</f>
        <v>0</v>
      </c>
      <c r="HR112" s="6">
        <f>IF(OR(HQ114=0,HQ105&lt;=0),0,(HR111*(HQ106+Results!$C$47)/(HR106+Results!$C$47))-HR111)</f>
        <v>0</v>
      </c>
      <c r="HS112" s="6">
        <f>IF(OR(HR114=0,HR105&lt;=0),0,(HS111*(HR106+Results!$C$47)/(HS106+Results!$C$47))-HS111)</f>
        <v>0</v>
      </c>
      <c r="HT112" s="6">
        <f>IF(OR(HS114=0,HS105&lt;=0),0,(HT111*(HS106+Results!$C$47)/(HT106+Results!$C$47))-HT111)</f>
        <v>0</v>
      </c>
      <c r="HU112" s="6">
        <f>IF(OR(HT114=0,HT105&lt;=0),0,(HU111*(HT106+Results!$C$47)/(HU106+Results!$C$47))-HU111)</f>
        <v>0</v>
      </c>
      <c r="HV112" s="6">
        <f>IF(OR(HU114=0,HU105&lt;=0),0,(HV111*(HU106+Results!$C$47)/(HV106+Results!$C$47))-HV111)</f>
        <v>0</v>
      </c>
      <c r="HW112" s="6">
        <f>IF(OR(HV114=0,HV105&lt;=0),0,(HW111*(HV106+Results!$C$47)/(HW106+Results!$C$47))-HW111)</f>
        <v>0</v>
      </c>
      <c r="HX112" s="6">
        <f>IF(OR(HW114=0,HW105&lt;=0),0,(HX111*(HW106+Results!$C$47)/(HX106+Results!$C$47))-HX111)</f>
        <v>0</v>
      </c>
      <c r="HY112" s="6">
        <f>IF(OR(HX114=0,HX105&lt;=0),0,(HY111*(HX106+Results!$C$47)/(HY106+Results!$C$47))-HY111)</f>
        <v>0</v>
      </c>
      <c r="HZ112" s="6">
        <f>IF(OR(HY114=0,HY105&lt;=0),0,(HZ111*(HY106+Results!$C$47)/(HZ106+Results!$C$47))-HZ111)</f>
        <v>0</v>
      </c>
      <c r="IA112" s="6">
        <f>IF(OR(HZ114=0,HZ105&lt;=0),0,(IA111*(HZ106+Results!$C$47)/(IA106+Results!$C$47))-IA111)</f>
        <v>0</v>
      </c>
      <c r="IB112" s="6">
        <f>IF(OR(IA114=0,IA105&lt;=0),0,(IB111*(IA106+Results!$C$47)/(IB106+Results!$C$47))-IB111)</f>
        <v>0</v>
      </c>
      <c r="IC112" s="6">
        <f>IF(OR(IB114=0,IB105&lt;=0),0,(IC111*(IB106+Results!$C$47)/(IC106+Results!$C$47))-IC111)</f>
        <v>0</v>
      </c>
      <c r="ID112" s="6">
        <f>IF(OR(IC114=0,IC105&lt;=0),0,(ID111*(IC106+Results!$C$47)/(ID106+Results!$C$47))-ID111)</f>
        <v>0</v>
      </c>
      <c r="IE112" s="6">
        <f>IF(OR(ID114=0,ID105&lt;=0),0,(IE111*(ID106+Results!$C$47)/(IE106+Results!$C$47))-IE111)</f>
        <v>0</v>
      </c>
      <c r="IF112" s="6">
        <f>IF(OR(IE114=0,IE105&lt;=0),0,(IF111*(IE106+Results!$C$47)/(IF106+Results!$C$47))-IF111)</f>
        <v>0</v>
      </c>
      <c r="IG112" s="6">
        <f>IF(OR(IF114=0,IF105&lt;=0),0,(IG111*(IF106+Results!$C$47)/(IG106+Results!$C$47))-IG111)</f>
        <v>0</v>
      </c>
      <c r="IH112" s="6">
        <f>IF(OR(IG114=0,IG105&lt;=0),0,(IH111*(IG106+Results!$C$47)/(IH106+Results!$C$47))-IH111)</f>
        <v>0</v>
      </c>
      <c r="II112" s="6">
        <f>IF(OR(IH114=0,IH105&lt;=0),0,(II111*(IH106+Results!$C$47)/(II106+Results!$C$47))-II111)</f>
        <v>0</v>
      </c>
      <c r="IJ112" s="6">
        <f>IF(OR(II114=0,II105&lt;=0),0,(IJ111*(II106+Results!$C$47)/(IJ106+Results!$C$47))-IJ111)</f>
        <v>0</v>
      </c>
      <c r="IK112" s="6">
        <f>IF(OR(IJ114=0,IJ105&lt;=0),0,(IK111*(IJ106+Results!$C$47)/(IK106+Results!$C$47))-IK111)</f>
        <v>0</v>
      </c>
      <c r="IL112" s="6">
        <f>IF(OR(IK114=0,IK105&lt;=0),0,(IL111*(IK106+Results!$C$47)/(IL106+Results!$C$47))-IL111)</f>
        <v>0</v>
      </c>
      <c r="IM112" s="6">
        <f>IF(OR(IL114=0,IL105&lt;=0),0,(IM111*(IL106+Results!$C$47)/(IM106+Results!$C$47))-IM111)</f>
        <v>0</v>
      </c>
      <c r="IN112" s="6">
        <f>IF(OR(IM114=0,IM105&lt;=0),0,(IN111*(IM106+Results!$C$47)/(IN106+Results!$C$47))-IN111)</f>
        <v>0</v>
      </c>
      <c r="IO112" s="6">
        <f>IF(OR(IN114=0,IN105&lt;=0),0,(IO111*(IN106+Results!$C$47)/(IO106+Results!$C$47))-IO111)</f>
        <v>0</v>
      </c>
      <c r="IP112" s="6">
        <f>IF(OR(IO114=0,IO105&lt;=0),0,(IP111*(IO106+Results!$C$47)/(IP106+Results!$C$47))-IP111)</f>
        <v>0</v>
      </c>
      <c r="IQ112" s="6">
        <f>IF(OR(IP114=0,IP105&lt;=0),0,(IQ111*(IP106+Results!$C$47)/(IQ106+Results!$C$47))-IQ111)</f>
        <v>0</v>
      </c>
      <c r="IR112" s="223">
        <f>IF(OR(IQ114=0,IQ105&lt;=0),0,(IR111*(IQ106+Results!$C$47)/(IR106+Results!$C$47))-IR111)</f>
        <v>0</v>
      </c>
    </row>
    <row r="113" spans="1:252" s="8" customFormat="1" hidden="1" x14ac:dyDescent="0.25">
      <c r="A113" s="216"/>
      <c r="B113" s="2"/>
      <c r="C113" s="42">
        <f>IF(B105&lt;=0,C111,C111+C112)</f>
        <v>3334.1905721413427</v>
      </c>
      <c r="D113" s="42">
        <f t="shared" ref="D113:BO113" si="273">IF(C105&lt;=0,D111,D111+D112)</f>
        <v>3314.9192657013009</v>
      </c>
      <c r="E113" s="42">
        <f t="shared" si="273"/>
        <v>3295.5169429186626</v>
      </c>
      <c r="F113" s="42">
        <f t="shared" si="273"/>
        <v>3275.9810625650166</v>
      </c>
      <c r="G113" s="42">
        <f t="shared" si="273"/>
        <v>3256.3090112358814</v>
      </c>
      <c r="H113" s="42">
        <f t="shared" si="273"/>
        <v>3236.4981012599401</v>
      </c>
      <c r="I113" s="42">
        <f t="shared" si="273"/>
        <v>3216.5455717870755</v>
      </c>
      <c r="J113" s="42">
        <f t="shared" si="273"/>
        <v>3196.4485800977945</v>
      </c>
      <c r="K113" s="42">
        <f t="shared" si="273"/>
        <v>3176.2042025351602</v>
      </c>
      <c r="L113" s="42">
        <f t="shared" si="273"/>
        <v>3155.8094352838903</v>
      </c>
      <c r="M113" s="42">
        <f t="shared" si="273"/>
        <v>3135.2611856369754</v>
      </c>
      <c r="N113" s="42">
        <f t="shared" si="273"/>
        <v>3114.5562726003536</v>
      </c>
      <c r="O113" s="42">
        <f t="shared" si="273"/>
        <v>3093.6914272577483</v>
      </c>
      <c r="P113" s="42">
        <f t="shared" si="273"/>
        <v>3072.6632869800778</v>
      </c>
      <c r="Q113" s="42">
        <f t="shared" si="273"/>
        <v>3051.468389688891</v>
      </c>
      <c r="R113" s="42">
        <f t="shared" si="273"/>
        <v>3030.1031767852905</v>
      </c>
      <c r="S113" s="42">
        <f t="shared" si="273"/>
        <v>3008.5639900355459</v>
      </c>
      <c r="T113" s="42">
        <f t="shared" si="273"/>
        <v>2986.8470627102815</v>
      </c>
      <c r="U113" s="42">
        <f t="shared" si="273"/>
        <v>2964.9485192148204</v>
      </c>
      <c r="V113" s="42">
        <f t="shared" si="273"/>
        <v>2942.8643744539709</v>
      </c>
      <c r="W113" s="42">
        <f t="shared" si="273"/>
        <v>2920.5905302247788</v>
      </c>
      <c r="X113" s="42">
        <f t="shared" si="273"/>
        <v>2898.122768860545</v>
      </c>
      <c r="Y113" s="42">
        <f t="shared" si="273"/>
        <v>2875.4567494818925</v>
      </c>
      <c r="Z113" s="42">
        <f t="shared" si="273"/>
        <v>2852.5880041534551</v>
      </c>
      <c r="AA113" s="42">
        <f t="shared" si="273"/>
        <v>2829.5119363719159</v>
      </c>
      <c r="AB113" s="42">
        <f t="shared" si="273"/>
        <v>2806.2238168320646</v>
      </c>
      <c r="AC113" s="42">
        <f t="shared" si="273"/>
        <v>2782.7187765391154</v>
      </c>
      <c r="AD113" s="42">
        <f t="shared" si="273"/>
        <v>2758.9918023873042</v>
      </c>
      <c r="AE113" s="42">
        <f t="shared" si="273"/>
        <v>2735.0377348947027</v>
      </c>
      <c r="AF113" s="42">
        <f t="shared" si="273"/>
        <v>2710.8512633536416</v>
      </c>
      <c r="AG113" s="42">
        <f t="shared" si="273"/>
        <v>2686.4269184653213</v>
      </c>
      <c r="AH113" s="42">
        <f t="shared" si="273"/>
        <v>2661.759069499818</v>
      </c>
      <c r="AI113" s="42">
        <f t="shared" si="273"/>
        <v>2636.841918898283</v>
      </c>
      <c r="AJ113" s="42">
        <f t="shared" si="273"/>
        <v>2611.6694945418599</v>
      </c>
      <c r="AK113" s="42">
        <f t="shared" si="273"/>
        <v>2586.2356462215193</v>
      </c>
      <c r="AL113" s="42">
        <f t="shared" si="273"/>
        <v>2560.5340418107489</v>
      </c>
      <c r="AM113" s="42">
        <f t="shared" si="273"/>
        <v>2534.55815691005</v>
      </c>
      <c r="AN113" s="42">
        <f t="shared" si="273"/>
        <v>2508.3012706365471</v>
      </c>
      <c r="AO113" s="42">
        <f t="shared" si="273"/>
        <v>2481.7564591518581</v>
      </c>
      <c r="AP113" s="42">
        <f t="shared" si="273"/>
        <v>2454.9165889209762</v>
      </c>
      <c r="AQ113" s="42">
        <f t="shared" si="273"/>
        <v>2427.7743098589058</v>
      </c>
      <c r="AR113" s="42">
        <f t="shared" si="273"/>
        <v>2400.3220482117313</v>
      </c>
      <c r="AS113" s="42">
        <f t="shared" si="273"/>
        <v>2372.5520011324752</v>
      </c>
      <c r="AT113" s="42">
        <f t="shared" si="273"/>
        <v>2344.4561273278173</v>
      </c>
      <c r="AU113" s="42">
        <f t="shared" si="273"/>
        <v>2316.026139449134</v>
      </c>
      <c r="AV113" s="42">
        <f t="shared" si="273"/>
        <v>2287.2534963271751</v>
      </c>
      <c r="AW113" s="42">
        <f t="shared" si="273"/>
        <v>2258.1293967074466</v>
      </c>
      <c r="AX113" s="42">
        <f t="shared" si="273"/>
        <v>2228.6447711089413</v>
      </c>
      <c r="AY113" s="42">
        <f t="shared" si="273"/>
        <v>2198.7902719846411</v>
      </c>
      <c r="AZ113" s="42">
        <f t="shared" si="273"/>
        <v>2168.5562655312192</v>
      </c>
      <c r="BA113" s="42">
        <f t="shared" si="273"/>
        <v>2137.9328249533842</v>
      </c>
      <c r="BB113" s="42">
        <f t="shared" si="273"/>
        <v>2106.9097221497368</v>
      </c>
      <c r="BC113" s="42">
        <f t="shared" si="273"/>
        <v>2075.4764194338036</v>
      </c>
      <c r="BD113" s="42">
        <f t="shared" si="273"/>
        <v>2043.6220614369893</v>
      </c>
      <c r="BE113" s="42">
        <f t="shared" si="273"/>
        <v>2011.3354671976276</v>
      </c>
      <c r="BF113" s="42">
        <f t="shared" si="273"/>
        <v>1978.6051226141274</v>
      </c>
      <c r="BG113" s="42">
        <f t="shared" si="273"/>
        <v>1945.4191733035805</v>
      </c>
      <c r="BH113" s="42">
        <f t="shared" si="273"/>
        <v>1911.7654180881032</v>
      </c>
      <c r="BI113" s="42">
        <f t="shared" si="273"/>
        <v>1877.6313043673829</v>
      </c>
      <c r="BJ113" s="42">
        <f t="shared" si="273"/>
        <v>1843.0039232199945</v>
      </c>
      <c r="BK113" s="42">
        <f t="shared" si="273"/>
        <v>1807.8700034753201</v>
      </c>
      <c r="BL113" s="42">
        <f t="shared" si="273"/>
        <v>1772.215911869743</v>
      </c>
      <c r="BM113" s="42">
        <f t="shared" si="273"/>
        <v>1736.0276527597759</v>
      </c>
      <c r="BN113" s="42">
        <f t="shared" si="273"/>
        <v>1699.2908691013172</v>
      </c>
      <c r="BO113" s="42">
        <f t="shared" si="273"/>
        <v>1661.9908492725906</v>
      </c>
      <c r="BP113" s="42">
        <f t="shared" ref="BP113:EA113" si="274">IF(BO105&lt;=0,BP111,BP111+BP112)</f>
        <v>1624.1125343498898</v>
      </c>
      <c r="BQ113" s="42">
        <f t="shared" si="274"/>
        <v>1585.6405297230569</v>
      </c>
      <c r="BR113" s="42">
        <f t="shared" si="274"/>
        <v>1546.5591245204221</v>
      </c>
      <c r="BS113" s="42">
        <f t="shared" si="274"/>
        <v>1506.8523146520049</v>
      </c>
      <c r="BT113" s="42">
        <f t="shared" si="274"/>
        <v>1466.503834349023</v>
      </c>
      <c r="BU113" s="42">
        <f t="shared" si="274"/>
        <v>1425.4971984999961</v>
      </c>
      <c r="BV113" s="42">
        <f t="shared" si="274"/>
        <v>1383.8157533805434</v>
      </c>
      <c r="BW113" s="42">
        <f t="shared" si="274"/>
        <v>1341.4427428724753</v>
      </c>
      <c r="BX113" s="42">
        <f t="shared" si="274"/>
        <v>1298.361393037962</v>
      </c>
      <c r="BY113" s="42">
        <f t="shared" si="274"/>
        <v>1254.5550157493806</v>
      </c>
      <c r="BZ113" s="42">
        <f t="shared" si="274"/>
        <v>1210.0071389849156</v>
      </c>
      <c r="CA113" s="42">
        <f t="shared" si="274"/>
        <v>1164.701669409764</v>
      </c>
      <c r="CB113" s="42">
        <f t="shared" si="274"/>
        <v>1118.6230951006637</v>
      </c>
      <c r="CC113" s="42">
        <f t="shared" si="274"/>
        <v>1071.7567390373306</v>
      </c>
      <c r="CD113" s="42">
        <f t="shared" si="274"/>
        <v>1024.0890754753943</v>
      </c>
      <c r="CE113" s="42">
        <f t="shared" si="274"/>
        <v>975.60812646756062</v>
      </c>
      <c r="CF113" s="42">
        <f t="shared" si="274"/>
        <v>926.30396207712249</v>
      </c>
      <c r="CG113" s="42">
        <f t="shared" si="274"/>
        <v>876.1693330567748</v>
      </c>
      <c r="CH113" s="42">
        <f t="shared" si="274"/>
        <v>825.20047662236777</v>
      </c>
      <c r="CI113" s="42">
        <f t="shared" si="274"/>
        <v>773.39815059059697</v>
      </c>
      <c r="CJ113" s="42">
        <f t="shared" si="274"/>
        <v>720.76897244265126</v>
      </c>
      <c r="CK113" s="42">
        <f t="shared" si="274"/>
        <v>667.32717202412186</v>
      </c>
      <c r="CL113" s="42">
        <f t="shared" si="274"/>
        <v>613.09691486487156</v>
      </c>
      <c r="CM113" s="42">
        <f t="shared" si="274"/>
        <v>558.11542906160173</v>
      </c>
      <c r="CN113" s="42">
        <f t="shared" si="274"/>
        <v>502.43729058244008</v>
      </c>
      <c r="CO113" s="42">
        <f t="shared" si="274"/>
        <v>446.14042715563477</v>
      </c>
      <c r="CP113" s="42">
        <f t="shared" si="274"/>
        <v>389.33475909350426</v>
      </c>
      <c r="CQ113" s="42">
        <f t="shared" si="274"/>
        <v>332.17505909309659</v>
      </c>
      <c r="CR113" s="42">
        <f t="shared" si="274"/>
        <v>274.88092414205636</v>
      </c>
      <c r="CS113" s="42">
        <f t="shared" si="274"/>
        <v>229.84418476784063</v>
      </c>
      <c r="CT113" s="42">
        <f t="shared" si="274"/>
        <v>230.17084971801719</v>
      </c>
      <c r="CU113" s="42">
        <f t="shared" si="274"/>
        <v>230.50200700323444</v>
      </c>
      <c r="CV113" s="42">
        <f t="shared" si="274"/>
        <v>230.83770161005319</v>
      </c>
      <c r="CW113" s="42">
        <f t="shared" si="274"/>
        <v>195.81160193982268</v>
      </c>
      <c r="CX113" s="42">
        <f t="shared" si="274"/>
        <v>161.2309621471895</v>
      </c>
      <c r="CY113" s="42">
        <f t="shared" si="274"/>
        <v>127.30020075140584</v>
      </c>
      <c r="CZ113" s="42">
        <f t="shared" si="274"/>
        <v>94.303292572129621</v>
      </c>
      <c r="DA113" s="42">
        <f t="shared" si="274"/>
        <v>62.65800381421969</v>
      </c>
      <c r="DB113" s="42">
        <f t="shared" si="274"/>
        <v>33.039073266100758</v>
      </c>
      <c r="DC113" s="42">
        <f t="shared" si="274"/>
        <v>6.7500018379556597</v>
      </c>
      <c r="DD113" s="42">
        <f t="shared" si="274"/>
        <v>-18.161428347239962</v>
      </c>
      <c r="DE113" s="42">
        <f t="shared" si="274"/>
        <v>-18.161428347239962</v>
      </c>
      <c r="DF113" s="42">
        <f t="shared" si="274"/>
        <v>-18.161428347239962</v>
      </c>
      <c r="DG113" s="42">
        <f t="shared" si="274"/>
        <v>-18.161428347239962</v>
      </c>
      <c r="DH113" s="42">
        <f t="shared" si="274"/>
        <v>-18.161428347239962</v>
      </c>
      <c r="DI113" s="42">
        <f t="shared" si="274"/>
        <v>-18.161428347239962</v>
      </c>
      <c r="DJ113" s="42">
        <f t="shared" si="274"/>
        <v>-18.161428347239962</v>
      </c>
      <c r="DK113" s="42">
        <f t="shared" si="274"/>
        <v>-18.161428347239962</v>
      </c>
      <c r="DL113" s="42">
        <f t="shared" si="274"/>
        <v>-18.161428347239962</v>
      </c>
      <c r="DM113" s="42">
        <f t="shared" si="274"/>
        <v>-18.161428347239962</v>
      </c>
      <c r="DN113" s="42">
        <f t="shared" si="274"/>
        <v>-18.161428347239962</v>
      </c>
      <c r="DO113" s="42">
        <f t="shared" si="274"/>
        <v>-18.161428347239962</v>
      </c>
      <c r="DP113" s="42">
        <f t="shared" si="274"/>
        <v>-18.161428347239962</v>
      </c>
      <c r="DQ113" s="42">
        <f t="shared" si="274"/>
        <v>-18.161428347239962</v>
      </c>
      <c r="DR113" s="42">
        <f t="shared" si="274"/>
        <v>-18.161428347239962</v>
      </c>
      <c r="DS113" s="42">
        <f t="shared" si="274"/>
        <v>-18.161428347239962</v>
      </c>
      <c r="DT113" s="42">
        <f t="shared" si="274"/>
        <v>-18.161428347239962</v>
      </c>
      <c r="DU113" s="42">
        <f t="shared" si="274"/>
        <v>-18.161428347239962</v>
      </c>
      <c r="DV113" s="42">
        <f t="shared" si="274"/>
        <v>-18.161428347239962</v>
      </c>
      <c r="DW113" s="42">
        <f t="shared" si="274"/>
        <v>-18.161428347239962</v>
      </c>
      <c r="DX113" s="42">
        <f t="shared" si="274"/>
        <v>-18.161428347239962</v>
      </c>
      <c r="DY113" s="42">
        <f t="shared" si="274"/>
        <v>-18.161428347239962</v>
      </c>
      <c r="DZ113" s="42">
        <f t="shared" si="274"/>
        <v>-18.161428347239962</v>
      </c>
      <c r="EA113" s="42">
        <f t="shared" si="274"/>
        <v>-18.161428347239962</v>
      </c>
      <c r="EB113" s="42">
        <f t="shared" ref="EB113:GM113" si="275">IF(EA105&lt;=0,EB111,EB111+EB112)</f>
        <v>-18.161428347239962</v>
      </c>
      <c r="EC113" s="42">
        <f t="shared" si="275"/>
        <v>-18.161428347239962</v>
      </c>
      <c r="ED113" s="42">
        <f t="shared" si="275"/>
        <v>-18.161428347239962</v>
      </c>
      <c r="EE113" s="42">
        <f t="shared" si="275"/>
        <v>-18.161428347239962</v>
      </c>
      <c r="EF113" s="42">
        <f t="shared" si="275"/>
        <v>-18.161428347239962</v>
      </c>
      <c r="EG113" s="42">
        <f t="shared" si="275"/>
        <v>-18.161428347239962</v>
      </c>
      <c r="EH113" s="42">
        <f t="shared" si="275"/>
        <v>-18.161428347239962</v>
      </c>
      <c r="EI113" s="42">
        <f t="shared" si="275"/>
        <v>-18.161428347239962</v>
      </c>
      <c r="EJ113" s="42">
        <f t="shared" si="275"/>
        <v>-18.161428347239962</v>
      </c>
      <c r="EK113" s="42">
        <f t="shared" si="275"/>
        <v>-18.161428347239962</v>
      </c>
      <c r="EL113" s="42">
        <f t="shared" si="275"/>
        <v>-18.161428347239962</v>
      </c>
      <c r="EM113" s="42">
        <f t="shared" si="275"/>
        <v>-18.161428347239962</v>
      </c>
      <c r="EN113" s="42">
        <f t="shared" si="275"/>
        <v>-18.161428347239962</v>
      </c>
      <c r="EO113" s="42">
        <f t="shared" si="275"/>
        <v>-18.161428347239962</v>
      </c>
      <c r="EP113" s="42">
        <f t="shared" si="275"/>
        <v>-18.161428347239962</v>
      </c>
      <c r="EQ113" s="42">
        <f t="shared" si="275"/>
        <v>-18.161428347239962</v>
      </c>
      <c r="ER113" s="42">
        <f t="shared" si="275"/>
        <v>-18.161428347239962</v>
      </c>
      <c r="ES113" s="42">
        <f t="shared" si="275"/>
        <v>-18.161428347239962</v>
      </c>
      <c r="ET113" s="42">
        <f t="shared" si="275"/>
        <v>-18.161428347239962</v>
      </c>
      <c r="EU113" s="42">
        <f t="shared" si="275"/>
        <v>-18.161428347239962</v>
      </c>
      <c r="EV113" s="42">
        <f t="shared" si="275"/>
        <v>-18.161428347239962</v>
      </c>
      <c r="EW113" s="42">
        <f t="shared" si="275"/>
        <v>-18.161428347239962</v>
      </c>
      <c r="EX113" s="42">
        <f t="shared" si="275"/>
        <v>-18.161428347239962</v>
      </c>
      <c r="EY113" s="42">
        <f t="shared" si="275"/>
        <v>-18.161428347239962</v>
      </c>
      <c r="EZ113" s="42">
        <f t="shared" si="275"/>
        <v>-18.161428347239962</v>
      </c>
      <c r="FA113" s="42">
        <f t="shared" si="275"/>
        <v>-18.161428347239962</v>
      </c>
      <c r="FB113" s="42">
        <f t="shared" si="275"/>
        <v>-18.161428347239962</v>
      </c>
      <c r="FC113" s="42">
        <f t="shared" si="275"/>
        <v>-18.161428347239962</v>
      </c>
      <c r="FD113" s="42">
        <f t="shared" si="275"/>
        <v>-18.161428347239962</v>
      </c>
      <c r="FE113" s="42">
        <f t="shared" si="275"/>
        <v>-18.161428347239962</v>
      </c>
      <c r="FF113" s="42">
        <f t="shared" si="275"/>
        <v>-18.161428347239962</v>
      </c>
      <c r="FG113" s="42">
        <f t="shared" si="275"/>
        <v>-18.161428347239962</v>
      </c>
      <c r="FH113" s="42">
        <f t="shared" si="275"/>
        <v>-18.161428347239962</v>
      </c>
      <c r="FI113" s="42">
        <f t="shared" si="275"/>
        <v>-18.161428347239962</v>
      </c>
      <c r="FJ113" s="42">
        <f t="shared" si="275"/>
        <v>-18.161428347239962</v>
      </c>
      <c r="FK113" s="42">
        <f t="shared" si="275"/>
        <v>-18.161428347239962</v>
      </c>
      <c r="FL113" s="42">
        <f t="shared" si="275"/>
        <v>-18.161428347239962</v>
      </c>
      <c r="FM113" s="42">
        <f t="shared" si="275"/>
        <v>-18.161428347239962</v>
      </c>
      <c r="FN113" s="42">
        <f t="shared" si="275"/>
        <v>-18.161428347239962</v>
      </c>
      <c r="FO113" s="42">
        <f t="shared" si="275"/>
        <v>-18.161428347239962</v>
      </c>
      <c r="FP113" s="42">
        <f t="shared" si="275"/>
        <v>-18.161428347239962</v>
      </c>
      <c r="FQ113" s="42">
        <f t="shared" si="275"/>
        <v>0</v>
      </c>
      <c r="FR113" s="42">
        <f t="shared" si="275"/>
        <v>0</v>
      </c>
      <c r="FS113" s="42">
        <f t="shared" si="275"/>
        <v>0</v>
      </c>
      <c r="FT113" s="42">
        <f t="shared" si="275"/>
        <v>0</v>
      </c>
      <c r="FU113" s="42">
        <f t="shared" si="275"/>
        <v>0</v>
      </c>
      <c r="FV113" s="42">
        <f t="shared" si="275"/>
        <v>0</v>
      </c>
      <c r="FW113" s="42">
        <f t="shared" si="275"/>
        <v>0</v>
      </c>
      <c r="FX113" s="42">
        <f t="shared" si="275"/>
        <v>0</v>
      </c>
      <c r="FY113" s="42">
        <f t="shared" si="275"/>
        <v>0</v>
      </c>
      <c r="FZ113" s="42">
        <f t="shared" si="275"/>
        <v>0</v>
      </c>
      <c r="GA113" s="42">
        <f t="shared" si="275"/>
        <v>0</v>
      </c>
      <c r="GB113" s="42">
        <f t="shared" si="275"/>
        <v>0</v>
      </c>
      <c r="GC113" s="42">
        <f t="shared" si="275"/>
        <v>0</v>
      </c>
      <c r="GD113" s="42">
        <f t="shared" si="275"/>
        <v>0</v>
      </c>
      <c r="GE113" s="42">
        <f t="shared" si="275"/>
        <v>0</v>
      </c>
      <c r="GF113" s="42">
        <f t="shared" si="275"/>
        <v>0</v>
      </c>
      <c r="GG113" s="42">
        <f t="shared" si="275"/>
        <v>0</v>
      </c>
      <c r="GH113" s="42">
        <f t="shared" si="275"/>
        <v>0</v>
      </c>
      <c r="GI113" s="42">
        <f t="shared" si="275"/>
        <v>0</v>
      </c>
      <c r="GJ113" s="42">
        <f t="shared" si="275"/>
        <v>0</v>
      </c>
      <c r="GK113" s="42">
        <f t="shared" si="275"/>
        <v>0</v>
      </c>
      <c r="GL113" s="42">
        <f t="shared" si="275"/>
        <v>0</v>
      </c>
      <c r="GM113" s="42">
        <f t="shared" si="275"/>
        <v>0</v>
      </c>
      <c r="GN113" s="42">
        <f t="shared" ref="GN113:IR113" si="276">IF(GM105&lt;=0,GN111,GN111+GN112)</f>
        <v>0</v>
      </c>
      <c r="GO113" s="42">
        <f t="shared" si="276"/>
        <v>0</v>
      </c>
      <c r="GP113" s="42">
        <f t="shared" si="276"/>
        <v>0</v>
      </c>
      <c r="GQ113" s="42">
        <f t="shared" si="276"/>
        <v>0</v>
      </c>
      <c r="GR113" s="42">
        <f t="shared" si="276"/>
        <v>0</v>
      </c>
      <c r="GS113" s="42">
        <f t="shared" si="276"/>
        <v>0</v>
      </c>
      <c r="GT113" s="42">
        <f t="shared" si="276"/>
        <v>0</v>
      </c>
      <c r="GU113" s="42">
        <f t="shared" si="276"/>
        <v>0</v>
      </c>
      <c r="GV113" s="42">
        <f t="shared" si="276"/>
        <v>0</v>
      </c>
      <c r="GW113" s="42">
        <f t="shared" si="276"/>
        <v>0</v>
      </c>
      <c r="GX113" s="42">
        <f t="shared" si="276"/>
        <v>0</v>
      </c>
      <c r="GY113" s="42">
        <f t="shared" si="276"/>
        <v>0</v>
      </c>
      <c r="GZ113" s="42">
        <f t="shared" si="276"/>
        <v>0</v>
      </c>
      <c r="HA113" s="42">
        <f t="shared" si="276"/>
        <v>0</v>
      </c>
      <c r="HB113" s="42">
        <f t="shared" si="276"/>
        <v>0</v>
      </c>
      <c r="HC113" s="42">
        <f t="shared" si="276"/>
        <v>0</v>
      </c>
      <c r="HD113" s="42">
        <f t="shared" si="276"/>
        <v>0</v>
      </c>
      <c r="HE113" s="42">
        <f t="shared" si="276"/>
        <v>0</v>
      </c>
      <c r="HF113" s="42">
        <f t="shared" si="276"/>
        <v>0</v>
      </c>
      <c r="HG113" s="42">
        <f t="shared" si="276"/>
        <v>0</v>
      </c>
      <c r="HH113" s="42">
        <f t="shared" si="276"/>
        <v>0</v>
      </c>
      <c r="HI113" s="42">
        <f t="shared" si="276"/>
        <v>0</v>
      </c>
      <c r="HJ113" s="42">
        <f t="shared" si="276"/>
        <v>0</v>
      </c>
      <c r="HK113" s="42">
        <f t="shared" si="276"/>
        <v>0</v>
      </c>
      <c r="HL113" s="42">
        <f t="shared" si="276"/>
        <v>0</v>
      </c>
      <c r="HM113" s="42">
        <f t="shared" si="276"/>
        <v>0</v>
      </c>
      <c r="HN113" s="42">
        <f t="shared" si="276"/>
        <v>0</v>
      </c>
      <c r="HO113" s="42">
        <f t="shared" si="276"/>
        <v>0</v>
      </c>
      <c r="HP113" s="42">
        <f t="shared" si="276"/>
        <v>0</v>
      </c>
      <c r="HQ113" s="42">
        <f t="shared" si="276"/>
        <v>0</v>
      </c>
      <c r="HR113" s="42">
        <f t="shared" si="276"/>
        <v>0</v>
      </c>
      <c r="HS113" s="42">
        <f t="shared" si="276"/>
        <v>0</v>
      </c>
      <c r="HT113" s="42">
        <f t="shared" si="276"/>
        <v>0</v>
      </c>
      <c r="HU113" s="42">
        <f t="shared" si="276"/>
        <v>0</v>
      </c>
      <c r="HV113" s="42">
        <f t="shared" si="276"/>
        <v>0</v>
      </c>
      <c r="HW113" s="42">
        <f t="shared" si="276"/>
        <v>0</v>
      </c>
      <c r="HX113" s="42">
        <f t="shared" si="276"/>
        <v>0</v>
      </c>
      <c r="HY113" s="42">
        <f t="shared" si="276"/>
        <v>0</v>
      </c>
      <c r="HZ113" s="42">
        <f t="shared" si="276"/>
        <v>0</v>
      </c>
      <c r="IA113" s="42">
        <f t="shared" si="276"/>
        <v>0</v>
      </c>
      <c r="IB113" s="42">
        <f t="shared" si="276"/>
        <v>0</v>
      </c>
      <c r="IC113" s="42">
        <f t="shared" si="276"/>
        <v>0</v>
      </c>
      <c r="ID113" s="42">
        <f t="shared" si="276"/>
        <v>0</v>
      </c>
      <c r="IE113" s="42">
        <f t="shared" si="276"/>
        <v>0</v>
      </c>
      <c r="IF113" s="42">
        <f t="shared" si="276"/>
        <v>0</v>
      </c>
      <c r="IG113" s="42">
        <f t="shared" si="276"/>
        <v>0</v>
      </c>
      <c r="IH113" s="42">
        <f t="shared" si="276"/>
        <v>0</v>
      </c>
      <c r="II113" s="42">
        <f t="shared" si="276"/>
        <v>0</v>
      </c>
      <c r="IJ113" s="42">
        <f t="shared" si="276"/>
        <v>0</v>
      </c>
      <c r="IK113" s="42">
        <f t="shared" si="276"/>
        <v>0</v>
      </c>
      <c r="IL113" s="42">
        <f t="shared" si="276"/>
        <v>0</v>
      </c>
      <c r="IM113" s="42">
        <f t="shared" si="276"/>
        <v>0</v>
      </c>
      <c r="IN113" s="42">
        <f t="shared" si="276"/>
        <v>0</v>
      </c>
      <c r="IO113" s="42">
        <f t="shared" si="276"/>
        <v>0</v>
      </c>
      <c r="IP113" s="42">
        <f t="shared" si="276"/>
        <v>0</v>
      </c>
      <c r="IQ113" s="42">
        <f t="shared" si="276"/>
        <v>0</v>
      </c>
      <c r="IR113" s="222">
        <f t="shared" si="276"/>
        <v>0</v>
      </c>
    </row>
    <row r="114" spans="1:252" s="3" customFormat="1" hidden="1" x14ac:dyDescent="0.25">
      <c r="A114" s="218"/>
      <c r="B114" s="6">
        <f>Results!C27</f>
        <v>12072</v>
      </c>
      <c r="C114" s="409">
        <f>IF(C113&lt;0,0,C113*3600/1000)</f>
        <v>12003.086059708834</v>
      </c>
      <c r="D114" s="6">
        <f t="shared" ref="D114:BO114" si="277">IF(D113&lt;0,0,D113*3600/1000)</f>
        <v>11933.709356524683</v>
      </c>
      <c r="E114" s="6">
        <f t="shared" si="277"/>
        <v>11863.860994507186</v>
      </c>
      <c r="F114" s="6">
        <f t="shared" si="277"/>
        <v>11793.531825234058</v>
      </c>
      <c r="G114" s="6">
        <f t="shared" si="277"/>
        <v>11722.712440449173</v>
      </c>
      <c r="H114" s="6">
        <f t="shared" si="277"/>
        <v>11651.393164535784</v>
      </c>
      <c r="I114" s="6">
        <f t="shared" si="277"/>
        <v>11579.564058433471</v>
      </c>
      <c r="J114" s="6">
        <f t="shared" si="277"/>
        <v>11507.21488835206</v>
      </c>
      <c r="K114" s="6">
        <f t="shared" si="277"/>
        <v>11434.335129126577</v>
      </c>
      <c r="L114" s="6">
        <f t="shared" si="277"/>
        <v>11360.913967022005</v>
      </c>
      <c r="M114" s="6">
        <f t="shared" si="277"/>
        <v>11286.94026829311</v>
      </c>
      <c r="N114" s="6">
        <f t="shared" si="277"/>
        <v>11212.402581361273</v>
      </c>
      <c r="O114" s="6">
        <f t="shared" si="277"/>
        <v>11137.289138127893</v>
      </c>
      <c r="P114" s="6">
        <f t="shared" si="277"/>
        <v>11061.58783312828</v>
      </c>
      <c r="Q114" s="6">
        <f t="shared" si="277"/>
        <v>10985.286202880008</v>
      </c>
      <c r="R114" s="6">
        <f t="shared" si="277"/>
        <v>10908.371436427045</v>
      </c>
      <c r="S114" s="6">
        <f t="shared" si="277"/>
        <v>10830.830364127965</v>
      </c>
      <c r="T114" s="6">
        <f t="shared" si="277"/>
        <v>10752.649425757014</v>
      </c>
      <c r="U114" s="6">
        <f t="shared" si="277"/>
        <v>10673.814669173355</v>
      </c>
      <c r="V114" s="6">
        <f t="shared" si="277"/>
        <v>10594.311748034295</v>
      </c>
      <c r="W114" s="6">
        <f t="shared" si="277"/>
        <v>10514.125908809203</v>
      </c>
      <c r="X114" s="6">
        <f t="shared" si="277"/>
        <v>10433.241967897962</v>
      </c>
      <c r="Y114" s="6">
        <f t="shared" si="277"/>
        <v>10351.644298134814</v>
      </c>
      <c r="Z114" s="6">
        <f t="shared" si="277"/>
        <v>10269.316814952439</v>
      </c>
      <c r="AA114" s="6">
        <f t="shared" si="277"/>
        <v>10186.242970938896</v>
      </c>
      <c r="AB114" s="6">
        <f t="shared" si="277"/>
        <v>10102.405740595432</v>
      </c>
      <c r="AC114" s="6">
        <f t="shared" si="277"/>
        <v>10017.787595540816</v>
      </c>
      <c r="AD114" s="6">
        <f t="shared" si="277"/>
        <v>9932.3704885942952</v>
      </c>
      <c r="AE114" s="6">
        <f t="shared" si="277"/>
        <v>9846.1358456209309</v>
      </c>
      <c r="AF114" s="6">
        <f t="shared" si="277"/>
        <v>9759.0645480731091</v>
      </c>
      <c r="AG114" s="6">
        <f t="shared" si="277"/>
        <v>9671.1369064751561</v>
      </c>
      <c r="AH114" s="6">
        <f t="shared" si="277"/>
        <v>9582.3326501993452</v>
      </c>
      <c r="AI114" s="6">
        <f t="shared" si="277"/>
        <v>9492.6309080338178</v>
      </c>
      <c r="AJ114" s="6">
        <f t="shared" si="277"/>
        <v>9402.010180350695</v>
      </c>
      <c r="AK114" s="6">
        <f t="shared" si="277"/>
        <v>9310.4483263974689</v>
      </c>
      <c r="AL114" s="6">
        <f t="shared" si="277"/>
        <v>9217.9225505186951</v>
      </c>
      <c r="AM114" s="6">
        <f t="shared" si="277"/>
        <v>9124.4093648761809</v>
      </c>
      <c r="AN114" s="6">
        <f t="shared" si="277"/>
        <v>9029.884574291571</v>
      </c>
      <c r="AO114" s="6">
        <f t="shared" si="277"/>
        <v>8934.3232529466895</v>
      </c>
      <c r="AP114" s="6">
        <f t="shared" si="277"/>
        <v>8837.6997201155136</v>
      </c>
      <c r="AQ114" s="6">
        <f t="shared" si="277"/>
        <v>8739.987515492061</v>
      </c>
      <c r="AR114" s="6">
        <f t="shared" si="277"/>
        <v>8641.1593735622318</v>
      </c>
      <c r="AS114" s="6">
        <f t="shared" si="277"/>
        <v>8541.1872040769103</v>
      </c>
      <c r="AT114" s="6">
        <f t="shared" si="277"/>
        <v>8440.0420583801424</v>
      </c>
      <c r="AU114" s="6">
        <f t="shared" si="277"/>
        <v>8337.6941020168815</v>
      </c>
      <c r="AV114" s="6">
        <f t="shared" si="277"/>
        <v>8234.1125867778301</v>
      </c>
      <c r="AW114" s="6">
        <f t="shared" si="277"/>
        <v>8129.2658281468075</v>
      </c>
      <c r="AX114" s="6">
        <f t="shared" si="277"/>
        <v>8023.1211759921889</v>
      </c>
      <c r="AY114" s="6">
        <f t="shared" si="277"/>
        <v>7915.6449791447085</v>
      </c>
      <c r="AZ114" s="6">
        <f t="shared" si="277"/>
        <v>7806.8025559123898</v>
      </c>
      <c r="BA114" s="6">
        <f t="shared" si="277"/>
        <v>7696.558169832183</v>
      </c>
      <c r="BB114" s="6">
        <f t="shared" si="277"/>
        <v>7584.8749997390523</v>
      </c>
      <c r="BC114" s="6">
        <f t="shared" si="277"/>
        <v>7471.7151099616931</v>
      </c>
      <c r="BD114" s="6">
        <f t="shared" si="277"/>
        <v>7357.0394211731618</v>
      </c>
      <c r="BE114" s="6">
        <f t="shared" si="277"/>
        <v>7240.8076819114594</v>
      </c>
      <c r="BF114" s="6">
        <f t="shared" si="277"/>
        <v>7122.9784414108581</v>
      </c>
      <c r="BG114" s="6">
        <f t="shared" si="277"/>
        <v>7003.5090238928897</v>
      </c>
      <c r="BH114" s="6">
        <f t="shared" si="277"/>
        <v>6882.3555051171716</v>
      </c>
      <c r="BI114" s="6">
        <f t="shared" si="277"/>
        <v>6759.4726957225785</v>
      </c>
      <c r="BJ114" s="6">
        <f t="shared" si="277"/>
        <v>6634.8141235919802</v>
      </c>
      <c r="BK114" s="6">
        <f t="shared" si="277"/>
        <v>6508.3320125111532</v>
      </c>
      <c r="BL114" s="6">
        <f t="shared" si="277"/>
        <v>6379.9772827310744</v>
      </c>
      <c r="BM114" s="6">
        <f t="shared" si="277"/>
        <v>6249.6995499351933</v>
      </c>
      <c r="BN114" s="6">
        <f t="shared" si="277"/>
        <v>6117.447128764742</v>
      </c>
      <c r="BO114" s="6">
        <f t="shared" si="277"/>
        <v>5983.1670573813262</v>
      </c>
      <c r="BP114" s="6">
        <f t="shared" ref="BP114:EA114" si="278">IF(BP113&lt;0,0,BP113*3600/1000)</f>
        <v>5846.8051236596029</v>
      </c>
      <c r="BQ114" s="6">
        <f t="shared" si="278"/>
        <v>5708.3059070030049</v>
      </c>
      <c r="BR114" s="6">
        <f t="shared" si="278"/>
        <v>5567.6128482735194</v>
      </c>
      <c r="BS114" s="6">
        <f t="shared" si="278"/>
        <v>5424.6683327472174</v>
      </c>
      <c r="BT114" s="6">
        <f t="shared" si="278"/>
        <v>5279.4138036564827</v>
      </c>
      <c r="BU114" s="6">
        <f t="shared" si="278"/>
        <v>5131.7899145999854</v>
      </c>
      <c r="BV114" s="6">
        <f t="shared" si="278"/>
        <v>4981.7367121699563</v>
      </c>
      <c r="BW114" s="6">
        <f t="shared" si="278"/>
        <v>4829.193874340911</v>
      </c>
      <c r="BX114" s="6">
        <f t="shared" si="278"/>
        <v>4674.101014936663</v>
      </c>
      <c r="BY114" s="6">
        <f t="shared" si="278"/>
        <v>4516.3980566977698</v>
      </c>
      <c r="BZ114" s="6">
        <f t="shared" si="278"/>
        <v>4356.0257003456964</v>
      </c>
      <c r="CA114" s="6">
        <f t="shared" si="278"/>
        <v>4192.9260098751502</v>
      </c>
      <c r="CB114" s="6">
        <f t="shared" si="278"/>
        <v>4027.0431423623891</v>
      </c>
      <c r="CC114" s="6">
        <f t="shared" si="278"/>
        <v>3858.3242605343903</v>
      </c>
      <c r="CD114" s="6">
        <f t="shared" si="278"/>
        <v>3686.7206717114195</v>
      </c>
      <c r="CE114" s="6">
        <f t="shared" si="278"/>
        <v>3512.1892552832182</v>
      </c>
      <c r="CF114" s="6">
        <f t="shared" si="278"/>
        <v>3334.694263477641</v>
      </c>
      <c r="CG114" s="6">
        <f t="shared" si="278"/>
        <v>3154.2095990043895</v>
      </c>
      <c r="CH114" s="6">
        <f t="shared" si="278"/>
        <v>2970.7217158405242</v>
      </c>
      <c r="CI114" s="6">
        <f t="shared" si="278"/>
        <v>2784.2333421261492</v>
      </c>
      <c r="CJ114" s="6">
        <f t="shared" si="278"/>
        <v>2594.7683007935443</v>
      </c>
      <c r="CK114" s="6">
        <f t="shared" si="278"/>
        <v>2402.3778192868385</v>
      </c>
      <c r="CL114" s="6">
        <f t="shared" si="278"/>
        <v>2207.1488935135376</v>
      </c>
      <c r="CM114" s="6">
        <f t="shared" si="278"/>
        <v>2009.2155446217664</v>
      </c>
      <c r="CN114" s="6">
        <f t="shared" si="278"/>
        <v>1808.7742460967843</v>
      </c>
      <c r="CO114" s="6">
        <f t="shared" si="278"/>
        <v>1606.1055377602852</v>
      </c>
      <c r="CP114" s="6">
        <f t="shared" si="278"/>
        <v>1401.6051327366154</v>
      </c>
      <c r="CQ114" s="6">
        <f t="shared" si="278"/>
        <v>1195.8302127351476</v>
      </c>
      <c r="CR114" s="6">
        <f t="shared" si="278"/>
        <v>989.57132691140282</v>
      </c>
      <c r="CS114" s="6">
        <f t="shared" si="278"/>
        <v>827.43906516422624</v>
      </c>
      <c r="CT114" s="6">
        <f t="shared" si="278"/>
        <v>828.61505898486189</v>
      </c>
      <c r="CU114" s="6">
        <f t="shared" si="278"/>
        <v>829.80722521164398</v>
      </c>
      <c r="CV114" s="6">
        <f t="shared" si="278"/>
        <v>831.01572579619153</v>
      </c>
      <c r="CW114" s="6">
        <f t="shared" si="278"/>
        <v>704.92176698336164</v>
      </c>
      <c r="CX114" s="6">
        <f t="shared" si="278"/>
        <v>580.43146372988213</v>
      </c>
      <c r="CY114" s="6">
        <f t="shared" si="278"/>
        <v>458.28072270506101</v>
      </c>
      <c r="CZ114" s="6">
        <f t="shared" si="278"/>
        <v>339.49185325966664</v>
      </c>
      <c r="DA114" s="6">
        <f t="shared" si="278"/>
        <v>225.56881373119089</v>
      </c>
      <c r="DB114" s="6">
        <f t="shared" si="278"/>
        <v>118.94066375796272</v>
      </c>
      <c r="DC114" s="6">
        <f t="shared" si="278"/>
        <v>24.300006616640374</v>
      </c>
      <c r="DD114" s="6">
        <f t="shared" si="278"/>
        <v>0</v>
      </c>
      <c r="DE114" s="6">
        <f t="shared" si="278"/>
        <v>0</v>
      </c>
      <c r="DF114" s="6">
        <f t="shared" si="278"/>
        <v>0</v>
      </c>
      <c r="DG114" s="6">
        <f t="shared" si="278"/>
        <v>0</v>
      </c>
      <c r="DH114" s="6">
        <f t="shared" si="278"/>
        <v>0</v>
      </c>
      <c r="DI114" s="6">
        <f t="shared" si="278"/>
        <v>0</v>
      </c>
      <c r="DJ114" s="6">
        <f t="shared" si="278"/>
        <v>0</v>
      </c>
      <c r="DK114" s="6">
        <f t="shared" si="278"/>
        <v>0</v>
      </c>
      <c r="DL114" s="6">
        <f t="shared" si="278"/>
        <v>0</v>
      </c>
      <c r="DM114" s="6">
        <f t="shared" si="278"/>
        <v>0</v>
      </c>
      <c r="DN114" s="6">
        <f t="shared" si="278"/>
        <v>0</v>
      </c>
      <c r="DO114" s="6">
        <f t="shared" si="278"/>
        <v>0</v>
      </c>
      <c r="DP114" s="6">
        <f t="shared" si="278"/>
        <v>0</v>
      </c>
      <c r="DQ114" s="6">
        <f t="shared" si="278"/>
        <v>0</v>
      </c>
      <c r="DR114" s="6">
        <f t="shared" si="278"/>
        <v>0</v>
      </c>
      <c r="DS114" s="6">
        <f t="shared" si="278"/>
        <v>0</v>
      </c>
      <c r="DT114" s="6">
        <f t="shared" si="278"/>
        <v>0</v>
      </c>
      <c r="DU114" s="6">
        <f t="shared" si="278"/>
        <v>0</v>
      </c>
      <c r="DV114" s="6">
        <f t="shared" si="278"/>
        <v>0</v>
      </c>
      <c r="DW114" s="6">
        <f t="shared" si="278"/>
        <v>0</v>
      </c>
      <c r="DX114" s="6">
        <f t="shared" si="278"/>
        <v>0</v>
      </c>
      <c r="DY114" s="6">
        <f t="shared" si="278"/>
        <v>0</v>
      </c>
      <c r="DZ114" s="6">
        <f t="shared" si="278"/>
        <v>0</v>
      </c>
      <c r="EA114" s="6">
        <f t="shared" si="278"/>
        <v>0</v>
      </c>
      <c r="EB114" s="6">
        <f t="shared" ref="EB114:GM114" si="279">IF(EB113&lt;0,0,EB113*3600/1000)</f>
        <v>0</v>
      </c>
      <c r="EC114" s="6">
        <f t="shared" si="279"/>
        <v>0</v>
      </c>
      <c r="ED114" s="6">
        <f t="shared" si="279"/>
        <v>0</v>
      </c>
      <c r="EE114" s="6">
        <f t="shared" si="279"/>
        <v>0</v>
      </c>
      <c r="EF114" s="6">
        <f t="shared" si="279"/>
        <v>0</v>
      </c>
      <c r="EG114" s="6">
        <f t="shared" si="279"/>
        <v>0</v>
      </c>
      <c r="EH114" s="6">
        <f t="shared" si="279"/>
        <v>0</v>
      </c>
      <c r="EI114" s="6">
        <f t="shared" si="279"/>
        <v>0</v>
      </c>
      <c r="EJ114" s="6">
        <f t="shared" si="279"/>
        <v>0</v>
      </c>
      <c r="EK114" s="6">
        <f t="shared" si="279"/>
        <v>0</v>
      </c>
      <c r="EL114" s="6">
        <f t="shared" si="279"/>
        <v>0</v>
      </c>
      <c r="EM114" s="6">
        <f t="shared" si="279"/>
        <v>0</v>
      </c>
      <c r="EN114" s="6">
        <f t="shared" si="279"/>
        <v>0</v>
      </c>
      <c r="EO114" s="6">
        <f t="shared" si="279"/>
        <v>0</v>
      </c>
      <c r="EP114" s="6">
        <f t="shared" si="279"/>
        <v>0</v>
      </c>
      <c r="EQ114" s="6">
        <f t="shared" si="279"/>
        <v>0</v>
      </c>
      <c r="ER114" s="6">
        <f t="shared" si="279"/>
        <v>0</v>
      </c>
      <c r="ES114" s="6">
        <f t="shared" si="279"/>
        <v>0</v>
      </c>
      <c r="ET114" s="6">
        <f t="shared" si="279"/>
        <v>0</v>
      </c>
      <c r="EU114" s="6">
        <f t="shared" si="279"/>
        <v>0</v>
      </c>
      <c r="EV114" s="6">
        <f t="shared" si="279"/>
        <v>0</v>
      </c>
      <c r="EW114" s="6">
        <f t="shared" si="279"/>
        <v>0</v>
      </c>
      <c r="EX114" s="6">
        <f t="shared" si="279"/>
        <v>0</v>
      </c>
      <c r="EY114" s="6">
        <f t="shared" si="279"/>
        <v>0</v>
      </c>
      <c r="EZ114" s="6">
        <f t="shared" si="279"/>
        <v>0</v>
      </c>
      <c r="FA114" s="6">
        <f t="shared" si="279"/>
        <v>0</v>
      </c>
      <c r="FB114" s="6">
        <f t="shared" si="279"/>
        <v>0</v>
      </c>
      <c r="FC114" s="6">
        <f t="shared" si="279"/>
        <v>0</v>
      </c>
      <c r="FD114" s="6">
        <f t="shared" si="279"/>
        <v>0</v>
      </c>
      <c r="FE114" s="6">
        <f t="shared" si="279"/>
        <v>0</v>
      </c>
      <c r="FF114" s="6">
        <f t="shared" si="279"/>
        <v>0</v>
      </c>
      <c r="FG114" s="6">
        <f t="shared" si="279"/>
        <v>0</v>
      </c>
      <c r="FH114" s="6">
        <f t="shared" si="279"/>
        <v>0</v>
      </c>
      <c r="FI114" s="6">
        <f t="shared" si="279"/>
        <v>0</v>
      </c>
      <c r="FJ114" s="6">
        <f t="shared" si="279"/>
        <v>0</v>
      </c>
      <c r="FK114" s="6">
        <f t="shared" si="279"/>
        <v>0</v>
      </c>
      <c r="FL114" s="6">
        <f t="shared" si="279"/>
        <v>0</v>
      </c>
      <c r="FM114" s="6">
        <f t="shared" si="279"/>
        <v>0</v>
      </c>
      <c r="FN114" s="6">
        <f t="shared" si="279"/>
        <v>0</v>
      </c>
      <c r="FO114" s="6">
        <f t="shared" si="279"/>
        <v>0</v>
      </c>
      <c r="FP114" s="6">
        <f t="shared" si="279"/>
        <v>0</v>
      </c>
      <c r="FQ114" s="6">
        <f t="shared" si="279"/>
        <v>0</v>
      </c>
      <c r="FR114" s="6">
        <f t="shared" si="279"/>
        <v>0</v>
      </c>
      <c r="FS114" s="6">
        <f t="shared" si="279"/>
        <v>0</v>
      </c>
      <c r="FT114" s="6">
        <f t="shared" si="279"/>
        <v>0</v>
      </c>
      <c r="FU114" s="6">
        <f t="shared" si="279"/>
        <v>0</v>
      </c>
      <c r="FV114" s="6">
        <f t="shared" si="279"/>
        <v>0</v>
      </c>
      <c r="FW114" s="6">
        <f t="shared" si="279"/>
        <v>0</v>
      </c>
      <c r="FX114" s="6">
        <f t="shared" si="279"/>
        <v>0</v>
      </c>
      <c r="FY114" s="6">
        <f t="shared" si="279"/>
        <v>0</v>
      </c>
      <c r="FZ114" s="6">
        <f t="shared" si="279"/>
        <v>0</v>
      </c>
      <c r="GA114" s="6">
        <f t="shared" si="279"/>
        <v>0</v>
      </c>
      <c r="GB114" s="6">
        <f t="shared" si="279"/>
        <v>0</v>
      </c>
      <c r="GC114" s="6">
        <f t="shared" si="279"/>
        <v>0</v>
      </c>
      <c r="GD114" s="6">
        <f t="shared" si="279"/>
        <v>0</v>
      </c>
      <c r="GE114" s="6">
        <f t="shared" si="279"/>
        <v>0</v>
      </c>
      <c r="GF114" s="6">
        <f t="shared" si="279"/>
        <v>0</v>
      </c>
      <c r="GG114" s="6">
        <f t="shared" si="279"/>
        <v>0</v>
      </c>
      <c r="GH114" s="6">
        <f t="shared" si="279"/>
        <v>0</v>
      </c>
      <c r="GI114" s="6">
        <f t="shared" si="279"/>
        <v>0</v>
      </c>
      <c r="GJ114" s="6">
        <f t="shared" si="279"/>
        <v>0</v>
      </c>
      <c r="GK114" s="6">
        <f t="shared" si="279"/>
        <v>0</v>
      </c>
      <c r="GL114" s="6">
        <f t="shared" si="279"/>
        <v>0</v>
      </c>
      <c r="GM114" s="6">
        <f t="shared" si="279"/>
        <v>0</v>
      </c>
      <c r="GN114" s="6">
        <f t="shared" ref="GN114:IR114" si="280">IF(GN113&lt;0,0,GN113*3600/1000)</f>
        <v>0</v>
      </c>
      <c r="GO114" s="6">
        <f t="shared" si="280"/>
        <v>0</v>
      </c>
      <c r="GP114" s="6">
        <f t="shared" si="280"/>
        <v>0</v>
      </c>
      <c r="GQ114" s="6">
        <f t="shared" si="280"/>
        <v>0</v>
      </c>
      <c r="GR114" s="6">
        <f t="shared" si="280"/>
        <v>0</v>
      </c>
      <c r="GS114" s="6">
        <f t="shared" si="280"/>
        <v>0</v>
      </c>
      <c r="GT114" s="6">
        <f t="shared" si="280"/>
        <v>0</v>
      </c>
      <c r="GU114" s="6">
        <f t="shared" si="280"/>
        <v>0</v>
      </c>
      <c r="GV114" s="6">
        <f t="shared" si="280"/>
        <v>0</v>
      </c>
      <c r="GW114" s="6">
        <f t="shared" si="280"/>
        <v>0</v>
      </c>
      <c r="GX114" s="6">
        <f t="shared" si="280"/>
        <v>0</v>
      </c>
      <c r="GY114" s="6">
        <f t="shared" si="280"/>
        <v>0</v>
      </c>
      <c r="GZ114" s="6">
        <f t="shared" si="280"/>
        <v>0</v>
      </c>
      <c r="HA114" s="6">
        <f t="shared" si="280"/>
        <v>0</v>
      </c>
      <c r="HB114" s="6">
        <f t="shared" si="280"/>
        <v>0</v>
      </c>
      <c r="HC114" s="6">
        <f t="shared" si="280"/>
        <v>0</v>
      </c>
      <c r="HD114" s="6">
        <f t="shared" si="280"/>
        <v>0</v>
      </c>
      <c r="HE114" s="6">
        <f t="shared" si="280"/>
        <v>0</v>
      </c>
      <c r="HF114" s="6">
        <f t="shared" si="280"/>
        <v>0</v>
      </c>
      <c r="HG114" s="6">
        <f t="shared" si="280"/>
        <v>0</v>
      </c>
      <c r="HH114" s="6">
        <f t="shared" si="280"/>
        <v>0</v>
      </c>
      <c r="HI114" s="6">
        <f t="shared" si="280"/>
        <v>0</v>
      </c>
      <c r="HJ114" s="6">
        <f t="shared" si="280"/>
        <v>0</v>
      </c>
      <c r="HK114" s="6">
        <f t="shared" si="280"/>
        <v>0</v>
      </c>
      <c r="HL114" s="6">
        <f t="shared" si="280"/>
        <v>0</v>
      </c>
      <c r="HM114" s="6">
        <f t="shared" si="280"/>
        <v>0</v>
      </c>
      <c r="HN114" s="6">
        <f t="shared" si="280"/>
        <v>0</v>
      </c>
      <c r="HO114" s="6">
        <f t="shared" si="280"/>
        <v>0</v>
      </c>
      <c r="HP114" s="6">
        <f t="shared" si="280"/>
        <v>0</v>
      </c>
      <c r="HQ114" s="6">
        <f t="shared" si="280"/>
        <v>0</v>
      </c>
      <c r="HR114" s="6">
        <f t="shared" si="280"/>
        <v>0</v>
      </c>
      <c r="HS114" s="6">
        <f t="shared" si="280"/>
        <v>0</v>
      </c>
      <c r="HT114" s="6">
        <f t="shared" si="280"/>
        <v>0</v>
      </c>
      <c r="HU114" s="6">
        <f t="shared" si="280"/>
        <v>0</v>
      </c>
      <c r="HV114" s="6">
        <f t="shared" si="280"/>
        <v>0</v>
      </c>
      <c r="HW114" s="6">
        <f t="shared" si="280"/>
        <v>0</v>
      </c>
      <c r="HX114" s="6">
        <f t="shared" si="280"/>
        <v>0</v>
      </c>
      <c r="HY114" s="6">
        <f t="shared" si="280"/>
        <v>0</v>
      </c>
      <c r="HZ114" s="6">
        <f t="shared" si="280"/>
        <v>0</v>
      </c>
      <c r="IA114" s="6">
        <f t="shared" si="280"/>
        <v>0</v>
      </c>
      <c r="IB114" s="6">
        <f t="shared" si="280"/>
        <v>0</v>
      </c>
      <c r="IC114" s="6">
        <f t="shared" si="280"/>
        <v>0</v>
      </c>
      <c r="ID114" s="6">
        <f t="shared" si="280"/>
        <v>0</v>
      </c>
      <c r="IE114" s="6">
        <f t="shared" si="280"/>
        <v>0</v>
      </c>
      <c r="IF114" s="6">
        <f t="shared" si="280"/>
        <v>0</v>
      </c>
      <c r="IG114" s="6">
        <f t="shared" si="280"/>
        <v>0</v>
      </c>
      <c r="IH114" s="6">
        <f t="shared" si="280"/>
        <v>0</v>
      </c>
      <c r="II114" s="6">
        <f t="shared" si="280"/>
        <v>0</v>
      </c>
      <c r="IJ114" s="6">
        <f t="shared" si="280"/>
        <v>0</v>
      </c>
      <c r="IK114" s="6">
        <f t="shared" si="280"/>
        <v>0</v>
      </c>
      <c r="IL114" s="6">
        <f t="shared" si="280"/>
        <v>0</v>
      </c>
      <c r="IM114" s="6">
        <f t="shared" si="280"/>
        <v>0</v>
      </c>
      <c r="IN114" s="6">
        <f t="shared" si="280"/>
        <v>0</v>
      </c>
      <c r="IO114" s="6">
        <f t="shared" si="280"/>
        <v>0</v>
      </c>
      <c r="IP114" s="6">
        <f t="shared" si="280"/>
        <v>0</v>
      </c>
      <c r="IQ114" s="6">
        <f t="shared" si="280"/>
        <v>0</v>
      </c>
      <c r="IR114" s="6">
        <f t="shared" si="280"/>
        <v>0</v>
      </c>
    </row>
    <row r="115" spans="1:252" s="8" customFormat="1" hidden="1" x14ac:dyDescent="0.25">
      <c r="A115" s="216"/>
      <c r="B115" s="2"/>
      <c r="C115" s="42">
        <f>$B$200*Results!$C$47/(Results!$C$47+C106)</f>
        <v>0</v>
      </c>
      <c r="D115" s="42">
        <f>$B$200*Results!$C$47/(Results!$C$47+D106)</f>
        <v>0</v>
      </c>
      <c r="E115" s="42">
        <f>$B$200*Results!$C$47/(Results!$C$47+E106)</f>
        <v>0</v>
      </c>
      <c r="F115" s="42">
        <f>$B$200*Results!$C$47/(Results!$C$47+F106)</f>
        <v>0</v>
      </c>
      <c r="G115" s="42">
        <f>$B$200*Results!$C$47/(Results!$C$47+G106)</f>
        <v>0</v>
      </c>
      <c r="H115" s="42">
        <f>$B$200*Results!$C$47/(Results!$C$47+H106)</f>
        <v>0</v>
      </c>
      <c r="I115" s="42">
        <f>$B$200*Results!$C$47/(Results!$C$47+I106)</f>
        <v>0</v>
      </c>
      <c r="J115" s="42">
        <f>$B$200*Results!$C$47/(Results!$C$47+J106)</f>
        <v>0</v>
      </c>
      <c r="K115" s="42">
        <f>$B$200*Results!$C$47/(Results!$C$47+K106)</f>
        <v>0</v>
      </c>
      <c r="L115" s="42">
        <f>$B$200*Results!$C$47/(Results!$C$47+L106)</f>
        <v>0</v>
      </c>
      <c r="M115" s="42">
        <f>$B$200*Results!$C$47/(Results!$C$47+M106)</f>
        <v>0</v>
      </c>
      <c r="N115" s="42">
        <f>$B$200*Results!$C$47/(Results!$C$47+N106)</f>
        <v>0</v>
      </c>
      <c r="O115" s="42">
        <f>$B$200*Results!$C$47/(Results!$C$47+O106)</f>
        <v>0</v>
      </c>
      <c r="P115" s="42">
        <f>$B$200*Results!$C$47/(Results!$C$47+P106)</f>
        <v>0</v>
      </c>
      <c r="Q115" s="42">
        <f>$B$200*Results!$C$47/(Results!$C$47+Q106)</f>
        <v>0</v>
      </c>
      <c r="R115" s="42">
        <f>$B$200*Results!$C$47/(Results!$C$47+R106)</f>
        <v>0</v>
      </c>
      <c r="S115" s="42">
        <f>$B$200*Results!$C$47/(Results!$C$47+S106)</f>
        <v>0</v>
      </c>
      <c r="T115" s="42">
        <f>$B$200*Results!$C$47/(Results!$C$47+T106)</f>
        <v>0</v>
      </c>
      <c r="U115" s="42">
        <f>$B$200*Results!$C$47/(Results!$C$47+U106)</f>
        <v>0</v>
      </c>
      <c r="V115" s="42">
        <f>$B$200*Results!$C$47/(Results!$C$47+V106)</f>
        <v>0</v>
      </c>
      <c r="W115" s="42">
        <f>$B$200*Results!$C$47/(Results!$C$47+W106)</f>
        <v>0</v>
      </c>
      <c r="X115" s="42">
        <f>$B$200*Results!$C$47/(Results!$C$47+X106)</f>
        <v>0</v>
      </c>
      <c r="Y115" s="42">
        <f>$B$200*Results!$C$47/(Results!$C$47+Y106)</f>
        <v>0</v>
      </c>
      <c r="Z115" s="42">
        <f>$B$200*Results!$C$47/(Results!$C$47+Z106)</f>
        <v>0</v>
      </c>
      <c r="AA115" s="42">
        <f>$B$200*Results!$C$47/(Results!$C$47+AA106)</f>
        <v>0</v>
      </c>
      <c r="AB115" s="42">
        <f>$B$200*Results!$C$47/(Results!$C$47+AB106)</f>
        <v>0</v>
      </c>
      <c r="AC115" s="42">
        <f>$B$200*Results!$C$47/(Results!$C$47+AC106)</f>
        <v>0</v>
      </c>
      <c r="AD115" s="42">
        <f>$B$200*Results!$C$47/(Results!$C$47+AD106)</f>
        <v>0</v>
      </c>
      <c r="AE115" s="42">
        <f>$B$200*Results!$C$47/(Results!$C$47+AE106)</f>
        <v>0</v>
      </c>
      <c r="AF115" s="42">
        <f>$B$200*Results!$C$47/(Results!$C$47+AF106)</f>
        <v>0</v>
      </c>
      <c r="AG115" s="42">
        <f>$B$200*Results!$C$47/(Results!$C$47+AG106)</f>
        <v>0</v>
      </c>
      <c r="AH115" s="42">
        <f>$B$200*Results!$C$47/(Results!$C$47+AH106)</f>
        <v>0</v>
      </c>
      <c r="AI115" s="42">
        <f>$B$200*Results!$C$47/(Results!$C$47+AI106)</f>
        <v>0</v>
      </c>
      <c r="AJ115" s="42">
        <f>$B$200*Results!$C$47/(Results!$C$47+AJ106)</f>
        <v>0</v>
      </c>
      <c r="AK115" s="42">
        <f>$B$200*Results!$C$47/(Results!$C$47+AK106)</f>
        <v>0</v>
      </c>
      <c r="AL115" s="42">
        <f>$B$200*Results!$C$47/(Results!$C$47+AL106)</f>
        <v>0</v>
      </c>
      <c r="AM115" s="42">
        <f>$B$200*Results!$C$47/(Results!$C$47+AM106)</f>
        <v>0</v>
      </c>
      <c r="AN115" s="42">
        <f>$B$200*Results!$C$47/(Results!$C$47+AN106)</f>
        <v>0</v>
      </c>
      <c r="AO115" s="42">
        <f>$B$200*Results!$C$47/(Results!$C$47+AO106)</f>
        <v>0</v>
      </c>
      <c r="AP115" s="42">
        <f>$B$200*Results!$C$47/(Results!$C$47+AP106)</f>
        <v>0</v>
      </c>
      <c r="AQ115" s="42">
        <f>$B$200*Results!$C$47/(Results!$C$47+AQ106)</f>
        <v>0</v>
      </c>
      <c r="AR115" s="42">
        <f>$B$200*Results!$C$47/(Results!$C$47+AR106)</f>
        <v>0</v>
      </c>
      <c r="AS115" s="42">
        <f>$B$200*Results!$C$47/(Results!$C$47+AS106)</f>
        <v>0</v>
      </c>
      <c r="AT115" s="42">
        <f>$B$200*Results!$C$47/(Results!$C$47+AT106)</f>
        <v>0</v>
      </c>
      <c r="AU115" s="42">
        <f>$B$200*Results!$C$47/(Results!$C$47+AU106)</f>
        <v>0</v>
      </c>
      <c r="AV115" s="42">
        <f>$B$200*Results!$C$47/(Results!$C$47+AV106)</f>
        <v>0</v>
      </c>
      <c r="AW115" s="42">
        <f>$B$200*Results!$C$47/(Results!$C$47+AW106)</f>
        <v>0</v>
      </c>
      <c r="AX115" s="42">
        <f>$B$200*Results!$C$47/(Results!$C$47+AX106)</f>
        <v>0</v>
      </c>
      <c r="AY115" s="42">
        <f>$B$200*Results!$C$47/(Results!$C$47+AY106)</f>
        <v>0</v>
      </c>
      <c r="AZ115" s="42">
        <f>$B$200*Results!$C$47/(Results!$C$47+AZ106)</f>
        <v>0</v>
      </c>
      <c r="BA115" s="42">
        <f>$B$200*Results!$C$47/(Results!$C$47+BA106)</f>
        <v>0</v>
      </c>
      <c r="BB115" s="42">
        <f>$B$200*Results!$C$47/(Results!$C$47+BB106)</f>
        <v>0</v>
      </c>
      <c r="BC115" s="42">
        <f>$B$200*Results!$C$47/(Results!$C$47+BC106)</f>
        <v>0</v>
      </c>
      <c r="BD115" s="42">
        <f>$B$200*Results!$C$47/(Results!$C$47+BD106)</f>
        <v>0</v>
      </c>
      <c r="BE115" s="42">
        <f>$B$200*Results!$C$47/(Results!$C$47+BE106)</f>
        <v>0</v>
      </c>
      <c r="BF115" s="42">
        <f>$B$200*Results!$C$47/(Results!$C$47+BF106)</f>
        <v>0</v>
      </c>
      <c r="BG115" s="42">
        <f>$B$200*Results!$C$47/(Results!$C$47+BG106)</f>
        <v>0</v>
      </c>
      <c r="BH115" s="42">
        <f>$B$200*Results!$C$47/(Results!$C$47+BH106)</f>
        <v>0</v>
      </c>
      <c r="BI115" s="42">
        <f>$B$200*Results!$C$47/(Results!$C$47+BI106)</f>
        <v>0</v>
      </c>
      <c r="BJ115" s="42">
        <f>$B$200*Results!$C$47/(Results!$C$47+BJ106)</f>
        <v>0</v>
      </c>
      <c r="BK115" s="42">
        <f>$B$200*Results!$C$47/(Results!$C$47+BK106)</f>
        <v>0</v>
      </c>
      <c r="BL115" s="42">
        <f>$B$200*Results!$C$47/(Results!$C$47+BL106)</f>
        <v>0</v>
      </c>
      <c r="BM115" s="42">
        <f>$B$200*Results!$C$47/(Results!$C$47+BM106)</f>
        <v>0</v>
      </c>
      <c r="BN115" s="42">
        <f>$B$200*Results!$C$47/(Results!$C$47+BN106)</f>
        <v>0</v>
      </c>
      <c r="BO115" s="42">
        <f>$B$200*Results!$C$47/(Results!$C$47+BO106)</f>
        <v>0</v>
      </c>
      <c r="BP115" s="42">
        <f>$B$200*Results!$C$47/(Results!$C$47+BP106)</f>
        <v>0</v>
      </c>
      <c r="BQ115" s="42">
        <f>$B$200*Results!$C$47/(Results!$C$47+BQ106)</f>
        <v>0</v>
      </c>
      <c r="BR115" s="42">
        <f>$B$200*Results!$C$47/(Results!$C$47+BR106)</f>
        <v>0</v>
      </c>
      <c r="BS115" s="42">
        <f>$B$200*Results!$C$47/(Results!$C$47+BS106)</f>
        <v>0</v>
      </c>
      <c r="BT115" s="42">
        <f>$B$200*Results!$C$47/(Results!$C$47+BT106)</f>
        <v>0</v>
      </c>
      <c r="BU115" s="42">
        <f>$B$200*Results!$C$47/(Results!$C$47+BU106)</f>
        <v>0</v>
      </c>
      <c r="BV115" s="42">
        <f>$B$200*Results!$C$47/(Results!$C$47+BV106)</f>
        <v>0</v>
      </c>
      <c r="BW115" s="42">
        <f>$B$200*Results!$C$47/(Results!$C$47+BW106)</f>
        <v>0</v>
      </c>
      <c r="BX115" s="42">
        <f>$B$200*Results!$C$47/(Results!$C$47+BX106)</f>
        <v>0</v>
      </c>
      <c r="BY115" s="42">
        <f>$B$200*Results!$C$47/(Results!$C$47+BY106)</f>
        <v>0</v>
      </c>
      <c r="BZ115" s="42">
        <f>$B$200*Results!$C$47/(Results!$C$47+BZ106)</f>
        <v>0</v>
      </c>
      <c r="CA115" s="42">
        <f>$B$200*Results!$C$47/(Results!$C$47+CA106)</f>
        <v>0</v>
      </c>
      <c r="CB115" s="42">
        <f>$B$200*Results!$C$47/(Results!$C$47+CB106)</f>
        <v>0</v>
      </c>
      <c r="CC115" s="42">
        <f>$B$200*Results!$C$47/(Results!$C$47+CC106)</f>
        <v>0</v>
      </c>
      <c r="CD115" s="42">
        <f>$B$200*Results!$C$47/(Results!$C$47+CD106)</f>
        <v>0</v>
      </c>
      <c r="CE115" s="42">
        <f>$B$200*Results!$C$47/(Results!$C$47+CE106)</f>
        <v>0</v>
      </c>
      <c r="CF115" s="42">
        <f>$B$200*Results!$C$47/(Results!$C$47+CF106)</f>
        <v>0</v>
      </c>
      <c r="CG115" s="42">
        <f>$B$200*Results!$C$47/(Results!$C$47+CG106)</f>
        <v>0</v>
      </c>
      <c r="CH115" s="42">
        <f>$B$200*Results!$C$47/(Results!$C$47+CH106)</f>
        <v>0</v>
      </c>
      <c r="CI115" s="42">
        <f>$B$200*Results!$C$47/(Results!$C$47+CI106)</f>
        <v>0</v>
      </c>
      <c r="CJ115" s="42">
        <f>$B$200*Results!$C$47/(Results!$C$47+CJ106)</f>
        <v>0</v>
      </c>
      <c r="CK115" s="42">
        <f>$B$200*Results!$C$47/(Results!$C$47+CK106)</f>
        <v>0</v>
      </c>
      <c r="CL115" s="42">
        <f>$B$200*Results!$C$47/(Results!$C$47+CL106)</f>
        <v>0</v>
      </c>
      <c r="CM115" s="42">
        <f>$B$200*Results!$C$47/(Results!$C$47+CM106)</f>
        <v>0</v>
      </c>
      <c r="CN115" s="42">
        <f>$B$200*Results!$C$47/(Results!$C$47+CN106)</f>
        <v>0</v>
      </c>
      <c r="CO115" s="42">
        <f>$B$200*Results!$C$47/(Results!$C$47+CO106)</f>
        <v>0</v>
      </c>
      <c r="CP115" s="42">
        <f>$B$200*Results!$C$47/(Results!$C$47+CP106)</f>
        <v>0</v>
      </c>
      <c r="CQ115" s="42">
        <f>$B$200*Results!$C$47/(Results!$C$47+CQ106)</f>
        <v>0</v>
      </c>
      <c r="CR115" s="42">
        <f>$B$200*Results!$C$47/(Results!$C$47+CR106)</f>
        <v>0</v>
      </c>
      <c r="CS115" s="42">
        <f>$B$200*Results!$C$47/(Results!$C$47+CS106)</f>
        <v>0</v>
      </c>
      <c r="CT115" s="42">
        <f>$B$200*Results!$C$47/(Results!$C$47+CT106)</f>
        <v>0</v>
      </c>
      <c r="CU115" s="42">
        <f>$B$200*Results!$C$47/(Results!$C$47+CU106)</f>
        <v>0</v>
      </c>
      <c r="CV115" s="42">
        <f>$B$200*Results!$C$47/(Results!$C$47+CV106)</f>
        <v>0</v>
      </c>
      <c r="CW115" s="42">
        <f>$B$200*Results!$C$47/(Results!$C$47+CW106)</f>
        <v>0</v>
      </c>
      <c r="CX115" s="42">
        <f>$B$200*Results!$C$47/(Results!$C$47+CX106)</f>
        <v>0</v>
      </c>
      <c r="CY115" s="42">
        <f>$B$200*Results!$C$47/(Results!$C$47+CY106)</f>
        <v>0</v>
      </c>
      <c r="CZ115" s="42">
        <f>$B$200*Results!$C$47/(Results!$C$47+CZ106)</f>
        <v>0</v>
      </c>
      <c r="DA115" s="42">
        <f>$B$200*Results!$C$47/(Results!$C$47+DA106)</f>
        <v>0</v>
      </c>
      <c r="DB115" s="42">
        <f>$B$200*Results!$C$47/(Results!$C$47+DB106)</f>
        <v>0</v>
      </c>
      <c r="DC115" s="42">
        <f>$B$200*Results!$C$47/(Results!$C$47+DC106)</f>
        <v>0</v>
      </c>
      <c r="DD115" s="42">
        <f>$B$200*Results!$C$47/(Results!$C$47+DD106)</f>
        <v>0</v>
      </c>
      <c r="DE115" s="42">
        <f>$B$200*Results!$C$47/(Results!$C$47+DE106)</f>
        <v>0</v>
      </c>
      <c r="DF115" s="42">
        <f>$B$200*Results!$C$47/(Results!$C$47+DF106)</f>
        <v>0</v>
      </c>
      <c r="DG115" s="42">
        <f>$B$200*Results!$C$47/(Results!$C$47+DG106)</f>
        <v>0</v>
      </c>
      <c r="DH115" s="42">
        <f>$B$200*Results!$C$47/(Results!$C$47+DH106)</f>
        <v>0</v>
      </c>
      <c r="DI115" s="42">
        <f>$B$200*Results!$C$47/(Results!$C$47+DI106)</f>
        <v>0</v>
      </c>
      <c r="DJ115" s="42">
        <f>$B$200*Results!$C$47/(Results!$C$47+DJ106)</f>
        <v>0</v>
      </c>
      <c r="DK115" s="42">
        <f>$B$200*Results!$C$47/(Results!$C$47+DK106)</f>
        <v>0</v>
      </c>
      <c r="DL115" s="42">
        <f>$B$200*Results!$C$47/(Results!$C$47+DL106)</f>
        <v>0</v>
      </c>
      <c r="DM115" s="42">
        <f>$B$200*Results!$C$47/(Results!$C$47+DM106)</f>
        <v>0</v>
      </c>
      <c r="DN115" s="42">
        <f>$B$200*Results!$C$47/(Results!$C$47+DN106)</f>
        <v>0</v>
      </c>
      <c r="DO115" s="42">
        <f>$B$200*Results!$C$47/(Results!$C$47+DO106)</f>
        <v>0</v>
      </c>
      <c r="DP115" s="42">
        <f>$B$200*Results!$C$47/(Results!$C$47+DP106)</f>
        <v>0</v>
      </c>
      <c r="DQ115" s="42">
        <f>$B$200*Results!$C$47/(Results!$C$47+DQ106)</f>
        <v>0</v>
      </c>
      <c r="DR115" s="42">
        <f>$B$200*Results!$C$47/(Results!$C$47+DR106)</f>
        <v>0</v>
      </c>
      <c r="DS115" s="42">
        <f>$B$200*Results!$C$47/(Results!$C$47+DS106)</f>
        <v>0</v>
      </c>
      <c r="DT115" s="42">
        <f>$B$200*Results!$C$47/(Results!$C$47+DT106)</f>
        <v>0</v>
      </c>
      <c r="DU115" s="42">
        <f>$B$200*Results!$C$47/(Results!$C$47+DU106)</f>
        <v>0</v>
      </c>
      <c r="DV115" s="42">
        <f>$B$200*Results!$C$47/(Results!$C$47+DV106)</f>
        <v>0</v>
      </c>
      <c r="DW115" s="42">
        <f>$B$200*Results!$C$47/(Results!$C$47+DW106)</f>
        <v>0</v>
      </c>
      <c r="DX115" s="42">
        <f>$B$200*Results!$C$47/(Results!$C$47+DX106)</f>
        <v>0</v>
      </c>
      <c r="DY115" s="42">
        <f>$B$200*Results!$C$47/(Results!$C$47+DY106)</f>
        <v>0</v>
      </c>
      <c r="DZ115" s="42">
        <f>$B$200*Results!$C$47/(Results!$C$47+DZ106)</f>
        <v>0</v>
      </c>
      <c r="EA115" s="42">
        <f>$B$200*Results!$C$47/(Results!$C$47+EA106)</f>
        <v>0</v>
      </c>
      <c r="EB115" s="42">
        <f>$B$200*Results!$C$47/(Results!$C$47+EB106)</f>
        <v>0</v>
      </c>
      <c r="EC115" s="42">
        <f>$B$200*Results!$C$47/(Results!$C$47+EC106)</f>
        <v>0</v>
      </c>
      <c r="ED115" s="42">
        <f>$B$200*Results!$C$47/(Results!$C$47+ED106)</f>
        <v>0</v>
      </c>
      <c r="EE115" s="42">
        <f>$B$200*Results!$C$47/(Results!$C$47+EE106)</f>
        <v>0</v>
      </c>
      <c r="EF115" s="42">
        <f>$B$200*Results!$C$47/(Results!$C$47+EF106)</f>
        <v>0</v>
      </c>
      <c r="EG115" s="42">
        <f>$B$200*Results!$C$47/(Results!$C$47+EG106)</f>
        <v>0</v>
      </c>
      <c r="EH115" s="42">
        <f>$B$200*Results!$C$47/(Results!$C$47+EH106)</f>
        <v>0</v>
      </c>
      <c r="EI115" s="42">
        <f>$B$200*Results!$C$47/(Results!$C$47+EI106)</f>
        <v>0</v>
      </c>
      <c r="EJ115" s="42">
        <f>$B$200*Results!$C$47/(Results!$C$47+EJ106)</f>
        <v>0</v>
      </c>
      <c r="EK115" s="42">
        <f>$B$200*Results!$C$47/(Results!$C$47+EK106)</f>
        <v>0</v>
      </c>
      <c r="EL115" s="42">
        <f>$B$200*Results!$C$47/(Results!$C$47+EL106)</f>
        <v>0</v>
      </c>
      <c r="EM115" s="42">
        <f>$B$200*Results!$C$47/(Results!$C$47+EM106)</f>
        <v>0</v>
      </c>
      <c r="EN115" s="42">
        <f>$B$200*Results!$C$47/(Results!$C$47+EN106)</f>
        <v>0</v>
      </c>
      <c r="EO115" s="42">
        <f>$B$200*Results!$C$47/(Results!$C$47+EO106)</f>
        <v>0</v>
      </c>
      <c r="EP115" s="42">
        <f>$B$200*Results!$C$47/(Results!$C$47+EP106)</f>
        <v>0</v>
      </c>
      <c r="EQ115" s="42">
        <f>$B$200*Results!$C$47/(Results!$C$47+EQ106)</f>
        <v>0</v>
      </c>
      <c r="ER115" s="42">
        <f>$B$200*Results!$C$47/(Results!$C$47+ER106)</f>
        <v>0</v>
      </c>
      <c r="ES115" s="42">
        <f>$B$200*Results!$C$47/(Results!$C$47+ES106)</f>
        <v>0</v>
      </c>
      <c r="ET115" s="42">
        <f>$B$200*Results!$C$47/(Results!$C$47+ET106)</f>
        <v>0</v>
      </c>
      <c r="EU115" s="42">
        <f>$B$200*Results!$C$47/(Results!$C$47+EU106)</f>
        <v>0</v>
      </c>
      <c r="EV115" s="42">
        <f>$B$200*Results!$C$47/(Results!$C$47+EV106)</f>
        <v>0</v>
      </c>
      <c r="EW115" s="42">
        <f>$B$200*Results!$C$47/(Results!$C$47+EW106)</f>
        <v>0</v>
      </c>
      <c r="EX115" s="42">
        <f>$B$200*Results!$C$47/(Results!$C$47+EX106)</f>
        <v>0</v>
      </c>
      <c r="EY115" s="42">
        <f>$B$200*Results!$C$47/(Results!$C$47+EY106)</f>
        <v>0</v>
      </c>
      <c r="EZ115" s="42">
        <f>$B$200*Results!$C$47/(Results!$C$47+EZ106)</f>
        <v>0</v>
      </c>
      <c r="FA115" s="42">
        <f>$B$200*Results!$C$47/(Results!$C$47+FA106)</f>
        <v>0</v>
      </c>
      <c r="FB115" s="42">
        <f>$B$200*Results!$C$47/(Results!$C$47+FB106)</f>
        <v>0</v>
      </c>
      <c r="FC115" s="42">
        <f>$B$200*Results!$C$47/(Results!$C$47+FC106)</f>
        <v>0</v>
      </c>
      <c r="FD115" s="42">
        <f>$B$200*Results!$C$47/(Results!$C$47+FD106)</f>
        <v>0</v>
      </c>
      <c r="FE115" s="42">
        <f>$B$200*Results!$C$47/(Results!$C$47+FE106)</f>
        <v>0</v>
      </c>
      <c r="FF115" s="42">
        <f>$B$200*Results!$C$47/(Results!$C$47+FF106)</f>
        <v>0</v>
      </c>
      <c r="FG115" s="42">
        <f>$B$200*Results!$C$47/(Results!$C$47+FG106)</f>
        <v>0</v>
      </c>
      <c r="FH115" s="42">
        <f>$B$200*Results!$C$47/(Results!$C$47+FH106)</f>
        <v>0</v>
      </c>
      <c r="FI115" s="42">
        <f>$B$200*Results!$C$47/(Results!$C$47+FI106)</f>
        <v>0</v>
      </c>
      <c r="FJ115" s="42">
        <f>$B$200*Results!$C$47/(Results!$C$47+FJ106)</f>
        <v>0</v>
      </c>
      <c r="FK115" s="42">
        <f>$B$200*Results!$C$47/(Results!$C$47+FK106)</f>
        <v>0</v>
      </c>
      <c r="FL115" s="42">
        <f>$B$200*Results!$C$47/(Results!$C$47+FL106)</f>
        <v>0</v>
      </c>
      <c r="FM115" s="42">
        <f>$B$200*Results!$C$47/(Results!$C$47+FM106)</f>
        <v>0</v>
      </c>
      <c r="FN115" s="42">
        <f>$B$200*Results!$C$47/(Results!$C$47+FN106)</f>
        <v>0</v>
      </c>
      <c r="FO115" s="42">
        <f>$B$200*Results!$C$47/(Results!$C$47+FO106)</f>
        <v>0</v>
      </c>
      <c r="FP115" s="42">
        <f>$B$200*Results!$C$47/(Results!$C$47+FP106)</f>
        <v>0</v>
      </c>
      <c r="FQ115" s="42">
        <f>$B$200*Results!$C$47/(Results!$C$47+FQ106)</f>
        <v>0</v>
      </c>
      <c r="FR115" s="42">
        <f>$B$200*Results!$C$47/(Results!$C$47+FR106)</f>
        <v>0</v>
      </c>
      <c r="FS115" s="42">
        <f>$B$200*Results!$C$47/(Results!$C$47+FS106)</f>
        <v>0</v>
      </c>
      <c r="FT115" s="42">
        <f>$B$200*Results!$C$47/(Results!$C$47+FT106)</f>
        <v>0</v>
      </c>
      <c r="FU115" s="42">
        <f>$B$200*Results!$C$47/(Results!$C$47+FU106)</f>
        <v>0</v>
      </c>
      <c r="FV115" s="42">
        <f>$B$200*Results!$C$47/(Results!$C$47+FV106)</f>
        <v>0</v>
      </c>
      <c r="FW115" s="42">
        <f>$B$200*Results!$C$47/(Results!$C$47+FW106)</f>
        <v>0</v>
      </c>
      <c r="FX115" s="42">
        <f>$B$200*Results!$C$47/(Results!$C$47+FX106)</f>
        <v>0</v>
      </c>
      <c r="FY115" s="42">
        <f>$B$200*Results!$C$47/(Results!$C$47+FY106)</f>
        <v>0</v>
      </c>
      <c r="FZ115" s="42">
        <f>$B$200*Results!$C$47/(Results!$C$47+FZ106)</f>
        <v>0</v>
      </c>
      <c r="GA115" s="42">
        <f>$B$200*Results!$C$47/(Results!$C$47+GA106)</f>
        <v>0</v>
      </c>
      <c r="GB115" s="42">
        <f>$B$200*Results!$C$47/(Results!$C$47+GB106)</f>
        <v>0</v>
      </c>
      <c r="GC115" s="42">
        <f>$B$200*Results!$C$47/(Results!$C$47+GC106)</f>
        <v>0</v>
      </c>
      <c r="GD115" s="42">
        <f>$B$200*Results!$C$47/(Results!$C$47+GD106)</f>
        <v>0</v>
      </c>
      <c r="GE115" s="42">
        <f>$B$200*Results!$C$47/(Results!$C$47+GE106)</f>
        <v>0</v>
      </c>
      <c r="GF115" s="42">
        <f>$B$200*Results!$C$47/(Results!$C$47+GF106)</f>
        <v>0</v>
      </c>
      <c r="GG115" s="42">
        <f>$B$200*Results!$C$47/(Results!$C$47+GG106)</f>
        <v>0</v>
      </c>
      <c r="GH115" s="42">
        <f>$B$200*Results!$C$47/(Results!$C$47+GH106)</f>
        <v>0</v>
      </c>
      <c r="GI115" s="42">
        <f>$B$200*Results!$C$47/(Results!$C$47+GI106)</f>
        <v>0</v>
      </c>
      <c r="GJ115" s="42">
        <f>$B$200*Results!$C$47/(Results!$C$47+GJ106)</f>
        <v>0</v>
      </c>
      <c r="GK115" s="42">
        <f>$B$200*Results!$C$47/(Results!$C$47+GK106)</f>
        <v>0</v>
      </c>
      <c r="GL115" s="42">
        <f>$B$200*Results!$C$47/(Results!$C$47+GL106)</f>
        <v>0</v>
      </c>
      <c r="GM115" s="42">
        <f>$B$200*Results!$C$47/(Results!$C$47+GM106)</f>
        <v>0</v>
      </c>
      <c r="GN115" s="42">
        <f>$B$200*Results!$C$47/(Results!$C$47+GN106)</f>
        <v>0</v>
      </c>
      <c r="GO115" s="42">
        <f>$B$200*Results!$C$47/(Results!$C$47+GO106)</f>
        <v>0</v>
      </c>
      <c r="GP115" s="42">
        <f>$B$200*Results!$C$47/(Results!$C$47+GP106)</f>
        <v>0</v>
      </c>
      <c r="GQ115" s="42">
        <f>$B$200*Results!$C$47/(Results!$C$47+GQ106)</f>
        <v>0</v>
      </c>
      <c r="GR115" s="42">
        <f>$B$200*Results!$C$47/(Results!$C$47+GR106)</f>
        <v>0</v>
      </c>
      <c r="GS115" s="42">
        <f>$B$200*Results!$C$47/(Results!$C$47+GS106)</f>
        <v>0</v>
      </c>
      <c r="GT115" s="42">
        <f>$B$200*Results!$C$47/(Results!$C$47+GT106)</f>
        <v>0</v>
      </c>
      <c r="GU115" s="42">
        <f>$B$200*Results!$C$47/(Results!$C$47+GU106)</f>
        <v>0</v>
      </c>
      <c r="GV115" s="42">
        <f>$B$200*Results!$C$47/(Results!$C$47+GV106)</f>
        <v>0</v>
      </c>
      <c r="GW115" s="42">
        <f>$B$200*Results!$C$47/(Results!$C$47+GW106)</f>
        <v>0</v>
      </c>
      <c r="GX115" s="42">
        <f>$B$200*Results!$C$47/(Results!$C$47+GX106)</f>
        <v>0</v>
      </c>
      <c r="GY115" s="42">
        <f>$B$200*Results!$C$47/(Results!$C$47+GY106)</f>
        <v>0</v>
      </c>
      <c r="GZ115" s="42">
        <f>$B$200*Results!$C$47/(Results!$C$47+GZ106)</f>
        <v>0</v>
      </c>
      <c r="HA115" s="42">
        <f>$B$200*Results!$C$47/(Results!$C$47+HA106)</f>
        <v>0</v>
      </c>
      <c r="HB115" s="42">
        <f>$B$200*Results!$C$47/(Results!$C$47+HB106)</f>
        <v>0</v>
      </c>
      <c r="HC115" s="42">
        <f>$B$200*Results!$C$47/(Results!$C$47+HC106)</f>
        <v>0</v>
      </c>
      <c r="HD115" s="42">
        <f>$B$200*Results!$C$47/(Results!$C$47+HD106)</f>
        <v>0</v>
      </c>
      <c r="HE115" s="42">
        <f>$B$200*Results!$C$47/(Results!$C$47+HE106)</f>
        <v>0</v>
      </c>
      <c r="HF115" s="42">
        <f>$B$200*Results!$C$47/(Results!$C$47+HF106)</f>
        <v>0</v>
      </c>
      <c r="HG115" s="42">
        <f>$B$200*Results!$C$47/(Results!$C$47+HG106)</f>
        <v>0</v>
      </c>
      <c r="HH115" s="42">
        <f>$B$200*Results!$C$47/(Results!$C$47+HH106)</f>
        <v>0</v>
      </c>
      <c r="HI115" s="42">
        <f>$B$200*Results!$C$47/(Results!$C$47+HI106)</f>
        <v>0</v>
      </c>
      <c r="HJ115" s="42">
        <f>$B$200*Results!$C$47/(Results!$C$47+HJ106)</f>
        <v>0</v>
      </c>
      <c r="HK115" s="42">
        <f>$B$200*Results!$C$47/(Results!$C$47+HK106)</f>
        <v>0</v>
      </c>
      <c r="HL115" s="42">
        <f>$B$200*Results!$C$47/(Results!$C$47+HL106)</f>
        <v>0</v>
      </c>
      <c r="HM115" s="42">
        <f>$B$200*Results!$C$47/(Results!$C$47+HM106)</f>
        <v>0</v>
      </c>
      <c r="HN115" s="42">
        <f>$B$200*Results!$C$47/(Results!$C$47+HN106)</f>
        <v>0</v>
      </c>
      <c r="HO115" s="42">
        <f>$B$200*Results!$C$47/(Results!$C$47+HO106)</f>
        <v>0</v>
      </c>
      <c r="HP115" s="42">
        <f>$B$200*Results!$C$47/(Results!$C$47+HP106)</f>
        <v>0</v>
      </c>
      <c r="HQ115" s="42">
        <f>$B$200*Results!$C$47/(Results!$C$47+HQ106)</f>
        <v>0</v>
      </c>
      <c r="HR115" s="42">
        <f>$B$200*Results!$C$47/(Results!$C$47+HR106)</f>
        <v>0</v>
      </c>
      <c r="HS115" s="42">
        <f>$B$200*Results!$C$47/(Results!$C$47+HS106)</f>
        <v>0</v>
      </c>
      <c r="HT115" s="42">
        <f>$B$200*Results!$C$47/(Results!$C$47+HT106)</f>
        <v>0</v>
      </c>
      <c r="HU115" s="42">
        <f>$B$200*Results!$C$47/(Results!$C$47+HU106)</f>
        <v>0</v>
      </c>
      <c r="HV115" s="42">
        <f>$B$200*Results!$C$47/(Results!$C$47+HV106)</f>
        <v>0</v>
      </c>
      <c r="HW115" s="42">
        <f>$B$200*Results!$C$47/(Results!$C$47+HW106)</f>
        <v>0</v>
      </c>
      <c r="HX115" s="42">
        <f>$B$200*Results!$C$47/(Results!$C$47+HX106)</f>
        <v>0</v>
      </c>
      <c r="HY115" s="42">
        <f>$B$200*Results!$C$47/(Results!$C$47+HY106)</f>
        <v>0</v>
      </c>
      <c r="HZ115" s="42">
        <f>$B$200*Results!$C$47/(Results!$C$47+HZ106)</f>
        <v>0</v>
      </c>
      <c r="IA115" s="42">
        <f>$B$200*Results!$C$47/(Results!$C$47+IA106)</f>
        <v>0</v>
      </c>
      <c r="IB115" s="42">
        <f>$B$200*Results!$C$47/(Results!$C$47+IB106)</f>
        <v>0</v>
      </c>
      <c r="IC115" s="42">
        <f>$B$200*Results!$C$47/(Results!$C$47+IC106)</f>
        <v>0</v>
      </c>
      <c r="ID115" s="42">
        <f>$B$200*Results!$C$47/(Results!$C$47+ID106)</f>
        <v>0</v>
      </c>
      <c r="IE115" s="42">
        <f>$B$200*Results!$C$47/(Results!$C$47+IE106)</f>
        <v>0</v>
      </c>
      <c r="IF115" s="42">
        <f>$B$200*Results!$C$47/(Results!$C$47+IF106)</f>
        <v>0</v>
      </c>
      <c r="IG115" s="42">
        <f>$B$200*Results!$C$47/(Results!$C$47+IG106)</f>
        <v>0</v>
      </c>
      <c r="IH115" s="42">
        <f>$B$200*Results!$C$47/(Results!$C$47+IH106)</f>
        <v>0</v>
      </c>
      <c r="II115" s="42">
        <f>$B$200*Results!$C$47/(Results!$C$47+II106)</f>
        <v>0</v>
      </c>
      <c r="IJ115" s="42">
        <f>$B$200*Results!$C$47/(Results!$C$47+IJ106)</f>
        <v>0</v>
      </c>
      <c r="IK115" s="42">
        <f>$B$200*Results!$C$47/(Results!$C$47+IK106)</f>
        <v>0</v>
      </c>
      <c r="IL115" s="42">
        <f>$B$200*Results!$C$47/(Results!$C$47+IL106)</f>
        <v>0</v>
      </c>
      <c r="IM115" s="42">
        <f>$B$200*Results!$C$47/(Results!$C$47+IM106)</f>
        <v>0</v>
      </c>
      <c r="IN115" s="42">
        <f>$B$200*Results!$C$47/(Results!$C$47+IN106)</f>
        <v>0</v>
      </c>
      <c r="IO115" s="42">
        <f>$B$200*Results!$C$47/(Results!$C$47+IO106)</f>
        <v>0</v>
      </c>
      <c r="IP115" s="42">
        <f>$B$200*Results!$C$47/(Results!$C$47+IP106)</f>
        <v>0</v>
      </c>
      <c r="IQ115" s="42">
        <f>$B$200*Results!$C$47/(Results!$C$47+IQ106)</f>
        <v>0</v>
      </c>
      <c r="IR115" s="42">
        <f>$B$200*Results!$C$47/(Results!$C$47+IR106)</f>
        <v>0</v>
      </c>
    </row>
    <row r="116" spans="1:252" s="3" customFormat="1" hidden="1" x14ac:dyDescent="0.25">
      <c r="A116" s="218"/>
      <c r="B116" s="6">
        <f>Results!C28</f>
        <v>0</v>
      </c>
      <c r="C116" s="6">
        <f>C115</f>
        <v>0</v>
      </c>
      <c r="D116" s="6">
        <f t="shared" ref="D116:BO116" si="281">D115</f>
        <v>0</v>
      </c>
      <c r="E116" s="6">
        <f t="shared" si="281"/>
        <v>0</v>
      </c>
      <c r="F116" s="6">
        <f t="shared" si="281"/>
        <v>0</v>
      </c>
      <c r="G116" s="6">
        <f t="shared" si="281"/>
        <v>0</v>
      </c>
      <c r="H116" s="6">
        <f t="shared" si="281"/>
        <v>0</v>
      </c>
      <c r="I116" s="6">
        <f t="shared" si="281"/>
        <v>0</v>
      </c>
      <c r="J116" s="6">
        <f t="shared" si="281"/>
        <v>0</v>
      </c>
      <c r="K116" s="6">
        <f t="shared" si="281"/>
        <v>0</v>
      </c>
      <c r="L116" s="6">
        <f t="shared" si="281"/>
        <v>0</v>
      </c>
      <c r="M116" s="6">
        <f t="shared" si="281"/>
        <v>0</v>
      </c>
      <c r="N116" s="6">
        <f t="shared" si="281"/>
        <v>0</v>
      </c>
      <c r="O116" s="6">
        <f t="shared" si="281"/>
        <v>0</v>
      </c>
      <c r="P116" s="6">
        <f t="shared" si="281"/>
        <v>0</v>
      </c>
      <c r="Q116" s="6">
        <f t="shared" si="281"/>
        <v>0</v>
      </c>
      <c r="R116" s="6">
        <f t="shared" si="281"/>
        <v>0</v>
      </c>
      <c r="S116" s="6">
        <f t="shared" si="281"/>
        <v>0</v>
      </c>
      <c r="T116" s="6">
        <f t="shared" si="281"/>
        <v>0</v>
      </c>
      <c r="U116" s="6">
        <f t="shared" si="281"/>
        <v>0</v>
      </c>
      <c r="V116" s="6">
        <f t="shared" si="281"/>
        <v>0</v>
      </c>
      <c r="W116" s="6">
        <f t="shared" si="281"/>
        <v>0</v>
      </c>
      <c r="X116" s="6">
        <f t="shared" si="281"/>
        <v>0</v>
      </c>
      <c r="Y116" s="6">
        <f t="shared" si="281"/>
        <v>0</v>
      </c>
      <c r="Z116" s="6">
        <f t="shared" si="281"/>
        <v>0</v>
      </c>
      <c r="AA116" s="6">
        <f t="shared" si="281"/>
        <v>0</v>
      </c>
      <c r="AB116" s="6">
        <f t="shared" si="281"/>
        <v>0</v>
      </c>
      <c r="AC116" s="6">
        <f t="shared" si="281"/>
        <v>0</v>
      </c>
      <c r="AD116" s="6">
        <f t="shared" si="281"/>
        <v>0</v>
      </c>
      <c r="AE116" s="6">
        <f t="shared" si="281"/>
        <v>0</v>
      </c>
      <c r="AF116" s="6">
        <f t="shared" si="281"/>
        <v>0</v>
      </c>
      <c r="AG116" s="6">
        <f t="shared" si="281"/>
        <v>0</v>
      </c>
      <c r="AH116" s="6">
        <f t="shared" si="281"/>
        <v>0</v>
      </c>
      <c r="AI116" s="6">
        <f t="shared" si="281"/>
        <v>0</v>
      </c>
      <c r="AJ116" s="6">
        <f t="shared" si="281"/>
        <v>0</v>
      </c>
      <c r="AK116" s="6">
        <f t="shared" si="281"/>
        <v>0</v>
      </c>
      <c r="AL116" s="6">
        <f t="shared" si="281"/>
        <v>0</v>
      </c>
      <c r="AM116" s="6">
        <f t="shared" si="281"/>
        <v>0</v>
      </c>
      <c r="AN116" s="6">
        <f t="shared" si="281"/>
        <v>0</v>
      </c>
      <c r="AO116" s="6">
        <f t="shared" si="281"/>
        <v>0</v>
      </c>
      <c r="AP116" s="6">
        <f t="shared" si="281"/>
        <v>0</v>
      </c>
      <c r="AQ116" s="6">
        <f t="shared" si="281"/>
        <v>0</v>
      </c>
      <c r="AR116" s="6">
        <f t="shared" si="281"/>
        <v>0</v>
      </c>
      <c r="AS116" s="6">
        <f t="shared" si="281"/>
        <v>0</v>
      </c>
      <c r="AT116" s="6">
        <f t="shared" si="281"/>
        <v>0</v>
      </c>
      <c r="AU116" s="6">
        <f t="shared" si="281"/>
        <v>0</v>
      </c>
      <c r="AV116" s="6">
        <f t="shared" si="281"/>
        <v>0</v>
      </c>
      <c r="AW116" s="6">
        <f t="shared" si="281"/>
        <v>0</v>
      </c>
      <c r="AX116" s="6">
        <f t="shared" si="281"/>
        <v>0</v>
      </c>
      <c r="AY116" s="6">
        <f t="shared" si="281"/>
        <v>0</v>
      </c>
      <c r="AZ116" s="6">
        <f t="shared" si="281"/>
        <v>0</v>
      </c>
      <c r="BA116" s="6">
        <f t="shared" si="281"/>
        <v>0</v>
      </c>
      <c r="BB116" s="6">
        <f t="shared" si="281"/>
        <v>0</v>
      </c>
      <c r="BC116" s="6">
        <f t="shared" si="281"/>
        <v>0</v>
      </c>
      <c r="BD116" s="6">
        <f t="shared" si="281"/>
        <v>0</v>
      </c>
      <c r="BE116" s="6">
        <f t="shared" si="281"/>
        <v>0</v>
      </c>
      <c r="BF116" s="6">
        <f t="shared" si="281"/>
        <v>0</v>
      </c>
      <c r="BG116" s="6">
        <f t="shared" si="281"/>
        <v>0</v>
      </c>
      <c r="BH116" s="6">
        <f t="shared" si="281"/>
        <v>0</v>
      </c>
      <c r="BI116" s="6">
        <f t="shared" si="281"/>
        <v>0</v>
      </c>
      <c r="BJ116" s="6">
        <f t="shared" si="281"/>
        <v>0</v>
      </c>
      <c r="BK116" s="6">
        <f t="shared" si="281"/>
        <v>0</v>
      </c>
      <c r="BL116" s="6">
        <f t="shared" si="281"/>
        <v>0</v>
      </c>
      <c r="BM116" s="6">
        <f t="shared" si="281"/>
        <v>0</v>
      </c>
      <c r="BN116" s="6">
        <f t="shared" si="281"/>
        <v>0</v>
      </c>
      <c r="BO116" s="6">
        <f t="shared" si="281"/>
        <v>0</v>
      </c>
      <c r="BP116" s="6">
        <f t="shared" ref="BP116:EA116" si="282">BP115</f>
        <v>0</v>
      </c>
      <c r="BQ116" s="6">
        <f t="shared" si="282"/>
        <v>0</v>
      </c>
      <c r="BR116" s="6">
        <f t="shared" si="282"/>
        <v>0</v>
      </c>
      <c r="BS116" s="6">
        <f t="shared" si="282"/>
        <v>0</v>
      </c>
      <c r="BT116" s="6">
        <f t="shared" si="282"/>
        <v>0</v>
      </c>
      <c r="BU116" s="6">
        <f t="shared" si="282"/>
        <v>0</v>
      </c>
      <c r="BV116" s="6">
        <f t="shared" si="282"/>
        <v>0</v>
      </c>
      <c r="BW116" s="6">
        <f t="shared" si="282"/>
        <v>0</v>
      </c>
      <c r="BX116" s="6">
        <f t="shared" si="282"/>
        <v>0</v>
      </c>
      <c r="BY116" s="6">
        <f t="shared" si="282"/>
        <v>0</v>
      </c>
      <c r="BZ116" s="6">
        <f t="shared" si="282"/>
        <v>0</v>
      </c>
      <c r="CA116" s="6">
        <f t="shared" si="282"/>
        <v>0</v>
      </c>
      <c r="CB116" s="6">
        <f t="shared" si="282"/>
        <v>0</v>
      </c>
      <c r="CC116" s="6">
        <f t="shared" si="282"/>
        <v>0</v>
      </c>
      <c r="CD116" s="6">
        <f t="shared" si="282"/>
        <v>0</v>
      </c>
      <c r="CE116" s="6">
        <f t="shared" si="282"/>
        <v>0</v>
      </c>
      <c r="CF116" s="6">
        <f t="shared" si="282"/>
        <v>0</v>
      </c>
      <c r="CG116" s="6">
        <f t="shared" si="282"/>
        <v>0</v>
      </c>
      <c r="CH116" s="6">
        <f t="shared" si="282"/>
        <v>0</v>
      </c>
      <c r="CI116" s="6">
        <f t="shared" si="282"/>
        <v>0</v>
      </c>
      <c r="CJ116" s="6">
        <f t="shared" si="282"/>
        <v>0</v>
      </c>
      <c r="CK116" s="6">
        <f t="shared" si="282"/>
        <v>0</v>
      </c>
      <c r="CL116" s="6">
        <f t="shared" si="282"/>
        <v>0</v>
      </c>
      <c r="CM116" s="6">
        <f t="shared" si="282"/>
        <v>0</v>
      </c>
      <c r="CN116" s="6">
        <f t="shared" si="282"/>
        <v>0</v>
      </c>
      <c r="CO116" s="6">
        <f t="shared" si="282"/>
        <v>0</v>
      </c>
      <c r="CP116" s="6">
        <f t="shared" si="282"/>
        <v>0</v>
      </c>
      <c r="CQ116" s="6">
        <f t="shared" si="282"/>
        <v>0</v>
      </c>
      <c r="CR116" s="6">
        <f t="shared" si="282"/>
        <v>0</v>
      </c>
      <c r="CS116" s="6">
        <f t="shared" si="282"/>
        <v>0</v>
      </c>
      <c r="CT116" s="6">
        <f t="shared" si="282"/>
        <v>0</v>
      </c>
      <c r="CU116" s="6">
        <f t="shared" si="282"/>
        <v>0</v>
      </c>
      <c r="CV116" s="6">
        <f t="shared" si="282"/>
        <v>0</v>
      </c>
      <c r="CW116" s="6">
        <f t="shared" si="282"/>
        <v>0</v>
      </c>
      <c r="CX116" s="6">
        <f t="shared" si="282"/>
        <v>0</v>
      </c>
      <c r="CY116" s="6">
        <f t="shared" si="282"/>
        <v>0</v>
      </c>
      <c r="CZ116" s="6">
        <f t="shared" si="282"/>
        <v>0</v>
      </c>
      <c r="DA116" s="6">
        <f t="shared" si="282"/>
        <v>0</v>
      </c>
      <c r="DB116" s="6">
        <f t="shared" si="282"/>
        <v>0</v>
      </c>
      <c r="DC116" s="6">
        <f t="shared" si="282"/>
        <v>0</v>
      </c>
      <c r="DD116" s="6">
        <f t="shared" si="282"/>
        <v>0</v>
      </c>
      <c r="DE116" s="6">
        <f t="shared" si="282"/>
        <v>0</v>
      </c>
      <c r="DF116" s="6">
        <f t="shared" si="282"/>
        <v>0</v>
      </c>
      <c r="DG116" s="6">
        <f t="shared" si="282"/>
        <v>0</v>
      </c>
      <c r="DH116" s="6">
        <f t="shared" si="282"/>
        <v>0</v>
      </c>
      <c r="DI116" s="6">
        <f t="shared" si="282"/>
        <v>0</v>
      </c>
      <c r="DJ116" s="6">
        <f t="shared" si="282"/>
        <v>0</v>
      </c>
      <c r="DK116" s="6">
        <f t="shared" si="282"/>
        <v>0</v>
      </c>
      <c r="DL116" s="6">
        <f t="shared" si="282"/>
        <v>0</v>
      </c>
      <c r="DM116" s="6">
        <f t="shared" si="282"/>
        <v>0</v>
      </c>
      <c r="DN116" s="6">
        <f t="shared" si="282"/>
        <v>0</v>
      </c>
      <c r="DO116" s="6">
        <f t="shared" si="282"/>
        <v>0</v>
      </c>
      <c r="DP116" s="6">
        <f t="shared" si="282"/>
        <v>0</v>
      </c>
      <c r="DQ116" s="6">
        <f t="shared" si="282"/>
        <v>0</v>
      </c>
      <c r="DR116" s="6">
        <f t="shared" si="282"/>
        <v>0</v>
      </c>
      <c r="DS116" s="6">
        <f t="shared" si="282"/>
        <v>0</v>
      </c>
      <c r="DT116" s="6">
        <f t="shared" si="282"/>
        <v>0</v>
      </c>
      <c r="DU116" s="6">
        <f t="shared" si="282"/>
        <v>0</v>
      </c>
      <c r="DV116" s="6">
        <f t="shared" si="282"/>
        <v>0</v>
      </c>
      <c r="DW116" s="6">
        <f t="shared" si="282"/>
        <v>0</v>
      </c>
      <c r="DX116" s="6">
        <f t="shared" si="282"/>
        <v>0</v>
      </c>
      <c r="DY116" s="6">
        <f t="shared" si="282"/>
        <v>0</v>
      </c>
      <c r="DZ116" s="6">
        <f t="shared" si="282"/>
        <v>0</v>
      </c>
      <c r="EA116" s="6">
        <f t="shared" si="282"/>
        <v>0</v>
      </c>
      <c r="EB116" s="6">
        <f t="shared" ref="EB116:GM116" si="283">EB115</f>
        <v>0</v>
      </c>
      <c r="EC116" s="6">
        <f t="shared" si="283"/>
        <v>0</v>
      </c>
      <c r="ED116" s="6">
        <f t="shared" si="283"/>
        <v>0</v>
      </c>
      <c r="EE116" s="6">
        <f t="shared" si="283"/>
        <v>0</v>
      </c>
      <c r="EF116" s="6">
        <f t="shared" si="283"/>
        <v>0</v>
      </c>
      <c r="EG116" s="6">
        <f t="shared" si="283"/>
        <v>0</v>
      </c>
      <c r="EH116" s="6">
        <f t="shared" si="283"/>
        <v>0</v>
      </c>
      <c r="EI116" s="6">
        <f t="shared" si="283"/>
        <v>0</v>
      </c>
      <c r="EJ116" s="6">
        <f t="shared" si="283"/>
        <v>0</v>
      </c>
      <c r="EK116" s="6">
        <f t="shared" si="283"/>
        <v>0</v>
      </c>
      <c r="EL116" s="6">
        <f t="shared" si="283"/>
        <v>0</v>
      </c>
      <c r="EM116" s="6">
        <f t="shared" si="283"/>
        <v>0</v>
      </c>
      <c r="EN116" s="6">
        <f t="shared" si="283"/>
        <v>0</v>
      </c>
      <c r="EO116" s="6">
        <f t="shared" si="283"/>
        <v>0</v>
      </c>
      <c r="EP116" s="6">
        <f t="shared" si="283"/>
        <v>0</v>
      </c>
      <c r="EQ116" s="6">
        <f t="shared" si="283"/>
        <v>0</v>
      </c>
      <c r="ER116" s="6">
        <f t="shared" si="283"/>
        <v>0</v>
      </c>
      <c r="ES116" s="6">
        <f t="shared" si="283"/>
        <v>0</v>
      </c>
      <c r="ET116" s="6">
        <f t="shared" si="283"/>
        <v>0</v>
      </c>
      <c r="EU116" s="6">
        <f t="shared" si="283"/>
        <v>0</v>
      </c>
      <c r="EV116" s="6">
        <f t="shared" si="283"/>
        <v>0</v>
      </c>
      <c r="EW116" s="6">
        <f t="shared" si="283"/>
        <v>0</v>
      </c>
      <c r="EX116" s="6">
        <f t="shared" si="283"/>
        <v>0</v>
      </c>
      <c r="EY116" s="6">
        <f t="shared" si="283"/>
        <v>0</v>
      </c>
      <c r="EZ116" s="6">
        <f t="shared" si="283"/>
        <v>0</v>
      </c>
      <c r="FA116" s="6">
        <f t="shared" si="283"/>
        <v>0</v>
      </c>
      <c r="FB116" s="6">
        <f t="shared" si="283"/>
        <v>0</v>
      </c>
      <c r="FC116" s="6">
        <f t="shared" si="283"/>
        <v>0</v>
      </c>
      <c r="FD116" s="6">
        <f t="shared" si="283"/>
        <v>0</v>
      </c>
      <c r="FE116" s="6">
        <f t="shared" si="283"/>
        <v>0</v>
      </c>
      <c r="FF116" s="6">
        <f t="shared" si="283"/>
        <v>0</v>
      </c>
      <c r="FG116" s="6">
        <f t="shared" si="283"/>
        <v>0</v>
      </c>
      <c r="FH116" s="6">
        <f t="shared" si="283"/>
        <v>0</v>
      </c>
      <c r="FI116" s="6">
        <f t="shared" si="283"/>
        <v>0</v>
      </c>
      <c r="FJ116" s="6">
        <f t="shared" si="283"/>
        <v>0</v>
      </c>
      <c r="FK116" s="6">
        <f t="shared" si="283"/>
        <v>0</v>
      </c>
      <c r="FL116" s="6">
        <f t="shared" si="283"/>
        <v>0</v>
      </c>
      <c r="FM116" s="6">
        <f t="shared" si="283"/>
        <v>0</v>
      </c>
      <c r="FN116" s="6">
        <f t="shared" si="283"/>
        <v>0</v>
      </c>
      <c r="FO116" s="6">
        <f t="shared" si="283"/>
        <v>0</v>
      </c>
      <c r="FP116" s="6">
        <f t="shared" si="283"/>
        <v>0</v>
      </c>
      <c r="FQ116" s="6">
        <f t="shared" si="283"/>
        <v>0</v>
      </c>
      <c r="FR116" s="6">
        <f t="shared" si="283"/>
        <v>0</v>
      </c>
      <c r="FS116" s="6">
        <f t="shared" si="283"/>
        <v>0</v>
      </c>
      <c r="FT116" s="6">
        <f t="shared" si="283"/>
        <v>0</v>
      </c>
      <c r="FU116" s="6">
        <f t="shared" si="283"/>
        <v>0</v>
      </c>
      <c r="FV116" s="6">
        <f t="shared" si="283"/>
        <v>0</v>
      </c>
      <c r="FW116" s="6">
        <f t="shared" si="283"/>
        <v>0</v>
      </c>
      <c r="FX116" s="6">
        <f t="shared" si="283"/>
        <v>0</v>
      </c>
      <c r="FY116" s="6">
        <f t="shared" si="283"/>
        <v>0</v>
      </c>
      <c r="FZ116" s="6">
        <f t="shared" si="283"/>
        <v>0</v>
      </c>
      <c r="GA116" s="6">
        <f t="shared" si="283"/>
        <v>0</v>
      </c>
      <c r="GB116" s="6">
        <f t="shared" si="283"/>
        <v>0</v>
      </c>
      <c r="GC116" s="6">
        <f t="shared" si="283"/>
        <v>0</v>
      </c>
      <c r="GD116" s="6">
        <f t="shared" si="283"/>
        <v>0</v>
      </c>
      <c r="GE116" s="6">
        <f t="shared" si="283"/>
        <v>0</v>
      </c>
      <c r="GF116" s="6">
        <f t="shared" si="283"/>
        <v>0</v>
      </c>
      <c r="GG116" s="6">
        <f t="shared" si="283"/>
        <v>0</v>
      </c>
      <c r="GH116" s="6">
        <f t="shared" si="283"/>
        <v>0</v>
      </c>
      <c r="GI116" s="6">
        <f t="shared" si="283"/>
        <v>0</v>
      </c>
      <c r="GJ116" s="6">
        <f t="shared" si="283"/>
        <v>0</v>
      </c>
      <c r="GK116" s="6">
        <f t="shared" si="283"/>
        <v>0</v>
      </c>
      <c r="GL116" s="6">
        <f t="shared" si="283"/>
        <v>0</v>
      </c>
      <c r="GM116" s="6">
        <f t="shared" si="283"/>
        <v>0</v>
      </c>
      <c r="GN116" s="6">
        <f t="shared" ref="GN116:IR116" si="284">GN115</f>
        <v>0</v>
      </c>
      <c r="GO116" s="6">
        <f t="shared" si="284"/>
        <v>0</v>
      </c>
      <c r="GP116" s="6">
        <f t="shared" si="284"/>
        <v>0</v>
      </c>
      <c r="GQ116" s="6">
        <f t="shared" si="284"/>
        <v>0</v>
      </c>
      <c r="GR116" s="6">
        <f t="shared" si="284"/>
        <v>0</v>
      </c>
      <c r="GS116" s="6">
        <f t="shared" si="284"/>
        <v>0</v>
      </c>
      <c r="GT116" s="6">
        <f t="shared" si="284"/>
        <v>0</v>
      </c>
      <c r="GU116" s="6">
        <f t="shared" si="284"/>
        <v>0</v>
      </c>
      <c r="GV116" s="6">
        <f t="shared" si="284"/>
        <v>0</v>
      </c>
      <c r="GW116" s="6">
        <f t="shared" si="284"/>
        <v>0</v>
      </c>
      <c r="GX116" s="6">
        <f t="shared" si="284"/>
        <v>0</v>
      </c>
      <c r="GY116" s="6">
        <f t="shared" si="284"/>
        <v>0</v>
      </c>
      <c r="GZ116" s="6">
        <f t="shared" si="284"/>
        <v>0</v>
      </c>
      <c r="HA116" s="6">
        <f t="shared" si="284"/>
        <v>0</v>
      </c>
      <c r="HB116" s="6">
        <f t="shared" si="284"/>
        <v>0</v>
      </c>
      <c r="HC116" s="6">
        <f t="shared" si="284"/>
        <v>0</v>
      </c>
      <c r="HD116" s="6">
        <f t="shared" si="284"/>
        <v>0</v>
      </c>
      <c r="HE116" s="6">
        <f t="shared" si="284"/>
        <v>0</v>
      </c>
      <c r="HF116" s="6">
        <f t="shared" si="284"/>
        <v>0</v>
      </c>
      <c r="HG116" s="6">
        <f t="shared" si="284"/>
        <v>0</v>
      </c>
      <c r="HH116" s="6">
        <f t="shared" si="284"/>
        <v>0</v>
      </c>
      <c r="HI116" s="6">
        <f t="shared" si="284"/>
        <v>0</v>
      </c>
      <c r="HJ116" s="6">
        <f t="shared" si="284"/>
        <v>0</v>
      </c>
      <c r="HK116" s="6">
        <f t="shared" si="284"/>
        <v>0</v>
      </c>
      <c r="HL116" s="6">
        <f t="shared" si="284"/>
        <v>0</v>
      </c>
      <c r="HM116" s="6">
        <f t="shared" si="284"/>
        <v>0</v>
      </c>
      <c r="HN116" s="6">
        <f t="shared" si="284"/>
        <v>0</v>
      </c>
      <c r="HO116" s="6">
        <f t="shared" si="284"/>
        <v>0</v>
      </c>
      <c r="HP116" s="6">
        <f t="shared" si="284"/>
        <v>0</v>
      </c>
      <c r="HQ116" s="6">
        <f t="shared" si="284"/>
        <v>0</v>
      </c>
      <c r="HR116" s="6">
        <f t="shared" si="284"/>
        <v>0</v>
      </c>
      <c r="HS116" s="6">
        <f t="shared" si="284"/>
        <v>0</v>
      </c>
      <c r="HT116" s="6">
        <f t="shared" si="284"/>
        <v>0</v>
      </c>
      <c r="HU116" s="6">
        <f t="shared" si="284"/>
        <v>0</v>
      </c>
      <c r="HV116" s="6">
        <f t="shared" si="284"/>
        <v>0</v>
      </c>
      <c r="HW116" s="6">
        <f t="shared" si="284"/>
        <v>0</v>
      </c>
      <c r="HX116" s="6">
        <f t="shared" si="284"/>
        <v>0</v>
      </c>
      <c r="HY116" s="6">
        <f t="shared" si="284"/>
        <v>0</v>
      </c>
      <c r="HZ116" s="6">
        <f t="shared" si="284"/>
        <v>0</v>
      </c>
      <c r="IA116" s="6">
        <f t="shared" si="284"/>
        <v>0</v>
      </c>
      <c r="IB116" s="6">
        <f t="shared" si="284"/>
        <v>0</v>
      </c>
      <c r="IC116" s="6">
        <f t="shared" si="284"/>
        <v>0</v>
      </c>
      <c r="ID116" s="6">
        <f t="shared" si="284"/>
        <v>0</v>
      </c>
      <c r="IE116" s="6">
        <f t="shared" si="284"/>
        <v>0</v>
      </c>
      <c r="IF116" s="6">
        <f t="shared" si="284"/>
        <v>0</v>
      </c>
      <c r="IG116" s="6">
        <f t="shared" si="284"/>
        <v>0</v>
      </c>
      <c r="IH116" s="6">
        <f t="shared" si="284"/>
        <v>0</v>
      </c>
      <c r="II116" s="6">
        <f t="shared" si="284"/>
        <v>0</v>
      </c>
      <c r="IJ116" s="6">
        <f t="shared" si="284"/>
        <v>0</v>
      </c>
      <c r="IK116" s="6">
        <f t="shared" si="284"/>
        <v>0</v>
      </c>
      <c r="IL116" s="6">
        <f t="shared" si="284"/>
        <v>0</v>
      </c>
      <c r="IM116" s="6">
        <f t="shared" si="284"/>
        <v>0</v>
      </c>
      <c r="IN116" s="6">
        <f t="shared" si="284"/>
        <v>0</v>
      </c>
      <c r="IO116" s="6">
        <f t="shared" si="284"/>
        <v>0</v>
      </c>
      <c r="IP116" s="6">
        <f t="shared" si="284"/>
        <v>0</v>
      </c>
      <c r="IQ116" s="6">
        <f t="shared" si="284"/>
        <v>0</v>
      </c>
      <c r="IR116" s="6">
        <f t="shared" si="284"/>
        <v>0</v>
      </c>
    </row>
    <row r="117" spans="1:252" s="8" customFormat="1" hidden="1" x14ac:dyDescent="0.25">
      <c r="A117" s="216"/>
      <c r="B117" s="42">
        <f>Results!C29</f>
        <v>12071.982886445789</v>
      </c>
      <c r="C117" s="42">
        <f t="shared" ref="C117:BN117" si="285">ROUND(C114,0)+ROUND(C116,0)</f>
        <v>12003</v>
      </c>
      <c r="D117" s="42">
        <f t="shared" si="285"/>
        <v>11934</v>
      </c>
      <c r="E117" s="42">
        <f t="shared" si="285"/>
        <v>11864</v>
      </c>
      <c r="F117" s="42">
        <f t="shared" si="285"/>
        <v>11794</v>
      </c>
      <c r="G117" s="42">
        <f t="shared" si="285"/>
        <v>11723</v>
      </c>
      <c r="H117" s="42">
        <f t="shared" si="285"/>
        <v>11651</v>
      </c>
      <c r="I117" s="42">
        <f t="shared" si="285"/>
        <v>11580</v>
      </c>
      <c r="J117" s="42">
        <f t="shared" si="285"/>
        <v>11507</v>
      </c>
      <c r="K117" s="42">
        <f t="shared" si="285"/>
        <v>11434</v>
      </c>
      <c r="L117" s="42">
        <f t="shared" si="285"/>
        <v>11361</v>
      </c>
      <c r="M117" s="42">
        <f t="shared" si="285"/>
        <v>11287</v>
      </c>
      <c r="N117" s="42">
        <f t="shared" si="285"/>
        <v>11212</v>
      </c>
      <c r="O117" s="42">
        <f t="shared" si="285"/>
        <v>11137</v>
      </c>
      <c r="P117" s="42">
        <f t="shared" si="285"/>
        <v>11062</v>
      </c>
      <c r="Q117" s="42">
        <f t="shared" si="285"/>
        <v>10985</v>
      </c>
      <c r="R117" s="42">
        <f t="shared" si="285"/>
        <v>10908</v>
      </c>
      <c r="S117" s="42">
        <f t="shared" si="285"/>
        <v>10831</v>
      </c>
      <c r="T117" s="42">
        <f t="shared" si="285"/>
        <v>10753</v>
      </c>
      <c r="U117" s="42">
        <f t="shared" si="285"/>
        <v>10674</v>
      </c>
      <c r="V117" s="42">
        <f t="shared" si="285"/>
        <v>10594</v>
      </c>
      <c r="W117" s="42">
        <f t="shared" si="285"/>
        <v>10514</v>
      </c>
      <c r="X117" s="42">
        <f t="shared" si="285"/>
        <v>10433</v>
      </c>
      <c r="Y117" s="42">
        <f t="shared" si="285"/>
        <v>10352</v>
      </c>
      <c r="Z117" s="42">
        <f t="shared" si="285"/>
        <v>10269</v>
      </c>
      <c r="AA117" s="42">
        <f t="shared" si="285"/>
        <v>10186</v>
      </c>
      <c r="AB117" s="42">
        <f t="shared" si="285"/>
        <v>10102</v>
      </c>
      <c r="AC117" s="42">
        <f t="shared" si="285"/>
        <v>10018</v>
      </c>
      <c r="AD117" s="42">
        <f t="shared" si="285"/>
        <v>9932</v>
      </c>
      <c r="AE117" s="42">
        <f t="shared" si="285"/>
        <v>9846</v>
      </c>
      <c r="AF117" s="42">
        <f t="shared" si="285"/>
        <v>9759</v>
      </c>
      <c r="AG117" s="42">
        <f t="shared" si="285"/>
        <v>9671</v>
      </c>
      <c r="AH117" s="42">
        <f t="shared" si="285"/>
        <v>9582</v>
      </c>
      <c r="AI117" s="42">
        <f t="shared" si="285"/>
        <v>9493</v>
      </c>
      <c r="AJ117" s="42">
        <f t="shared" si="285"/>
        <v>9402</v>
      </c>
      <c r="AK117" s="42">
        <f t="shared" si="285"/>
        <v>9310</v>
      </c>
      <c r="AL117" s="42">
        <f t="shared" si="285"/>
        <v>9218</v>
      </c>
      <c r="AM117" s="42">
        <f t="shared" si="285"/>
        <v>9124</v>
      </c>
      <c r="AN117" s="42">
        <f t="shared" si="285"/>
        <v>9030</v>
      </c>
      <c r="AO117" s="42">
        <f t="shared" si="285"/>
        <v>8934</v>
      </c>
      <c r="AP117" s="42">
        <f t="shared" si="285"/>
        <v>8838</v>
      </c>
      <c r="AQ117" s="42">
        <f t="shared" si="285"/>
        <v>8740</v>
      </c>
      <c r="AR117" s="42">
        <f t="shared" si="285"/>
        <v>8641</v>
      </c>
      <c r="AS117" s="42">
        <f t="shared" si="285"/>
        <v>8541</v>
      </c>
      <c r="AT117" s="42">
        <f t="shared" si="285"/>
        <v>8440</v>
      </c>
      <c r="AU117" s="42">
        <f t="shared" si="285"/>
        <v>8338</v>
      </c>
      <c r="AV117" s="42">
        <f t="shared" si="285"/>
        <v>8234</v>
      </c>
      <c r="AW117" s="42">
        <f t="shared" si="285"/>
        <v>8129</v>
      </c>
      <c r="AX117" s="42">
        <f t="shared" si="285"/>
        <v>8023</v>
      </c>
      <c r="AY117" s="42">
        <f t="shared" si="285"/>
        <v>7916</v>
      </c>
      <c r="AZ117" s="42">
        <f t="shared" si="285"/>
        <v>7807</v>
      </c>
      <c r="BA117" s="42">
        <f t="shared" si="285"/>
        <v>7697</v>
      </c>
      <c r="BB117" s="42">
        <f t="shared" si="285"/>
        <v>7585</v>
      </c>
      <c r="BC117" s="42">
        <f t="shared" si="285"/>
        <v>7472</v>
      </c>
      <c r="BD117" s="42">
        <f t="shared" si="285"/>
        <v>7357</v>
      </c>
      <c r="BE117" s="42">
        <f t="shared" si="285"/>
        <v>7241</v>
      </c>
      <c r="BF117" s="42">
        <f t="shared" si="285"/>
        <v>7123</v>
      </c>
      <c r="BG117" s="42">
        <f t="shared" si="285"/>
        <v>7004</v>
      </c>
      <c r="BH117" s="42">
        <f t="shared" si="285"/>
        <v>6882</v>
      </c>
      <c r="BI117" s="42">
        <f t="shared" si="285"/>
        <v>6759</v>
      </c>
      <c r="BJ117" s="42">
        <f t="shared" si="285"/>
        <v>6635</v>
      </c>
      <c r="BK117" s="42">
        <f t="shared" si="285"/>
        <v>6508</v>
      </c>
      <c r="BL117" s="42">
        <f t="shared" si="285"/>
        <v>6380</v>
      </c>
      <c r="BM117" s="42">
        <f t="shared" si="285"/>
        <v>6250</v>
      </c>
      <c r="BN117" s="42">
        <f t="shared" si="285"/>
        <v>6117</v>
      </c>
      <c r="BO117" s="42">
        <f t="shared" ref="BO117:DZ117" si="286">ROUND(BO114,0)+ROUND(BO116,0)</f>
        <v>5983</v>
      </c>
      <c r="BP117" s="42">
        <f t="shared" si="286"/>
        <v>5847</v>
      </c>
      <c r="BQ117" s="42">
        <f t="shared" si="286"/>
        <v>5708</v>
      </c>
      <c r="BR117" s="42">
        <f t="shared" si="286"/>
        <v>5568</v>
      </c>
      <c r="BS117" s="42">
        <f t="shared" si="286"/>
        <v>5425</v>
      </c>
      <c r="BT117" s="42">
        <f t="shared" si="286"/>
        <v>5279</v>
      </c>
      <c r="BU117" s="42">
        <f t="shared" si="286"/>
        <v>5132</v>
      </c>
      <c r="BV117" s="42">
        <f t="shared" si="286"/>
        <v>4982</v>
      </c>
      <c r="BW117" s="42">
        <f t="shared" si="286"/>
        <v>4829</v>
      </c>
      <c r="BX117" s="42">
        <f t="shared" si="286"/>
        <v>4674</v>
      </c>
      <c r="BY117" s="42">
        <f t="shared" si="286"/>
        <v>4516</v>
      </c>
      <c r="BZ117" s="42">
        <f t="shared" si="286"/>
        <v>4356</v>
      </c>
      <c r="CA117" s="42">
        <f t="shared" si="286"/>
        <v>4193</v>
      </c>
      <c r="CB117" s="42">
        <f t="shared" si="286"/>
        <v>4027</v>
      </c>
      <c r="CC117" s="42">
        <f t="shared" si="286"/>
        <v>3858</v>
      </c>
      <c r="CD117" s="42">
        <f t="shared" si="286"/>
        <v>3687</v>
      </c>
      <c r="CE117" s="42">
        <f t="shared" si="286"/>
        <v>3512</v>
      </c>
      <c r="CF117" s="42">
        <f t="shared" si="286"/>
        <v>3335</v>
      </c>
      <c r="CG117" s="42">
        <f t="shared" si="286"/>
        <v>3154</v>
      </c>
      <c r="CH117" s="42">
        <f t="shared" si="286"/>
        <v>2971</v>
      </c>
      <c r="CI117" s="42">
        <f t="shared" si="286"/>
        <v>2784</v>
      </c>
      <c r="CJ117" s="42">
        <f t="shared" si="286"/>
        <v>2595</v>
      </c>
      <c r="CK117" s="42">
        <f t="shared" si="286"/>
        <v>2402</v>
      </c>
      <c r="CL117" s="42">
        <f t="shared" si="286"/>
        <v>2207</v>
      </c>
      <c r="CM117" s="42">
        <f t="shared" si="286"/>
        <v>2009</v>
      </c>
      <c r="CN117" s="42">
        <f t="shared" si="286"/>
        <v>1809</v>
      </c>
      <c r="CO117" s="42">
        <f t="shared" si="286"/>
        <v>1606</v>
      </c>
      <c r="CP117" s="42">
        <f t="shared" si="286"/>
        <v>1402</v>
      </c>
      <c r="CQ117" s="42">
        <f t="shared" si="286"/>
        <v>1196</v>
      </c>
      <c r="CR117" s="42">
        <f t="shared" si="286"/>
        <v>990</v>
      </c>
      <c r="CS117" s="42">
        <f t="shared" si="286"/>
        <v>827</v>
      </c>
      <c r="CT117" s="42">
        <f t="shared" si="286"/>
        <v>829</v>
      </c>
      <c r="CU117" s="42">
        <f t="shared" si="286"/>
        <v>830</v>
      </c>
      <c r="CV117" s="42">
        <f t="shared" si="286"/>
        <v>831</v>
      </c>
      <c r="CW117" s="42">
        <f t="shared" si="286"/>
        <v>705</v>
      </c>
      <c r="CX117" s="42">
        <f t="shared" si="286"/>
        <v>580</v>
      </c>
      <c r="CY117" s="42">
        <f t="shared" si="286"/>
        <v>458</v>
      </c>
      <c r="CZ117" s="42">
        <f t="shared" si="286"/>
        <v>339</v>
      </c>
      <c r="DA117" s="42">
        <f t="shared" si="286"/>
        <v>226</v>
      </c>
      <c r="DB117" s="42">
        <f t="shared" si="286"/>
        <v>119</v>
      </c>
      <c r="DC117" s="42">
        <f t="shared" si="286"/>
        <v>24</v>
      </c>
      <c r="DD117" s="42">
        <f t="shared" si="286"/>
        <v>0</v>
      </c>
      <c r="DE117" s="42">
        <f t="shared" si="286"/>
        <v>0</v>
      </c>
      <c r="DF117" s="42">
        <f t="shared" si="286"/>
        <v>0</v>
      </c>
      <c r="DG117" s="42">
        <f t="shared" si="286"/>
        <v>0</v>
      </c>
      <c r="DH117" s="42">
        <f t="shared" si="286"/>
        <v>0</v>
      </c>
      <c r="DI117" s="42">
        <f t="shared" si="286"/>
        <v>0</v>
      </c>
      <c r="DJ117" s="42">
        <f t="shared" si="286"/>
        <v>0</v>
      </c>
      <c r="DK117" s="42">
        <f t="shared" si="286"/>
        <v>0</v>
      </c>
      <c r="DL117" s="42">
        <f t="shared" si="286"/>
        <v>0</v>
      </c>
      <c r="DM117" s="42">
        <f t="shared" si="286"/>
        <v>0</v>
      </c>
      <c r="DN117" s="42">
        <f t="shared" si="286"/>
        <v>0</v>
      </c>
      <c r="DO117" s="42">
        <f t="shared" si="286"/>
        <v>0</v>
      </c>
      <c r="DP117" s="42">
        <f t="shared" si="286"/>
        <v>0</v>
      </c>
      <c r="DQ117" s="42">
        <f t="shared" si="286"/>
        <v>0</v>
      </c>
      <c r="DR117" s="42">
        <f t="shared" si="286"/>
        <v>0</v>
      </c>
      <c r="DS117" s="42">
        <f t="shared" si="286"/>
        <v>0</v>
      </c>
      <c r="DT117" s="42">
        <f t="shared" si="286"/>
        <v>0</v>
      </c>
      <c r="DU117" s="42">
        <f t="shared" si="286"/>
        <v>0</v>
      </c>
      <c r="DV117" s="42">
        <f t="shared" si="286"/>
        <v>0</v>
      </c>
      <c r="DW117" s="42">
        <f t="shared" si="286"/>
        <v>0</v>
      </c>
      <c r="DX117" s="42">
        <f t="shared" si="286"/>
        <v>0</v>
      </c>
      <c r="DY117" s="42">
        <f t="shared" si="286"/>
        <v>0</v>
      </c>
      <c r="DZ117" s="42">
        <f t="shared" si="286"/>
        <v>0</v>
      </c>
      <c r="EA117" s="42">
        <f t="shared" ref="EA117:GL117" si="287">ROUND(EA114,0)+ROUND(EA116,0)</f>
        <v>0</v>
      </c>
      <c r="EB117" s="42">
        <f t="shared" si="287"/>
        <v>0</v>
      </c>
      <c r="EC117" s="42">
        <f t="shared" si="287"/>
        <v>0</v>
      </c>
      <c r="ED117" s="42">
        <f t="shared" si="287"/>
        <v>0</v>
      </c>
      <c r="EE117" s="42">
        <f t="shared" si="287"/>
        <v>0</v>
      </c>
      <c r="EF117" s="42">
        <f t="shared" si="287"/>
        <v>0</v>
      </c>
      <c r="EG117" s="42">
        <f t="shared" si="287"/>
        <v>0</v>
      </c>
      <c r="EH117" s="42">
        <f t="shared" si="287"/>
        <v>0</v>
      </c>
      <c r="EI117" s="42">
        <f t="shared" si="287"/>
        <v>0</v>
      </c>
      <c r="EJ117" s="42">
        <f t="shared" si="287"/>
        <v>0</v>
      </c>
      <c r="EK117" s="42">
        <f t="shared" si="287"/>
        <v>0</v>
      </c>
      <c r="EL117" s="42">
        <f t="shared" si="287"/>
        <v>0</v>
      </c>
      <c r="EM117" s="42">
        <f t="shared" si="287"/>
        <v>0</v>
      </c>
      <c r="EN117" s="42">
        <f t="shared" si="287"/>
        <v>0</v>
      </c>
      <c r="EO117" s="42">
        <f t="shared" si="287"/>
        <v>0</v>
      </c>
      <c r="EP117" s="42">
        <f t="shared" si="287"/>
        <v>0</v>
      </c>
      <c r="EQ117" s="42">
        <f t="shared" si="287"/>
        <v>0</v>
      </c>
      <c r="ER117" s="42">
        <f t="shared" si="287"/>
        <v>0</v>
      </c>
      <c r="ES117" s="42">
        <f t="shared" si="287"/>
        <v>0</v>
      </c>
      <c r="ET117" s="42">
        <f t="shared" si="287"/>
        <v>0</v>
      </c>
      <c r="EU117" s="42">
        <f t="shared" si="287"/>
        <v>0</v>
      </c>
      <c r="EV117" s="42">
        <f t="shared" si="287"/>
        <v>0</v>
      </c>
      <c r="EW117" s="42">
        <f t="shared" si="287"/>
        <v>0</v>
      </c>
      <c r="EX117" s="42">
        <f t="shared" si="287"/>
        <v>0</v>
      </c>
      <c r="EY117" s="42">
        <f t="shared" si="287"/>
        <v>0</v>
      </c>
      <c r="EZ117" s="42">
        <f t="shared" si="287"/>
        <v>0</v>
      </c>
      <c r="FA117" s="42">
        <f t="shared" si="287"/>
        <v>0</v>
      </c>
      <c r="FB117" s="42">
        <f t="shared" si="287"/>
        <v>0</v>
      </c>
      <c r="FC117" s="42">
        <f t="shared" si="287"/>
        <v>0</v>
      </c>
      <c r="FD117" s="42">
        <f t="shared" si="287"/>
        <v>0</v>
      </c>
      <c r="FE117" s="42">
        <f t="shared" si="287"/>
        <v>0</v>
      </c>
      <c r="FF117" s="42">
        <f t="shared" si="287"/>
        <v>0</v>
      </c>
      <c r="FG117" s="42">
        <f t="shared" si="287"/>
        <v>0</v>
      </c>
      <c r="FH117" s="42">
        <f t="shared" si="287"/>
        <v>0</v>
      </c>
      <c r="FI117" s="42">
        <f t="shared" si="287"/>
        <v>0</v>
      </c>
      <c r="FJ117" s="42">
        <f t="shared" si="287"/>
        <v>0</v>
      </c>
      <c r="FK117" s="42">
        <f t="shared" si="287"/>
        <v>0</v>
      </c>
      <c r="FL117" s="42">
        <f t="shared" si="287"/>
        <v>0</v>
      </c>
      <c r="FM117" s="42">
        <f t="shared" si="287"/>
        <v>0</v>
      </c>
      <c r="FN117" s="42">
        <f t="shared" si="287"/>
        <v>0</v>
      </c>
      <c r="FO117" s="42">
        <f t="shared" si="287"/>
        <v>0</v>
      </c>
      <c r="FP117" s="42">
        <f t="shared" si="287"/>
        <v>0</v>
      </c>
      <c r="FQ117" s="42">
        <f t="shared" si="287"/>
        <v>0</v>
      </c>
      <c r="FR117" s="42">
        <f t="shared" si="287"/>
        <v>0</v>
      </c>
      <c r="FS117" s="42">
        <f t="shared" si="287"/>
        <v>0</v>
      </c>
      <c r="FT117" s="42">
        <f t="shared" si="287"/>
        <v>0</v>
      </c>
      <c r="FU117" s="42">
        <f t="shared" si="287"/>
        <v>0</v>
      </c>
      <c r="FV117" s="42">
        <f t="shared" si="287"/>
        <v>0</v>
      </c>
      <c r="FW117" s="42">
        <f t="shared" si="287"/>
        <v>0</v>
      </c>
      <c r="FX117" s="42">
        <f t="shared" si="287"/>
        <v>0</v>
      </c>
      <c r="FY117" s="42">
        <f t="shared" si="287"/>
        <v>0</v>
      </c>
      <c r="FZ117" s="42">
        <f t="shared" si="287"/>
        <v>0</v>
      </c>
      <c r="GA117" s="42">
        <f t="shared" si="287"/>
        <v>0</v>
      </c>
      <c r="GB117" s="42">
        <f t="shared" si="287"/>
        <v>0</v>
      </c>
      <c r="GC117" s="42">
        <f t="shared" si="287"/>
        <v>0</v>
      </c>
      <c r="GD117" s="42">
        <f t="shared" si="287"/>
        <v>0</v>
      </c>
      <c r="GE117" s="42">
        <f t="shared" si="287"/>
        <v>0</v>
      </c>
      <c r="GF117" s="42">
        <f t="shared" si="287"/>
        <v>0</v>
      </c>
      <c r="GG117" s="42">
        <f t="shared" si="287"/>
        <v>0</v>
      </c>
      <c r="GH117" s="42">
        <f t="shared" si="287"/>
        <v>0</v>
      </c>
      <c r="GI117" s="42">
        <f t="shared" si="287"/>
        <v>0</v>
      </c>
      <c r="GJ117" s="42">
        <f t="shared" si="287"/>
        <v>0</v>
      </c>
      <c r="GK117" s="42">
        <f t="shared" si="287"/>
        <v>0</v>
      </c>
      <c r="GL117" s="42">
        <f t="shared" si="287"/>
        <v>0</v>
      </c>
      <c r="GM117" s="42">
        <f t="shared" ref="GM117:IR117" si="288">ROUND(GM114,0)+ROUND(GM116,0)</f>
        <v>0</v>
      </c>
      <c r="GN117" s="42">
        <f t="shared" si="288"/>
        <v>0</v>
      </c>
      <c r="GO117" s="42">
        <f t="shared" si="288"/>
        <v>0</v>
      </c>
      <c r="GP117" s="42">
        <f t="shared" si="288"/>
        <v>0</v>
      </c>
      <c r="GQ117" s="42">
        <f t="shared" si="288"/>
        <v>0</v>
      </c>
      <c r="GR117" s="42">
        <f t="shared" si="288"/>
        <v>0</v>
      </c>
      <c r="GS117" s="42">
        <f t="shared" si="288"/>
        <v>0</v>
      </c>
      <c r="GT117" s="42">
        <f t="shared" si="288"/>
        <v>0</v>
      </c>
      <c r="GU117" s="42">
        <f t="shared" si="288"/>
        <v>0</v>
      </c>
      <c r="GV117" s="42">
        <f t="shared" si="288"/>
        <v>0</v>
      </c>
      <c r="GW117" s="42">
        <f t="shared" si="288"/>
        <v>0</v>
      </c>
      <c r="GX117" s="42">
        <f t="shared" si="288"/>
        <v>0</v>
      </c>
      <c r="GY117" s="42">
        <f t="shared" si="288"/>
        <v>0</v>
      </c>
      <c r="GZ117" s="42">
        <f t="shared" si="288"/>
        <v>0</v>
      </c>
      <c r="HA117" s="42">
        <f t="shared" si="288"/>
        <v>0</v>
      </c>
      <c r="HB117" s="42">
        <f t="shared" si="288"/>
        <v>0</v>
      </c>
      <c r="HC117" s="42">
        <f t="shared" si="288"/>
        <v>0</v>
      </c>
      <c r="HD117" s="42">
        <f t="shared" si="288"/>
        <v>0</v>
      </c>
      <c r="HE117" s="42">
        <f t="shared" si="288"/>
        <v>0</v>
      </c>
      <c r="HF117" s="42">
        <f t="shared" si="288"/>
        <v>0</v>
      </c>
      <c r="HG117" s="42">
        <f t="shared" si="288"/>
        <v>0</v>
      </c>
      <c r="HH117" s="42">
        <f t="shared" si="288"/>
        <v>0</v>
      </c>
      <c r="HI117" s="42">
        <f t="shared" si="288"/>
        <v>0</v>
      </c>
      <c r="HJ117" s="42">
        <f t="shared" si="288"/>
        <v>0</v>
      </c>
      <c r="HK117" s="42">
        <f t="shared" si="288"/>
        <v>0</v>
      </c>
      <c r="HL117" s="42">
        <f t="shared" si="288"/>
        <v>0</v>
      </c>
      <c r="HM117" s="42">
        <f t="shared" si="288"/>
        <v>0</v>
      </c>
      <c r="HN117" s="42">
        <f t="shared" si="288"/>
        <v>0</v>
      </c>
      <c r="HO117" s="42">
        <f t="shared" si="288"/>
        <v>0</v>
      </c>
      <c r="HP117" s="42">
        <f t="shared" si="288"/>
        <v>0</v>
      </c>
      <c r="HQ117" s="42">
        <f t="shared" si="288"/>
        <v>0</v>
      </c>
      <c r="HR117" s="42">
        <f t="shared" si="288"/>
        <v>0</v>
      </c>
      <c r="HS117" s="42">
        <f t="shared" si="288"/>
        <v>0</v>
      </c>
      <c r="HT117" s="42">
        <f t="shared" si="288"/>
        <v>0</v>
      </c>
      <c r="HU117" s="42">
        <f t="shared" si="288"/>
        <v>0</v>
      </c>
      <c r="HV117" s="42">
        <f t="shared" si="288"/>
        <v>0</v>
      </c>
      <c r="HW117" s="42">
        <f t="shared" si="288"/>
        <v>0</v>
      </c>
      <c r="HX117" s="42">
        <f t="shared" si="288"/>
        <v>0</v>
      </c>
      <c r="HY117" s="42">
        <f t="shared" si="288"/>
        <v>0</v>
      </c>
      <c r="HZ117" s="42">
        <f t="shared" si="288"/>
        <v>0</v>
      </c>
      <c r="IA117" s="42">
        <f t="shared" si="288"/>
        <v>0</v>
      </c>
      <c r="IB117" s="42">
        <f t="shared" si="288"/>
        <v>0</v>
      </c>
      <c r="IC117" s="42">
        <f t="shared" si="288"/>
        <v>0</v>
      </c>
      <c r="ID117" s="42">
        <f t="shared" si="288"/>
        <v>0</v>
      </c>
      <c r="IE117" s="42">
        <f t="shared" si="288"/>
        <v>0</v>
      </c>
      <c r="IF117" s="42">
        <f t="shared" si="288"/>
        <v>0</v>
      </c>
      <c r="IG117" s="42">
        <f t="shared" si="288"/>
        <v>0</v>
      </c>
      <c r="IH117" s="42">
        <f t="shared" si="288"/>
        <v>0</v>
      </c>
      <c r="II117" s="42">
        <f t="shared" si="288"/>
        <v>0</v>
      </c>
      <c r="IJ117" s="42">
        <f t="shared" si="288"/>
        <v>0</v>
      </c>
      <c r="IK117" s="42">
        <f t="shared" si="288"/>
        <v>0</v>
      </c>
      <c r="IL117" s="42">
        <f t="shared" si="288"/>
        <v>0</v>
      </c>
      <c r="IM117" s="42">
        <f t="shared" si="288"/>
        <v>0</v>
      </c>
      <c r="IN117" s="42">
        <f t="shared" si="288"/>
        <v>0</v>
      </c>
      <c r="IO117" s="42">
        <f t="shared" si="288"/>
        <v>0</v>
      </c>
      <c r="IP117" s="42">
        <f t="shared" si="288"/>
        <v>0</v>
      </c>
      <c r="IQ117" s="42">
        <f t="shared" si="288"/>
        <v>0</v>
      </c>
      <c r="IR117" s="222">
        <f t="shared" si="288"/>
        <v>0</v>
      </c>
    </row>
    <row r="118" spans="1:252" s="8" customFormat="1" hidden="1" x14ac:dyDescent="0.25">
      <c r="A118" s="216"/>
      <c r="B118" s="2">
        <v>0</v>
      </c>
      <c r="C118" s="42">
        <f>IF(OR(B105&lt;=0,C114=0),0,(B111+(C111-B111)/2)*Results!$C$46)</f>
        <v>6668.3422850387533</v>
      </c>
      <c r="D118" s="42">
        <f>IF(OR(C105&lt;=0,D114=0),0,(C111+(D111-C111)/2)*Results!$C$46)</f>
        <v>13298.06437191328</v>
      </c>
      <c r="E118" s="42">
        <f>IF(OR(D105&lt;=0,E114=0),0,(D111+(E111-D111)/2)*Results!$C$46)</f>
        <v>13220.561782257708</v>
      </c>
      <c r="F118" s="42">
        <f>IF(OR(E105&lt;=0,F114=0),0,(E111+(F111-E111)/2)*Results!$C$46)</f>
        <v>13142.529750069509</v>
      </c>
      <c r="G118" s="42">
        <f>IF(OR(F105&lt;=0,G114=0),0,(F111+(G111-F111)/2)*Results!$C$46)</f>
        <v>13063.958020017657</v>
      </c>
      <c r="H118" s="42">
        <f>IF(OR(G105&lt;=0,H114=0),0,(G111+(H111-G111)/2)*Results!$C$46)</f>
        <v>12984.836045423664</v>
      </c>
      <c r="I118" s="42">
        <f>IF(OR(H105&lt;=0,I114=0),0,(H111+(I111-H111)/2)*Results!$C$46)</f>
        <v>12905.152979762164</v>
      </c>
      <c r="J118" s="42">
        <f>IF(OR(I105&lt;=0,J114=0),0,(I111+(J111-I111)/2)*Results!$C$46)</f>
        <v>12824.897674424799</v>
      </c>
      <c r="K118" s="42">
        <f>IF(OR(J105&lt;=0,K114=0),0,(J111+(K111-J111)/2)*Results!$C$46)</f>
        <v>12744.058663252074</v>
      </c>
      <c r="L118" s="42">
        <f>IF(OR(K105&lt;=0,L114=0),0,(K111+(L111-K111)/2)*Results!$C$46)</f>
        <v>12662.624146743106</v>
      </c>
      <c r="M118" s="42">
        <f>IF(OR(L105&lt;=0,M114=0),0,(L111+(M111-L111)/2)*Results!$C$46)</f>
        <v>12580.581995229368</v>
      </c>
      <c r="N118" s="42">
        <f>IF(OR(M105&lt;=0,N114=0),0,(M111+(N111-M111)/2)*Results!$C$46)</f>
        <v>12497.919732673117</v>
      </c>
      <c r="O118" s="42">
        <f>IF(OR(N105&lt;=0,O114=0),0,(N111+(O111-N111)/2)*Results!$C$46)</f>
        <v>12414.624520105966</v>
      </c>
      <c r="P118" s="42">
        <f>IF(OR(O105&lt;=0,P114=0),0,(O111+(P111-O111)/2)*Results!$C$46)</f>
        <v>12330.683157286736</v>
      </c>
      <c r="Q118" s="42">
        <f>IF(OR(P105&lt;=0,Q114=0),0,(P111+(Q111-P111)/2)*Results!$C$46)</f>
        <v>12246.082071534667</v>
      </c>
      <c r="R118" s="42">
        <f>IF(OR(Q105&lt;=0,R114=0),0,(Q111+(R111-Q111)/2)*Results!$C$46)</f>
        <v>12160.807294325619</v>
      </c>
      <c r="S118" s="42">
        <f>IF(OR(R105&lt;=0,S114=0),0,(R111+(S111-R111)/2)*Results!$C$46)</f>
        <v>12074.844455348037</v>
      </c>
      <c r="T118" s="42">
        <f>IF(OR(S105&lt;=0,T114=0),0,(S111+(T111-S111)/2)*Results!$C$46)</f>
        <v>11988.17878180158</v>
      </c>
      <c r="U118" s="42">
        <f>IF(OR(T105&lt;=0,U114=0),0,(T111+(U111-T111)/2)*Results!$C$46)</f>
        <v>11900.79507405941</v>
      </c>
      <c r="V118" s="42">
        <f>IF(OR(U105&lt;=0,V114=0),0,(U111+(V111-U111)/2)*Results!$C$46)</f>
        <v>11812.67768681726</v>
      </c>
      <c r="W118" s="42">
        <f>IF(OR(V105&lt;=0,W114=0),0,(V111+(W111-V111)/2)*Results!$C$46)</f>
        <v>11723.810526712172</v>
      </c>
      <c r="X118" s="42">
        <f>IF(OR(W105&lt;=0,X114=0),0,(W111+(X111-W111)/2)*Results!$C$46)</f>
        <v>11634.177043440823</v>
      </c>
      <c r="Y118" s="42">
        <f>IF(OR(X105&lt;=0,Y114=0),0,(X111+(Y111-X111)/2)*Results!$C$46)</f>
        <v>11543.760209400562</v>
      </c>
      <c r="Z118" s="42">
        <f>IF(OR(Y105&lt;=0,Z114=0),0,(Y111+(Z111-Y111)/2)*Results!$C$46)</f>
        <v>11452.542499032317</v>
      </c>
      <c r="AA118" s="42">
        <f>IF(OR(Z105&lt;=0,AA114=0),0,(Z111+(AA111-Z111)/2)*Results!$C$46)</f>
        <v>11360.505873184371</v>
      </c>
      <c r="AB118" s="42">
        <f>IF(OR(AA105&lt;=0,AB114=0),0,(AA111+(AB111-AA111)/2)*Results!$C$46)</f>
        <v>11267.631767944829</v>
      </c>
      <c r="AC118" s="42">
        <f>IF(OR(AB105&lt;=0,AC114=0),0,(AB111+(AC111-AB111)/2)*Results!$C$46)</f>
        <v>11173.90108267721</v>
      </c>
      <c r="AD118" s="42">
        <f>IF(OR(AC105&lt;=0,AD114=0),0,(AC111+(AD111-AC111)/2)*Results!$C$46)</f>
        <v>11079.2941572688</v>
      </c>
      <c r="AE118" s="42">
        <f>IF(OR(AD105&lt;=0,AE114=0),0,(AD111+(AE111-AD111)/2)*Results!$C$46)</f>
        <v>10983.790748988726</v>
      </c>
      <c r="AF118" s="42">
        <f>IF(OR(AE105&lt;=0,AF114=0),0,(AE111+(AF111-AE111)/2)*Results!$C$46)</f>
        <v>10887.370018595469</v>
      </c>
      <c r="AG118" s="42">
        <f>IF(OR(AF105&lt;=0,AG114=0),0,(AF111+(AG111-AF111)/2)*Results!$C$46)</f>
        <v>10790.010515572772</v>
      </c>
      <c r="AH118" s="42">
        <f>IF(OR(AG105&lt;=0,AH114=0),0,(AG111+(AH111-AG111)/2)*Results!$C$46)</f>
        <v>10691.69015313096</v>
      </c>
      <c r="AI118" s="42">
        <f>IF(OR(AH105&lt;=0,AI114=0),0,(AH111+(AI111-AH111)/2)*Results!$C$46)</f>
        <v>10592.386187222868</v>
      </c>
      <c r="AJ118" s="42">
        <f>IF(OR(AI105&lt;=0,AJ114=0),0,(AI111+(AJ111-AI111)/2)*Results!$C$46)</f>
        <v>10492.075199491315</v>
      </c>
      <c r="AK118" s="42">
        <f>IF(OR(AJ105&lt;=0,AK114=0),0,(AJ111+(AK111-AJ111)/2)*Results!$C$46)</f>
        <v>10390.733070403423</v>
      </c>
      <c r="AL118" s="42">
        <f>IF(OR(AK105&lt;=0,AL114=0),0,(AK111+(AL111-AK111)/2)*Results!$C$46)</f>
        <v>10288.334956118724</v>
      </c>
      <c r="AM118" s="42">
        <f>IF(OR(AL105&lt;=0,AM114=0),0,(AL111+(AM111-AL111)/2)*Results!$C$46)</f>
        <v>10184.855273173969</v>
      </c>
      <c r="AN118" s="42">
        <f>IF(OR(AM105&lt;=0,AN114=0),0,(AM111+(AN111-AM111)/2)*Results!$C$46)</f>
        <v>10080.267669483494</v>
      </c>
      <c r="AO118" s="42">
        <f>IF(OR(AN105&lt;=0,AO114=0),0,(AN111+(AO111-AN111)/2)*Results!$C$46)</f>
        <v>9974.5449945693763</v>
      </c>
      <c r="AP118" s="42">
        <f>IF(OR(AO105&lt;=0,AP114=0),0,(AO111+(AP111-AO111)/2)*Results!$C$46)</f>
        <v>9867.6592775757945</v>
      </c>
      <c r="AQ118" s="42">
        <f>IF(OR(AP105&lt;=0,AQ114=0),0,(AP111+(AQ111-AP111)/2)*Results!$C$46)</f>
        <v>9759.581700216524</v>
      </c>
      <c r="AR118" s="42">
        <f>IF(OR(AQ105&lt;=0,AR114=0),0,(AQ111+(AR111-AQ111)/2)*Results!$C$46)</f>
        <v>9650.2825689685033</v>
      </c>
      <c r="AS118" s="42">
        <f>IF(OR(AR105&lt;=0,AS114=0),0,(AR111+(AS111-AR111)/2)*Results!$C$46)</f>
        <v>9539.7312865243402</v>
      </c>
      <c r="AT118" s="42">
        <f>IF(OR(AS105&lt;=0,AT114=0),0,(AS111+(AT111-AS111)/2)*Results!$C$46)</f>
        <v>9427.8963261328972</v>
      </c>
      <c r="AU118" s="42">
        <f>IF(OR(AT105&lt;=0,AU114=0),0,(AT111+(AU111-AT111)/2)*Results!$C$46)</f>
        <v>9314.7452014934315</v>
      </c>
      <c r="AV118" s="42">
        <f>IF(OR(AU105&lt;=0,AV114=0),0,(AU111+(AV111-AU111)/2)*Results!$C$46)</f>
        <v>9200.2444323126874</v>
      </c>
      <c r="AW118" s="42">
        <f>IF(OR(AV105&lt;=0,AW114=0),0,(AV111+(AW111-AV111)/2)*Results!$C$46)</f>
        <v>9084.3595130990634</v>
      </c>
      <c r="AX118" s="42">
        <f>IF(OR(AW105&lt;=0,AX114=0),0,(AW111+(AX111-AW111)/2)*Results!$C$46)</f>
        <v>8967.0548847203027</v>
      </c>
      <c r="AY118" s="42">
        <f>IF(OR(AX105&lt;=0,AY114=0),0,(AX111+(AY111-AX111)/2)*Results!$C$46)</f>
        <v>8848.2939052938018</v>
      </c>
      <c r="AZ118" s="42">
        <f>IF(OR(AY105&lt;=0,AZ114=0),0,(AY111+(AZ111-AY111)/2)*Results!$C$46)</f>
        <v>8728.0388140179293</v>
      </c>
      <c r="BA118" s="42">
        <f>IF(OR(AZ105&lt;=0,BA114=0),0,(AZ111+(BA111-AZ111)/2)*Results!$C$46)</f>
        <v>8606.2506950359475</v>
      </c>
      <c r="BB118" s="42">
        <f>IF(OR(BA105&lt;=0,BB114=0),0,(BA111+(BB111-BA111)/2)*Results!$C$46)</f>
        <v>8482.8894476812857</v>
      </c>
      <c r="BC118" s="42">
        <f>IF(OR(BB105&lt;=0,BC114=0),0,(BB111+(BC111-BB111)/2)*Results!$C$46)</f>
        <v>8357.9137566689969</v>
      </c>
      <c r="BD118" s="42">
        <f>IF(OR(BC105&lt;=0,BD114=0),0,(BC111+(BD111-BC111)/2)*Results!$C$46)</f>
        <v>8231.2810594291404</v>
      </c>
      <c r="BE118" s="42">
        <f>IF(OR(BD105&lt;=0,BE114=0),0,(BD111+(BE111-BD111)/2)*Results!$C$46)</f>
        <v>8102.9475141595121</v>
      </c>
      <c r="BF118" s="42">
        <f>IF(OR(BE105&lt;=0,BF114=0),0,(BE111+(BF111-BE111)/2)*Results!$C$46)</f>
        <v>7972.867968958556</v>
      </c>
      <c r="BG118" s="42">
        <f>IF(OR(BF105&lt;=0,BG114=0),0,(BF111+(BG111-BF111)/2)*Results!$C$46)</f>
        <v>7840.9959324731144</v>
      </c>
      <c r="BH118" s="42">
        <f>IF(OR(BG105&lt;=0,BH114=0),0,(BG111+(BH111-BG111)/2)*Results!$C$46)</f>
        <v>7707.2835465839653</v>
      </c>
      <c r="BI118" s="42">
        <f>IF(OR(BH105&lt;=0,BI114=0),0,(BH111+(BI111-BH111)/2)*Results!$C$46)</f>
        <v>7571.6815617571792</v>
      </c>
      <c r="BJ118" s="42">
        <f>IF(OR(BI105&lt;=0,BJ114=0),0,(BI111+(BJ111-BI111)/2)*Results!$C$46)</f>
        <v>7434.1393181487747</v>
      </c>
      <c r="BK118" s="42">
        <f>IF(OR(BJ105&lt;=0,BK114=0),0,(BJ111+(BK111-BJ111)/2)*Results!$C$46)</f>
        <v>7294.6047308044117</v>
      </c>
      <c r="BL118" s="42">
        <f>IF(OR(BK105&lt;=0,BL114=0),0,(BK111+(BL111-BK111)/2)*Results!$C$46)</f>
        <v>7153.0242732837078</v>
      </c>
      <c r="BM118" s="42">
        <f>IF(OR(BL105&lt;=0,BM114=0),0,(BL111+(BM111-BL111)/2)*Results!$C$46)</f>
        <v>7009.3429726571467</v>
      </c>
      <c r="BN118" s="42">
        <f>IF(OR(BM105&lt;=0,BN114=0),0,(BM111+(BN111-BM111)/2)*Results!$C$46)</f>
        <v>6863.504417304006</v>
      </c>
      <c r="BO118" s="42">
        <f>IF(OR(BN105&lt;=0,BO114=0),0,(BN111+(BO111-BN111)/2)*Results!$C$46)</f>
        <v>6715.4507681624591</v>
      </c>
      <c r="BP118" s="42">
        <f>IF(OR(BO105&lt;=0,BP114=0),0,(BO111+(BP111-BO111)/2)*Results!$C$46)</f>
        <v>6565.1227864075227</v>
      </c>
      <c r="BQ118" s="42">
        <f>IF(OR(BP105&lt;=0,BQ114=0),0,(BP111+(BQ111-BP111)/2)*Results!$C$46)</f>
        <v>6412.4598763859412</v>
      </c>
      <c r="BR118" s="42">
        <f>IF(OR(BQ105&lt;=0,BR114=0),0,(BQ111+(BR111-BQ111)/2)*Results!$C$46)</f>
        <v>6257.4001413582791</v>
      </c>
      <c r="BS118" s="42">
        <f>IF(OR(BR105&lt;=0,BS114=0),0,(BR111+(BS111-BR111)/2)*Results!$C$46)</f>
        <v>6099.8804674863532</v>
      </c>
      <c r="BT118" s="42">
        <f>IF(OR(BS105&lt;=0,BT114=0),0,(BS111+(BT111-BS111)/2)*Results!$C$46)</f>
        <v>5939.8366354802974</v>
      </c>
      <c r="BU118" s="42">
        <f>IF(OR(BT105&lt;=0,BU114=0),0,(BT111+(BU111-BT111)/2)*Results!$C$46)</f>
        <v>5777.2034623521349</v>
      </c>
      <c r="BV118" s="42">
        <f>IF(OR(BU105&lt;=0,BV114=0),0,(BU111+(BV111-BU111)/2)*Results!$C$46)</f>
        <v>5611.9149889972487</v>
      </c>
      <c r="BW118" s="42">
        <f>IF(OR(BV105&lt;=0,BW114=0),0,(BV111+(BW111-BV111)/2)*Results!$C$46)</f>
        <v>5443.9047150800507</v>
      </c>
      <c r="BX118" s="42">
        <f>IF(OR(BW105&lt;=0,BX114=0),0,(BW111+(BX111-BW111)/2)*Results!$C$46)</f>
        <v>5273.1058927531258</v>
      </c>
      <c r="BY118" s="42">
        <f>IF(OR(BX105&lt;=0,BY114=0),0,(BX111+(BY111-BX111)/2)*Results!$C$46)</f>
        <v>5099.4519018711453</v>
      </c>
      <c r="BZ118" s="42">
        <f>IF(OR(BY105&lt;=0,BZ114=0),0,(BY111+(BZ111-BY111)/2)*Results!$C$46)</f>
        <v>4922.8767173096403</v>
      </c>
      <c r="CA118" s="42">
        <f>IF(OR(BZ105&lt;=0,CA114=0),0,(BZ111+(CA111-BZ111)/2)*Results!$C$46)</f>
        <v>4743.3154895112002</v>
      </c>
      <c r="CB118" s="42">
        <f>IF(OR(CA105&lt;=0,CB114=0),0,(CA111+(CB111-CA111)/2)*Results!$C$46)</f>
        <v>4560.7052705812539</v>
      </c>
      <c r="CC118" s="42">
        <f>IF(OR(CB105&lt;=0,CC114=0),0,(CB111+(CC111-CB111)/2)*Results!$C$46)</f>
        <v>4374.9859205713583</v>
      </c>
      <c r="CD118" s="42">
        <f>IF(OR(CC105&lt;=0,CD114=0),0,(CC111+(CD111-CC111)/2)*Results!$C$46)</f>
        <v>4186.1012410965823</v>
      </c>
      <c r="CE118" s="42">
        <f>IF(OR(CD105&lt;=0,CE114=0),0,(CD111+(CE111-CD111)/2)*Results!$C$46)</f>
        <v>3994.0003954024205</v>
      </c>
      <c r="CF118" s="42">
        <f>IF(OR(CE105&lt;=0,CF114=0),0,(CE111+(CF111-CE111)/2)*Results!$C$46)</f>
        <v>3798.6396921303858</v>
      </c>
      <c r="CG118" s="42">
        <f>IF(OR(CF105&lt;=0,CG114=0),0,(CF111+(CG111-CF111)/2)*Results!$C$46)</f>
        <v>3599.9848397872443</v>
      </c>
      <c r="CH118" s="42">
        <f>IF(OR(CG105&lt;=0,CH114=0),0,(CG111+(CH111-CG111)/2)*Results!$C$46)</f>
        <v>3398.0138119077073</v>
      </c>
      <c r="CI118" s="42">
        <f>IF(OR(CH105&lt;=0,CI114=0),0,(CH111+(CI111-CH111)/2)*Results!$C$46)</f>
        <v>3192.7205117676558</v>
      </c>
      <c r="CJ118" s="42">
        <f>IF(OR(CI105&lt;=0,CJ114=0),0,(CI111+(CJ111-CI111)/2)*Results!$C$46)</f>
        <v>2984.1195005938089</v>
      </c>
      <c r="CK118" s="42">
        <f>IF(OR(CJ105&lt;=0,CK114=0),0,(CJ111+(CK111-CJ111)/2)*Results!$C$46)</f>
        <v>2772.2521590752831</v>
      </c>
      <c r="CL118" s="42">
        <f>IF(OR(CK105&lt;=0,CL114=0),0,(CK111+(CL111-CK111)/2)*Results!$C$46)</f>
        <v>2557.1948125412318</v>
      </c>
      <c r="CM118" s="42">
        <f>IF(OR(CL105&lt;=0,CM114=0),0,(CL111+(CM111-CL111)/2)*Results!$C$46)</f>
        <v>2339.0695983094483</v>
      </c>
      <c r="CN118" s="42">
        <f>IF(OR(CM105&lt;=0,CN114=0),0,(CM111+(CN111-CM111)/2)*Results!$C$46)</f>
        <v>2118.0592490684039</v>
      </c>
      <c r="CO118" s="42">
        <f>IF(OR(CN105&lt;=0,CO114=0),0,(CN111+(CO111-CN111)/2)*Results!$C$46)</f>
        <v>1894.427619066445</v>
      </c>
      <c r="CP118" s="42">
        <f>IF(OR(CO105&lt;=0,CP114=0),0,(CO111+(CP111-CO111)/2)*Results!$C$46)</f>
        <v>1668.5489060105315</v>
      </c>
      <c r="CQ118" s="42">
        <f>IF(OR(CP105&lt;=0,CQ114=0),0,(CP111+(CQ111-CP111)/2)*Results!$C$46)</f>
        <v>1440.950563457048</v>
      </c>
      <c r="CR118" s="42">
        <f>IF(OR(CQ105&lt;=0,CR114=0),0,(CQ111+(CR111-CQ111)/2)*Results!$C$46)</f>
        <v>1212.378841992725</v>
      </c>
      <c r="CS118" s="42">
        <f>IF(OR(CR105&lt;=0,CS114=0),0,(CR111+(CS111-CR111)/2)*Results!$C$46)</f>
        <v>1008.0177877838746</v>
      </c>
      <c r="CT118" s="42">
        <f>IF(OR(CS105&lt;=0,CT114=0),0,(CS111+(CT111-CS111)/2)*Results!$C$46)</f>
        <v>918.72661496877527</v>
      </c>
      <c r="CU118" s="42">
        <f>IF(OR(CT105&lt;=0,CU114=0),0,(CT111+(CU111-CT111)/2)*Results!$C$46)</f>
        <v>920.03006897171565</v>
      </c>
      <c r="CV118" s="42">
        <f>IF(OR(CU105&lt;=0,CV114=0),0,(CU111+(CV111-CU111)/2)*Results!$C$46)</f>
        <v>921.34571344250321</v>
      </c>
      <c r="CW118" s="42">
        <f>IF(OR(CV105&lt;=0,CW114=0),0,(CV111+(CW111-CV111)/2)*Results!$C$46)</f>
        <v>852.05504762888449</v>
      </c>
      <c r="CX118" s="42">
        <f>IF(OR(CW105&lt;=0,CX114=0),0,(CW111+(CX111-CW111)/2)*Results!$C$46)</f>
        <v>713.04346166657115</v>
      </c>
      <c r="CY118" s="42">
        <f>IF(OR(CX105&lt;=0,CY114=0),0,(CX111+(CY111-CX111)/2)*Results!$C$46)</f>
        <v>576.22394223844458</v>
      </c>
      <c r="CZ118" s="42">
        <f>IF(OR(CY105&lt;=0,CZ114=0),0,(CY111+(CZ111-CY111)/2)*Results!$C$46)</f>
        <v>442.56659903190473</v>
      </c>
      <c r="DA118" s="42">
        <f>IF(OR(CZ105&lt;=0,DA114=0),0,(CZ111+(DA111-CZ111)/2)*Results!$C$46)</f>
        <v>313.47220303649374</v>
      </c>
      <c r="DB118" s="42">
        <f>IF(OR(DA105&lt;=0,DB114=0),0,(DA111+(DB111-DA111)/2)*Results!$C$46)</f>
        <v>191.12193235646609</v>
      </c>
      <c r="DC118" s="42">
        <f>IF(OR(DB105&lt;=0,DC114=0),0,(DB111+(DC111-DB111)/2)*Results!$C$46)</f>
        <v>79.466002984279726</v>
      </c>
      <c r="DD118" s="42">
        <f>IF(OR(DC105&lt;=0,DD114=0),0,(DC111+(DD111-DC111)/2)*Results!$C$46)</f>
        <v>0</v>
      </c>
      <c r="DE118" s="42">
        <f>IF(OR(DD105&lt;=0,DE114=0),0,(DD111+(DE111-DD111)/2)*Results!$C$46)</f>
        <v>0</v>
      </c>
      <c r="DF118" s="42">
        <f>IF(OR(DE105&lt;=0,DF114=0),0,(DE111+(DF111-DE111)/2)*Results!$C$46)</f>
        <v>0</v>
      </c>
      <c r="DG118" s="42">
        <f>IF(OR(DF105&lt;=0,DG114=0),0,(DF111+(DG111-DF111)/2)*Results!$C$46)</f>
        <v>0</v>
      </c>
      <c r="DH118" s="42">
        <f>IF(OR(DG105&lt;=0,DH114=0),0,(DG111+(DH111-DG111)/2)*Results!$C$46)</f>
        <v>0</v>
      </c>
      <c r="DI118" s="42">
        <f>IF(OR(DH105&lt;=0,DI114=0),0,(DH111+(DI111-DH111)/2)*Results!$C$46)</f>
        <v>0</v>
      </c>
      <c r="DJ118" s="42">
        <f>IF(OR(DI105&lt;=0,DJ114=0),0,(DI111+(DJ111-DI111)/2)*Results!$C$46)</f>
        <v>0</v>
      </c>
      <c r="DK118" s="42">
        <f>IF(OR(DJ105&lt;=0,DK114=0),0,(DJ111+(DK111-DJ111)/2)*Results!$C$46)</f>
        <v>0</v>
      </c>
      <c r="DL118" s="42">
        <f>IF(OR(DK105&lt;=0,DL114=0),0,(DK111+(DL111-DK111)/2)*Results!$C$46)</f>
        <v>0</v>
      </c>
      <c r="DM118" s="42">
        <f>IF(OR(DL105&lt;=0,DM114=0),0,(DL111+(DM111-DL111)/2)*Results!$C$46)</f>
        <v>0</v>
      </c>
      <c r="DN118" s="42">
        <f>IF(OR(DM105&lt;=0,DN114=0),0,(DM111+(DN111-DM111)/2)*Results!$C$46)</f>
        <v>0</v>
      </c>
      <c r="DO118" s="42">
        <f>IF(OR(DN105&lt;=0,DO114=0),0,(DN111+(DO111-DN111)/2)*Results!$C$46)</f>
        <v>0</v>
      </c>
      <c r="DP118" s="42">
        <f>IF(OR(DO105&lt;=0,DP114=0),0,(DO111+(DP111-DO111)/2)*Results!$C$46)</f>
        <v>0</v>
      </c>
      <c r="DQ118" s="42">
        <f>IF(OR(DP105&lt;=0,DQ114=0),0,(DP111+(DQ111-DP111)/2)*Results!$C$46)</f>
        <v>0</v>
      </c>
      <c r="DR118" s="42">
        <f>IF(OR(DQ105&lt;=0,DR114=0),0,(DQ111+(DR111-DQ111)/2)*Results!$C$46)</f>
        <v>0</v>
      </c>
      <c r="DS118" s="42">
        <f>IF(OR(DR105&lt;=0,DS114=0),0,(DR111+(DS111-DR111)/2)*Results!$C$46)</f>
        <v>0</v>
      </c>
      <c r="DT118" s="42">
        <f>IF(OR(DS105&lt;=0,DT114=0),0,(DS111+(DT111-DS111)/2)*Results!$C$46)</f>
        <v>0</v>
      </c>
      <c r="DU118" s="42">
        <f>IF(OR(DT105&lt;=0,DU114=0),0,(DT111+(DU111-DT111)/2)*Results!$C$46)</f>
        <v>0</v>
      </c>
      <c r="DV118" s="42">
        <f>IF(OR(DU105&lt;=0,DV114=0),0,(DU111+(DV111-DU111)/2)*Results!$C$46)</f>
        <v>0</v>
      </c>
      <c r="DW118" s="42">
        <f>IF(OR(DV105&lt;=0,DW114=0),0,(DV111+(DW111-DV111)/2)*Results!$C$46)</f>
        <v>0</v>
      </c>
      <c r="DX118" s="42">
        <f>IF(OR(DW105&lt;=0,DX114=0),0,(DW111+(DX111-DW111)/2)*Results!$C$46)</f>
        <v>0</v>
      </c>
      <c r="DY118" s="42">
        <f>IF(OR(DX105&lt;=0,DY114=0),0,(DX111+(DY111-DX111)/2)*Results!$C$46)</f>
        <v>0</v>
      </c>
      <c r="DZ118" s="42">
        <f>IF(OR(DY105&lt;=0,DZ114=0),0,(DY111+(DZ111-DY111)/2)*Results!$C$46)</f>
        <v>0</v>
      </c>
      <c r="EA118" s="42">
        <f>IF(OR(DZ105&lt;=0,EA114=0),0,(DZ111+(EA111-DZ111)/2)*Results!$C$46)</f>
        <v>0</v>
      </c>
      <c r="EB118" s="42">
        <f>IF(OR(EA105&lt;=0,EB114=0),0,(EA111+(EB111-EA111)/2)*Results!$C$46)</f>
        <v>0</v>
      </c>
      <c r="EC118" s="42">
        <f>IF(OR(EB105&lt;=0,EC114=0),0,(EB111+(EC111-EB111)/2)*Results!$C$46)</f>
        <v>0</v>
      </c>
      <c r="ED118" s="42">
        <f>IF(OR(EC105&lt;=0,ED114=0),0,(EC111+(ED111-EC111)/2)*Results!$C$46)</f>
        <v>0</v>
      </c>
      <c r="EE118" s="42">
        <f>IF(OR(ED105&lt;=0,EE114=0),0,(ED111+(EE111-ED111)/2)*Results!$C$46)</f>
        <v>0</v>
      </c>
      <c r="EF118" s="42">
        <f>IF(OR(EE105&lt;=0,EF114=0),0,(EE111+(EF111-EE111)/2)*Results!$C$46)</f>
        <v>0</v>
      </c>
      <c r="EG118" s="42">
        <f>IF(OR(EF105&lt;=0,EG114=0),0,(EF111+(EG111-EF111)/2)*Results!$C$46)</f>
        <v>0</v>
      </c>
      <c r="EH118" s="42">
        <f>IF(OR(EG105&lt;=0,EH114=0),0,(EG111+(EH111-EG111)/2)*Results!$C$46)</f>
        <v>0</v>
      </c>
      <c r="EI118" s="42">
        <f>IF(OR(EH105&lt;=0,EI114=0),0,(EH111+(EI111-EH111)/2)*Results!$C$46)</f>
        <v>0</v>
      </c>
      <c r="EJ118" s="42">
        <f>IF(OR(EI105&lt;=0,EJ114=0),0,(EI111+(EJ111-EI111)/2)*Results!$C$46)</f>
        <v>0</v>
      </c>
      <c r="EK118" s="42">
        <f>IF(OR(EJ105&lt;=0,EK114=0),0,(EJ111+(EK111-EJ111)/2)*Results!$C$46)</f>
        <v>0</v>
      </c>
      <c r="EL118" s="42">
        <f>IF(OR(EK105&lt;=0,EL114=0),0,(EK111+(EL111-EK111)/2)*Results!$C$46)</f>
        <v>0</v>
      </c>
      <c r="EM118" s="42">
        <f>IF(OR(EL105&lt;=0,EM114=0),0,(EL111+(EM111-EL111)/2)*Results!$C$46)</f>
        <v>0</v>
      </c>
      <c r="EN118" s="42">
        <f>IF(OR(EM105&lt;=0,EN114=0),0,(EM111+(EN111-EM111)/2)*Results!$C$46)</f>
        <v>0</v>
      </c>
      <c r="EO118" s="42">
        <f>IF(OR(EN105&lt;=0,EO114=0),0,(EN111+(EO111-EN111)/2)*Results!$C$46)</f>
        <v>0</v>
      </c>
      <c r="EP118" s="42">
        <f>IF(OR(EO105&lt;=0,EP114=0),0,(EO111+(EP111-EO111)/2)*Results!$C$46)</f>
        <v>0</v>
      </c>
      <c r="EQ118" s="42">
        <f>IF(OR(EP105&lt;=0,EQ114=0),0,(EP111+(EQ111-EP111)/2)*Results!$C$46)</f>
        <v>0</v>
      </c>
      <c r="ER118" s="42">
        <f>IF(OR(EQ105&lt;=0,ER114=0),0,(EQ111+(ER111-EQ111)/2)*Results!$C$46)</f>
        <v>0</v>
      </c>
      <c r="ES118" s="42">
        <f>IF(OR(ER105&lt;=0,ES114=0),0,(ER111+(ES111-ER111)/2)*Results!$C$46)</f>
        <v>0</v>
      </c>
      <c r="ET118" s="42">
        <f>IF(OR(ES105&lt;=0,ET114=0),0,(ES111+(ET111-ES111)/2)*Results!$C$46)</f>
        <v>0</v>
      </c>
      <c r="EU118" s="42">
        <f>IF(OR(ET105&lt;=0,EU114=0),0,(ET111+(EU111-ET111)/2)*Results!$C$46)</f>
        <v>0</v>
      </c>
      <c r="EV118" s="42">
        <f>IF(OR(EU105&lt;=0,EV114=0),0,(EU111+(EV111-EU111)/2)*Results!$C$46)</f>
        <v>0</v>
      </c>
      <c r="EW118" s="42">
        <f>IF(OR(EV105&lt;=0,EW114=0),0,(EV111+(EW111-EV111)/2)*Results!$C$46)</f>
        <v>0</v>
      </c>
      <c r="EX118" s="42">
        <f>IF(OR(EW105&lt;=0,EX114=0),0,(EW111+(EX111-EW111)/2)*Results!$C$46)</f>
        <v>0</v>
      </c>
      <c r="EY118" s="42">
        <f>IF(OR(EX105&lt;=0,EY114=0),0,(EX111+(EY111-EX111)/2)*Results!$C$46)</f>
        <v>0</v>
      </c>
      <c r="EZ118" s="42">
        <f>IF(OR(EY105&lt;=0,EZ114=0),0,(EY111+(EZ111-EY111)/2)*Results!$C$46)</f>
        <v>0</v>
      </c>
      <c r="FA118" s="42">
        <f>IF(OR(EZ105&lt;=0,FA114=0),0,(EZ111+(FA111-EZ111)/2)*Results!$C$46)</f>
        <v>0</v>
      </c>
      <c r="FB118" s="42">
        <f>IF(OR(FA105&lt;=0,FB114=0),0,(FA111+(FB111-FA111)/2)*Results!$C$46)</f>
        <v>0</v>
      </c>
      <c r="FC118" s="42">
        <f>IF(OR(FB105&lt;=0,FC114=0),0,(FB111+(FC111-FB111)/2)*Results!$C$46)</f>
        <v>0</v>
      </c>
      <c r="FD118" s="42">
        <f>IF(OR(FC105&lt;=0,FD114=0),0,(FC111+(FD111-FC111)/2)*Results!$C$46)</f>
        <v>0</v>
      </c>
      <c r="FE118" s="42">
        <f>IF(OR(FD105&lt;=0,FE114=0),0,(FD111+(FE111-FD111)/2)*Results!$C$46)</f>
        <v>0</v>
      </c>
      <c r="FF118" s="42">
        <f>IF(OR(FE105&lt;=0,FF114=0),0,(FE111+(FF111-FE111)/2)*Results!$C$46)</f>
        <v>0</v>
      </c>
      <c r="FG118" s="42">
        <f>IF(OR(FF105&lt;=0,FG114=0),0,(FF111+(FG111-FF111)/2)*Results!$C$46)</f>
        <v>0</v>
      </c>
      <c r="FH118" s="42">
        <f>IF(OR(FG105&lt;=0,FH114=0),0,(FG111+(FH111-FG111)/2)*Results!$C$46)</f>
        <v>0</v>
      </c>
      <c r="FI118" s="42">
        <f>IF(OR(FH105&lt;=0,FI114=0),0,(FH111+(FI111-FH111)/2)*Results!$C$46)</f>
        <v>0</v>
      </c>
      <c r="FJ118" s="42">
        <f>IF(OR(FI105&lt;=0,FJ114=0),0,(FI111+(FJ111-FI111)/2)*Results!$C$46)</f>
        <v>0</v>
      </c>
      <c r="FK118" s="42">
        <f>IF(OR(FJ105&lt;=0,FK114=0),0,(FJ111+(FK111-FJ111)/2)*Results!$C$46)</f>
        <v>0</v>
      </c>
      <c r="FL118" s="42">
        <f>IF(OR(FK105&lt;=0,FL114=0),0,(FK111+(FL111-FK111)/2)*Results!$C$46)</f>
        <v>0</v>
      </c>
      <c r="FM118" s="42">
        <f>IF(OR(FL105&lt;=0,FM114=0),0,(FL111+(FM111-FL111)/2)*Results!$C$46)</f>
        <v>0</v>
      </c>
      <c r="FN118" s="42">
        <f>IF(OR(FM105&lt;=0,FN114=0),0,(FM111+(FN111-FM111)/2)*Results!$C$46)</f>
        <v>0</v>
      </c>
      <c r="FO118" s="42">
        <f>IF(OR(FN105&lt;=0,FO114=0),0,(FN111+(FO111-FN111)/2)*Results!$C$46)</f>
        <v>0</v>
      </c>
      <c r="FP118" s="42">
        <f>IF(OR(FO105&lt;=0,FP114=0),0,(FO111+(FP111-FO111)/2)*Results!$C$46)</f>
        <v>0</v>
      </c>
      <c r="FQ118" s="42">
        <f>IF(OR(FP105&lt;=0,FQ114=0),0,(FP111+(FQ111-FP111)/2)*Results!$C$46)</f>
        <v>0</v>
      </c>
      <c r="FR118" s="42">
        <f>IF(OR(FQ105&lt;=0,FR114=0),0,(FQ111+(FR111-FQ111)/2)*Results!$C$46)</f>
        <v>0</v>
      </c>
      <c r="FS118" s="42">
        <f>IF(OR(FR105&lt;=0,FS114=0),0,(FR111+(FS111-FR111)/2)*Results!$C$46)</f>
        <v>0</v>
      </c>
      <c r="FT118" s="42">
        <f>IF(OR(FS105&lt;=0,FT114=0),0,(FS111+(FT111-FS111)/2)*Results!$C$46)</f>
        <v>0</v>
      </c>
      <c r="FU118" s="42">
        <f>IF(OR(FT105&lt;=0,FU114=0),0,(FT111+(FU111-FT111)/2)*Results!$C$46)</f>
        <v>0</v>
      </c>
      <c r="FV118" s="42">
        <f>IF(OR(FU105&lt;=0,FV114=0),0,(FU111+(FV111-FU111)/2)*Results!$C$46)</f>
        <v>0</v>
      </c>
      <c r="FW118" s="42">
        <f>IF(OR(FV105&lt;=0,FW114=0),0,(FV111+(FW111-FV111)/2)*Results!$C$46)</f>
        <v>0</v>
      </c>
      <c r="FX118" s="42">
        <f>IF(OR(FW105&lt;=0,FX114=0),0,(FW111+(FX111-FW111)/2)*Results!$C$46)</f>
        <v>0</v>
      </c>
      <c r="FY118" s="42">
        <f>IF(OR(FX105&lt;=0,FY114=0),0,(FX111+(FY111-FX111)/2)*Results!$C$46)</f>
        <v>0</v>
      </c>
      <c r="FZ118" s="42">
        <f>IF(OR(FY105&lt;=0,FZ114=0),0,(FY111+(FZ111-FY111)/2)*Results!$C$46)</f>
        <v>0</v>
      </c>
      <c r="GA118" s="42">
        <f>IF(OR(FZ105&lt;=0,GA114=0),0,(FZ111+(GA111-FZ111)/2)*Results!$C$46)</f>
        <v>0</v>
      </c>
      <c r="GB118" s="42">
        <f>IF(OR(GA105&lt;=0,GB114=0),0,(GA111+(GB111-GA111)/2)*Results!$C$46)</f>
        <v>0</v>
      </c>
      <c r="GC118" s="42">
        <f>IF(OR(GB105&lt;=0,GC114=0),0,(GB111+(GC111-GB111)/2)*Results!$C$46)</f>
        <v>0</v>
      </c>
      <c r="GD118" s="42">
        <f>IF(OR(GC105&lt;=0,GD114=0),0,(GC111+(GD111-GC111)/2)*Results!$C$46)</f>
        <v>0</v>
      </c>
      <c r="GE118" s="42">
        <f>IF(OR(GD105&lt;=0,GE114=0),0,(GD111+(GE111-GD111)/2)*Results!$C$46)</f>
        <v>0</v>
      </c>
      <c r="GF118" s="42">
        <f>IF(OR(GE105&lt;=0,GF114=0),0,(GE111+(GF111-GE111)/2)*Results!$C$46)</f>
        <v>0</v>
      </c>
      <c r="GG118" s="42">
        <f>IF(OR(GF105&lt;=0,GG114=0),0,(GF111+(GG111-GF111)/2)*Results!$C$46)</f>
        <v>0</v>
      </c>
      <c r="GH118" s="42">
        <f>IF(OR(GG105&lt;=0,GH114=0),0,(GG111+(GH111-GG111)/2)*Results!$C$46)</f>
        <v>0</v>
      </c>
      <c r="GI118" s="42">
        <f>IF(OR(GH105&lt;=0,GI114=0),0,(GH111+(GI111-GH111)/2)*Results!$C$46)</f>
        <v>0</v>
      </c>
      <c r="GJ118" s="42">
        <f>IF(OR(GI105&lt;=0,GJ114=0),0,(GI111+(GJ111-GI111)/2)*Results!$C$46)</f>
        <v>0</v>
      </c>
      <c r="GK118" s="42">
        <f>IF(OR(GJ105&lt;=0,GK114=0),0,(GJ111+(GK111-GJ111)/2)*Results!$C$46)</f>
        <v>0</v>
      </c>
      <c r="GL118" s="42">
        <f>IF(OR(GK105&lt;=0,GL114=0),0,(GK111+(GL111-GK111)/2)*Results!$C$46)</f>
        <v>0</v>
      </c>
      <c r="GM118" s="42">
        <f>IF(OR(GL105&lt;=0,GM114=0),0,(GL111+(GM111-GL111)/2)*Results!$C$46)</f>
        <v>0</v>
      </c>
      <c r="GN118" s="42">
        <f>IF(OR(GM105&lt;=0,GN114=0),0,(GM111+(GN111-GM111)/2)*Results!$C$46)</f>
        <v>0</v>
      </c>
      <c r="GO118" s="42">
        <f>IF(OR(GN105&lt;=0,GO114=0),0,(GN111+(GO111-GN111)/2)*Results!$C$46)</f>
        <v>0</v>
      </c>
      <c r="GP118" s="42">
        <f>IF(OR(GO105&lt;=0,GP114=0),0,(GO111+(GP111-GO111)/2)*Results!$C$46)</f>
        <v>0</v>
      </c>
      <c r="GQ118" s="42">
        <f>IF(OR(GP105&lt;=0,GQ114=0),0,(GP111+(GQ111-GP111)/2)*Results!$C$46)</f>
        <v>0</v>
      </c>
      <c r="GR118" s="42">
        <f>IF(OR(GQ105&lt;=0,GR114=0),0,(GQ111+(GR111-GQ111)/2)*Results!$C$46)</f>
        <v>0</v>
      </c>
      <c r="GS118" s="42">
        <f>IF(OR(GR105&lt;=0,GS114=0),0,(GR111+(GS111-GR111)/2)*Results!$C$46)</f>
        <v>0</v>
      </c>
      <c r="GT118" s="42">
        <f>IF(OR(GS105&lt;=0,GT114=0),0,(GS111+(GT111-GS111)/2)*Results!$C$46)</f>
        <v>0</v>
      </c>
      <c r="GU118" s="42">
        <f>IF(OR(GT105&lt;=0,GU114=0),0,(GT111+(GU111-GT111)/2)*Results!$C$46)</f>
        <v>0</v>
      </c>
      <c r="GV118" s="42">
        <f>IF(OR(GU105&lt;=0,GV114=0),0,(GU111+(GV111-GU111)/2)*Results!$C$46)</f>
        <v>0</v>
      </c>
      <c r="GW118" s="42">
        <f>IF(OR(GV105&lt;=0,GW114=0),0,(GV111+(GW111-GV111)/2)*Results!$C$46)</f>
        <v>0</v>
      </c>
      <c r="GX118" s="42">
        <f>IF(OR(GW105&lt;=0,GX114=0),0,(GW111+(GX111-GW111)/2)*Results!$C$46)</f>
        <v>0</v>
      </c>
      <c r="GY118" s="42">
        <f>IF(OR(GX105&lt;=0,GY114=0),0,(GX111+(GY111-GX111)/2)*Results!$C$46)</f>
        <v>0</v>
      </c>
      <c r="GZ118" s="42">
        <f>IF(OR(GY105&lt;=0,GZ114=0),0,(GY111+(GZ111-GY111)/2)*Results!$C$46)</f>
        <v>0</v>
      </c>
      <c r="HA118" s="42">
        <f>IF(OR(GZ105&lt;=0,HA114=0),0,(GZ111+(HA111-GZ111)/2)*Results!$C$46)</f>
        <v>0</v>
      </c>
      <c r="HB118" s="42">
        <f>IF(OR(HA105&lt;=0,HB114=0),0,(HA111+(HB111-HA111)/2)*Results!$C$46)</f>
        <v>0</v>
      </c>
      <c r="HC118" s="42">
        <f>IF(OR(HB105&lt;=0,HC114=0),0,(HB111+(HC111-HB111)/2)*Results!$C$46)</f>
        <v>0</v>
      </c>
      <c r="HD118" s="42">
        <f>IF(OR(HC105&lt;=0,HD114=0),0,(HC111+(HD111-HC111)/2)*Results!$C$46)</f>
        <v>0</v>
      </c>
      <c r="HE118" s="42">
        <f>IF(OR(HD105&lt;=0,HE114=0),0,(HD111+(HE111-HD111)/2)*Results!$C$46)</f>
        <v>0</v>
      </c>
      <c r="HF118" s="42">
        <f>IF(OR(HE105&lt;=0,HF114=0),0,(HE111+(HF111-HE111)/2)*Results!$C$46)</f>
        <v>0</v>
      </c>
      <c r="HG118" s="42">
        <f>IF(OR(HF105&lt;=0,HG114=0),0,(HF111+(HG111-HF111)/2)*Results!$C$46)</f>
        <v>0</v>
      </c>
      <c r="HH118" s="42">
        <f>IF(OR(HG105&lt;=0,HH114=0),0,(HG111+(HH111-HG111)/2)*Results!$C$46)</f>
        <v>0</v>
      </c>
      <c r="HI118" s="42">
        <f>IF(OR(HH105&lt;=0,HI114=0),0,(HH111+(HI111-HH111)/2)*Results!$C$46)</f>
        <v>0</v>
      </c>
      <c r="HJ118" s="42">
        <f>IF(OR(HI105&lt;=0,HJ114=0),0,(HI111+(HJ111-HI111)/2)*Results!$C$46)</f>
        <v>0</v>
      </c>
      <c r="HK118" s="42">
        <f>IF(OR(HJ105&lt;=0,HK114=0),0,(HJ111+(HK111-HJ111)/2)*Results!$C$46)</f>
        <v>0</v>
      </c>
      <c r="HL118" s="42">
        <f>IF(OR(HK105&lt;=0,HL114=0),0,(HK111+(HL111-HK111)/2)*Results!$C$46)</f>
        <v>0</v>
      </c>
      <c r="HM118" s="42">
        <f>IF(OR(HL105&lt;=0,HM114=0),0,(HL111+(HM111-HL111)/2)*Results!$C$46)</f>
        <v>0</v>
      </c>
      <c r="HN118" s="42">
        <f>IF(OR(HM105&lt;=0,HN114=0),0,(HM111+(HN111-HM111)/2)*Results!$C$46)</f>
        <v>0</v>
      </c>
      <c r="HO118" s="42">
        <f>IF(OR(HN105&lt;=0,HO114=0),0,(HN111+(HO111-HN111)/2)*Results!$C$46)</f>
        <v>0</v>
      </c>
      <c r="HP118" s="42">
        <f>IF(OR(HO105&lt;=0,HP114=0),0,(HO111+(HP111-HO111)/2)*Results!$C$46)</f>
        <v>0</v>
      </c>
      <c r="HQ118" s="42">
        <f>IF(OR(HP105&lt;=0,HQ114=0),0,(HP111+(HQ111-HP111)/2)*Results!$C$46)</f>
        <v>0</v>
      </c>
      <c r="HR118" s="42">
        <f>IF(OR(HQ105&lt;=0,HR114=0),0,(HQ111+(HR111-HQ111)/2)*Results!$C$46)</f>
        <v>0</v>
      </c>
      <c r="HS118" s="42">
        <f>IF(OR(HR105&lt;=0,HS114=0),0,(HR111+(HS111-HR111)/2)*Results!$C$46)</f>
        <v>0</v>
      </c>
      <c r="HT118" s="42">
        <f>IF(OR(HS105&lt;=0,HT114=0),0,(HS111+(HT111-HS111)/2)*Results!$C$46)</f>
        <v>0</v>
      </c>
      <c r="HU118" s="42">
        <f>IF(OR(HT105&lt;=0,HU114=0),0,(HT111+(HU111-HT111)/2)*Results!$C$46)</f>
        <v>0</v>
      </c>
      <c r="HV118" s="42">
        <f>IF(OR(HU105&lt;=0,HV114=0),0,(HU111+(HV111-HU111)/2)*Results!$C$46)</f>
        <v>0</v>
      </c>
      <c r="HW118" s="42">
        <f>IF(OR(HV105&lt;=0,HW114=0),0,(HV111+(HW111-HV111)/2)*Results!$C$46)</f>
        <v>0</v>
      </c>
      <c r="HX118" s="42">
        <f>IF(OR(HW105&lt;=0,HX114=0),0,(HW111+(HX111-HW111)/2)*Results!$C$46)</f>
        <v>0</v>
      </c>
      <c r="HY118" s="42">
        <f>IF(OR(HX105&lt;=0,HY114=0),0,(HX111+(HY111-HX111)/2)*Results!$C$46)</f>
        <v>0</v>
      </c>
      <c r="HZ118" s="42">
        <f>IF(OR(HY105&lt;=0,HZ114=0),0,(HY111+(HZ111-HY111)/2)*Results!$C$46)</f>
        <v>0</v>
      </c>
      <c r="IA118" s="42">
        <f>IF(OR(HZ105&lt;=0,IA114=0),0,(HZ111+(IA111-HZ111)/2)*Results!$C$46)</f>
        <v>0</v>
      </c>
      <c r="IB118" s="42">
        <f>IF(OR(IA105&lt;=0,IB114=0),0,(IA111+(IB111-IA111)/2)*Results!$C$46)</f>
        <v>0</v>
      </c>
      <c r="IC118" s="42">
        <f>IF(OR(IB105&lt;=0,IC114=0),0,(IB111+(IC111-IB111)/2)*Results!$C$46)</f>
        <v>0</v>
      </c>
      <c r="ID118" s="42">
        <f>IF(OR(IC105&lt;=0,ID114=0),0,(IC111+(ID111-IC111)/2)*Results!$C$46)</f>
        <v>0</v>
      </c>
      <c r="IE118" s="42">
        <f>IF(OR(ID105&lt;=0,IE114=0),0,(ID111+(IE111-ID111)/2)*Results!$C$46)</f>
        <v>0</v>
      </c>
      <c r="IF118" s="42">
        <f>IF(OR(IE105&lt;=0,IF114=0),0,(IE111+(IF111-IE111)/2)*Results!$C$46)</f>
        <v>0</v>
      </c>
      <c r="IG118" s="42">
        <f>IF(OR(IF105&lt;=0,IG114=0),0,(IF111+(IG111-IF111)/2)*Results!$C$46)</f>
        <v>0</v>
      </c>
      <c r="IH118" s="42">
        <f>IF(OR(IG105&lt;=0,IH114=0),0,(IG111+(IH111-IG111)/2)*Results!$C$46)</f>
        <v>0</v>
      </c>
      <c r="II118" s="42">
        <f>IF(OR(IH105&lt;=0,II114=0),0,(IH111+(II111-IH111)/2)*Results!$C$46)</f>
        <v>0</v>
      </c>
      <c r="IJ118" s="42">
        <f>IF(OR(II105&lt;=0,IJ114=0),0,(II111+(IJ111-II111)/2)*Results!$C$46)</f>
        <v>0</v>
      </c>
      <c r="IK118" s="42">
        <f>IF(OR(IJ105&lt;=0,IK114=0),0,(IJ111+(IK111-IJ111)/2)*Results!$C$46)</f>
        <v>0</v>
      </c>
      <c r="IL118" s="42">
        <f>IF(OR(IK105&lt;=0,IL114=0),0,(IK111+(IL111-IK111)/2)*Results!$C$46)</f>
        <v>0</v>
      </c>
      <c r="IM118" s="42">
        <f>IF(OR(IL105&lt;=0,IM114=0),0,(IL111+(IM111-IL111)/2)*Results!$C$46)</f>
        <v>0</v>
      </c>
      <c r="IN118" s="42">
        <f>IF(OR(IM105&lt;=0,IN114=0),0,(IM111+(IN111-IM111)/2)*Results!$C$46)</f>
        <v>0</v>
      </c>
      <c r="IO118" s="42">
        <f>IF(OR(IN105&lt;=0,IO114=0),0,(IN111+(IO111-IN111)/2)*Results!$C$46)</f>
        <v>0</v>
      </c>
      <c r="IP118" s="42">
        <f>IF(OR(IO105&lt;=0,IP114=0),0,(IO111+(IP111-IO111)/2)*Results!$C$46)</f>
        <v>0</v>
      </c>
      <c r="IQ118" s="42">
        <f>IF(OR(IP105&lt;=0,IQ114=0),0,(IP111+(IQ111-IP111)/2)*Results!$C$46)</f>
        <v>0</v>
      </c>
      <c r="IR118" s="222">
        <f>IF(OR(IQ105&lt;=0,IR114=0),0,(IQ111+(IR111-IQ111)/2)*Results!$C$46)</f>
        <v>0</v>
      </c>
    </row>
    <row r="119" spans="1:252" s="8" customFormat="1" hidden="1" x14ac:dyDescent="0.25">
      <c r="A119" s="216"/>
      <c r="B119" s="2">
        <v>0</v>
      </c>
      <c r="C119" s="42">
        <f>SUM($B$118:C118)</f>
        <v>6668.3422850387533</v>
      </c>
      <c r="D119" s="42">
        <f>SUM($B$118:D118)</f>
        <v>19966.406656952033</v>
      </c>
      <c r="E119" s="42">
        <f>SUM($B$118:E118)</f>
        <v>33186.968439209741</v>
      </c>
      <c r="F119" s="42">
        <f>SUM($B$118:F118)</f>
        <v>46329.498189279249</v>
      </c>
      <c r="G119" s="42">
        <f>SUM($B$118:G118)</f>
        <v>59393.456209296906</v>
      </c>
      <c r="H119" s="42">
        <f>SUM($B$118:H118)</f>
        <v>72378.292254720567</v>
      </c>
      <c r="I119" s="42">
        <f>SUM($B$118:I118)</f>
        <v>85283.44523448273</v>
      </c>
      <c r="J119" s="42">
        <f>SUM($B$118:J118)</f>
        <v>98108.342908907536</v>
      </c>
      <c r="K119" s="42">
        <f>SUM($B$118:K118)</f>
        <v>110852.40157215961</v>
      </c>
      <c r="L119" s="42">
        <f>SUM($B$118:L118)</f>
        <v>123515.02571890272</v>
      </c>
      <c r="M119" s="42">
        <f>SUM($B$118:M118)</f>
        <v>136095.60771413209</v>
      </c>
      <c r="N119" s="42">
        <f>SUM($B$118:N118)</f>
        <v>148593.52744680521</v>
      </c>
      <c r="O119" s="42">
        <f>SUM($B$118:O118)</f>
        <v>161008.15196691119</v>
      </c>
      <c r="P119" s="42">
        <f>SUM($B$118:P118)</f>
        <v>173338.83512419791</v>
      </c>
      <c r="Q119" s="42">
        <f>SUM($B$118:Q118)</f>
        <v>185584.91719573259</v>
      </c>
      <c r="R119" s="42">
        <f>SUM($B$118:R118)</f>
        <v>197745.7244900582</v>
      </c>
      <c r="S119" s="42">
        <f>SUM($B$118:S118)</f>
        <v>209820.56894540624</v>
      </c>
      <c r="T119" s="42">
        <f>SUM($B$118:T118)</f>
        <v>221808.74772720781</v>
      </c>
      <c r="U119" s="42">
        <f>SUM($B$118:U118)</f>
        <v>233709.54280126723</v>
      </c>
      <c r="V119" s="42">
        <f>SUM($B$118:V118)</f>
        <v>245522.22048808448</v>
      </c>
      <c r="W119" s="42">
        <f>SUM($B$118:W118)</f>
        <v>257246.03101479664</v>
      </c>
      <c r="X119" s="42">
        <f>SUM($B$118:X118)</f>
        <v>268880.20805823745</v>
      </c>
      <c r="Y119" s="42">
        <f>SUM($B$118:Y118)</f>
        <v>280423.968267638</v>
      </c>
      <c r="Z119" s="42">
        <f>SUM($B$118:Z118)</f>
        <v>291876.51076667034</v>
      </c>
      <c r="AA119" s="42">
        <f>SUM($B$118:AA118)</f>
        <v>303237.0166398547</v>
      </c>
      <c r="AB119" s="42">
        <f>SUM($B$118:AB118)</f>
        <v>314504.64840779954</v>
      </c>
      <c r="AC119" s="42">
        <f>SUM($B$118:AC118)</f>
        <v>325678.54949047673</v>
      </c>
      <c r="AD119" s="42">
        <f>SUM($B$118:AD118)</f>
        <v>336757.84364774555</v>
      </c>
      <c r="AE119" s="42">
        <f>SUM($B$118:AE118)</f>
        <v>347741.6343967343</v>
      </c>
      <c r="AF119" s="42">
        <f>SUM($B$118:AF118)</f>
        <v>358629.00441532978</v>
      </c>
      <c r="AG119" s="42">
        <f>SUM($B$118:AG118)</f>
        <v>369419.01493090257</v>
      </c>
      <c r="AH119" s="42">
        <f>SUM($B$118:AH118)</f>
        <v>380110.70508403354</v>
      </c>
      <c r="AI119" s="42">
        <f>SUM($B$118:AI118)</f>
        <v>390703.09127125639</v>
      </c>
      <c r="AJ119" s="42">
        <f>SUM($B$118:AJ118)</f>
        <v>401195.16647074767</v>
      </c>
      <c r="AK119" s="42">
        <f>SUM($B$118:AK118)</f>
        <v>411585.89954115107</v>
      </c>
      <c r="AL119" s="42">
        <f>SUM($B$118:AL118)</f>
        <v>421874.23449726979</v>
      </c>
      <c r="AM119" s="42">
        <f>SUM($B$118:AM118)</f>
        <v>432059.08977044374</v>
      </c>
      <c r="AN119" s="42">
        <f>SUM($B$118:AN118)</f>
        <v>442139.35743992723</v>
      </c>
      <c r="AO119" s="42">
        <f>SUM($B$118:AO118)</f>
        <v>452113.90243449662</v>
      </c>
      <c r="AP119" s="42">
        <f>SUM($B$118:AP118)</f>
        <v>461981.56171207241</v>
      </c>
      <c r="AQ119" s="42">
        <f>SUM($B$118:AQ118)</f>
        <v>471741.14341228892</v>
      </c>
      <c r="AR119" s="42">
        <f>SUM($B$118:AR118)</f>
        <v>481391.4259812574</v>
      </c>
      <c r="AS119" s="42">
        <f>SUM($B$118:AS118)</f>
        <v>490931.15726778173</v>
      </c>
      <c r="AT119" s="42">
        <f>SUM($B$118:AT118)</f>
        <v>500359.05359391461</v>
      </c>
      <c r="AU119" s="42">
        <f>SUM($B$118:AU118)</f>
        <v>509673.79879540805</v>
      </c>
      <c r="AV119" s="42">
        <f>SUM($B$118:AV118)</f>
        <v>518874.04322772071</v>
      </c>
      <c r="AW119" s="42">
        <f>SUM($B$118:AW118)</f>
        <v>527958.40274081973</v>
      </c>
      <c r="AX119" s="42">
        <f>SUM($B$118:AX118)</f>
        <v>536925.45762553997</v>
      </c>
      <c r="AY119" s="42">
        <f>SUM($B$118:AY118)</f>
        <v>545773.75153083378</v>
      </c>
      <c r="AZ119" s="42">
        <f>SUM($B$118:AZ118)</f>
        <v>554501.79034485167</v>
      </c>
      <c r="BA119" s="42">
        <f>SUM($B$118:BA118)</f>
        <v>563108.04103988758</v>
      </c>
      <c r="BB119" s="42">
        <f>SUM($B$118:BB118)</f>
        <v>571590.93048756884</v>
      </c>
      <c r="BC119" s="42">
        <f>SUM($B$118:BC118)</f>
        <v>579948.84424423787</v>
      </c>
      <c r="BD119" s="42">
        <f>SUM($B$118:BD118)</f>
        <v>588180.12530366704</v>
      </c>
      <c r="BE119" s="42">
        <f>SUM($B$118:BE118)</f>
        <v>596283.07281782653</v>
      </c>
      <c r="BF119" s="42">
        <f>SUM($B$118:BF118)</f>
        <v>604255.9407867851</v>
      </c>
      <c r="BG119" s="42">
        <f>SUM($B$118:BG118)</f>
        <v>612096.9367192582</v>
      </c>
      <c r="BH119" s="42">
        <f>SUM($B$118:BH118)</f>
        <v>619804.22026584216</v>
      </c>
      <c r="BI119" s="42">
        <f>SUM($B$118:BI118)</f>
        <v>627375.90182759939</v>
      </c>
      <c r="BJ119" s="42">
        <f>SUM($B$118:BJ118)</f>
        <v>634810.04114574811</v>
      </c>
      <c r="BK119" s="42">
        <f>SUM($B$118:BK118)</f>
        <v>642104.64587655256</v>
      </c>
      <c r="BL119" s="42">
        <f>SUM($B$118:BL118)</f>
        <v>649257.67014983622</v>
      </c>
      <c r="BM119" s="42">
        <f>SUM($B$118:BM118)</f>
        <v>656267.0131224934</v>
      </c>
      <c r="BN119" s="42">
        <f>SUM($B$118:BN118)</f>
        <v>663130.51753979735</v>
      </c>
      <c r="BO119" s="42">
        <f>SUM($B$118:BO118)</f>
        <v>669845.96830795985</v>
      </c>
      <c r="BP119" s="42">
        <f>SUM($B$118:BP118)</f>
        <v>676411.09109436732</v>
      </c>
      <c r="BQ119" s="42">
        <f>SUM($B$118:BQ118)</f>
        <v>682823.55097075331</v>
      </c>
      <c r="BR119" s="42">
        <f>SUM($B$118:BR118)</f>
        <v>689080.95111211156</v>
      </c>
      <c r="BS119" s="42">
        <f>SUM($B$118:BS118)</f>
        <v>695180.8315795979</v>
      </c>
      <c r="BT119" s="42">
        <f>SUM($B$118:BT118)</f>
        <v>701120.66821507819</v>
      </c>
      <c r="BU119" s="42">
        <f>SUM($B$118:BU118)</f>
        <v>706897.87167743035</v>
      </c>
      <c r="BV119" s="42">
        <f>SUM($B$118:BV118)</f>
        <v>712509.78666642762</v>
      </c>
      <c r="BW119" s="42">
        <f>SUM($B$118:BW118)</f>
        <v>717953.69138150767</v>
      </c>
      <c r="BX119" s="42">
        <f>SUM($B$118:BX118)</f>
        <v>723226.79727426078</v>
      </c>
      <c r="BY119" s="42">
        <f>SUM($B$118:BY118)</f>
        <v>728326.24917613191</v>
      </c>
      <c r="BZ119" s="42">
        <f>SUM($B$118:BZ118)</f>
        <v>733249.12589344149</v>
      </c>
      <c r="CA119" s="42">
        <f>SUM($B$118:CA118)</f>
        <v>737992.44138295273</v>
      </c>
      <c r="CB119" s="42">
        <f>SUM($B$118:CB118)</f>
        <v>742553.14665353403</v>
      </c>
      <c r="CC119" s="42">
        <f>SUM($B$118:CC118)</f>
        <v>746928.1325741054</v>
      </c>
      <c r="CD119" s="42">
        <f>SUM($B$118:CD118)</f>
        <v>751114.23381520202</v>
      </c>
      <c r="CE119" s="42">
        <f>SUM($B$118:CE118)</f>
        <v>755108.23421060445</v>
      </c>
      <c r="CF119" s="42">
        <f>SUM($B$118:CF118)</f>
        <v>758906.87390273483</v>
      </c>
      <c r="CG119" s="42">
        <f>SUM($B$118:CG118)</f>
        <v>762506.85874252208</v>
      </c>
      <c r="CH119" s="42">
        <f>SUM($B$118:CH118)</f>
        <v>765904.87255442981</v>
      </c>
      <c r="CI119" s="42">
        <f>SUM($B$118:CI118)</f>
        <v>769097.59306619747</v>
      </c>
      <c r="CJ119" s="42">
        <f>SUM($B$118:CJ118)</f>
        <v>772081.71256679134</v>
      </c>
      <c r="CK119" s="42">
        <f>SUM($B$118:CK118)</f>
        <v>774853.96472586656</v>
      </c>
      <c r="CL119" s="42">
        <f>SUM($B$118:CL118)</f>
        <v>777411.15953840781</v>
      </c>
      <c r="CM119" s="42">
        <f>SUM($B$118:CM118)</f>
        <v>779750.22913671727</v>
      </c>
      <c r="CN119" s="42">
        <f>SUM($B$118:CN118)</f>
        <v>781868.28838578565</v>
      </c>
      <c r="CO119" s="42">
        <f>SUM($B$118:CO118)</f>
        <v>783762.71600485209</v>
      </c>
      <c r="CP119" s="42">
        <f>SUM($B$118:CP118)</f>
        <v>785431.26491086266</v>
      </c>
      <c r="CQ119" s="42">
        <f>SUM($B$118:CQ118)</f>
        <v>786872.21547431976</v>
      </c>
      <c r="CR119" s="42">
        <f>SUM($B$118:CR118)</f>
        <v>788084.59431631246</v>
      </c>
      <c r="CS119" s="42">
        <f>SUM($B$118:CS118)</f>
        <v>789092.61210409633</v>
      </c>
      <c r="CT119" s="42">
        <f>SUM($B$118:CT118)</f>
        <v>790011.33871906507</v>
      </c>
      <c r="CU119" s="42">
        <f>SUM($B$118:CU118)</f>
        <v>790931.36878803675</v>
      </c>
      <c r="CV119" s="42">
        <f>SUM($B$118:CV118)</f>
        <v>791852.71450147929</v>
      </c>
      <c r="CW119" s="42">
        <f>SUM($B$118:CW118)</f>
        <v>792704.76954910823</v>
      </c>
      <c r="CX119" s="42">
        <f>SUM($B$118:CX118)</f>
        <v>793417.81301077479</v>
      </c>
      <c r="CY119" s="42">
        <f>SUM($B$118:CY118)</f>
        <v>793994.03695301327</v>
      </c>
      <c r="CZ119" s="42">
        <f>SUM($B$118:CZ118)</f>
        <v>794436.60355204518</v>
      </c>
      <c r="DA119" s="42">
        <f>SUM($B$118:DA118)</f>
        <v>794750.07575508172</v>
      </c>
      <c r="DB119" s="42">
        <f>SUM($B$118:DB118)</f>
        <v>794941.19768743822</v>
      </c>
      <c r="DC119" s="42">
        <f>SUM($B$118:DC118)</f>
        <v>795020.66369042255</v>
      </c>
      <c r="DD119" s="42">
        <f>SUM($B$118:DD118)</f>
        <v>795020.66369042255</v>
      </c>
      <c r="DE119" s="42">
        <f>SUM($B$118:DE118)</f>
        <v>795020.66369042255</v>
      </c>
      <c r="DF119" s="42">
        <f>SUM($B$118:DF118)</f>
        <v>795020.66369042255</v>
      </c>
      <c r="DG119" s="42">
        <f>SUM($B$118:DG118)</f>
        <v>795020.66369042255</v>
      </c>
      <c r="DH119" s="42">
        <f>SUM($B$118:DH118)</f>
        <v>795020.66369042255</v>
      </c>
      <c r="DI119" s="42">
        <f>SUM($B$118:DI118)</f>
        <v>795020.66369042255</v>
      </c>
      <c r="DJ119" s="42">
        <f>SUM($B$118:DJ118)</f>
        <v>795020.66369042255</v>
      </c>
      <c r="DK119" s="42">
        <f>SUM($B$118:DK118)</f>
        <v>795020.66369042255</v>
      </c>
      <c r="DL119" s="42">
        <f>SUM($B$118:DL118)</f>
        <v>795020.66369042255</v>
      </c>
      <c r="DM119" s="42">
        <f>SUM($B$118:DM118)</f>
        <v>795020.66369042255</v>
      </c>
      <c r="DN119" s="42">
        <f>SUM($B$118:DN118)</f>
        <v>795020.66369042255</v>
      </c>
      <c r="DO119" s="42">
        <f>SUM($B$118:DO118)</f>
        <v>795020.66369042255</v>
      </c>
      <c r="DP119" s="42">
        <f>SUM($B$118:DP118)</f>
        <v>795020.66369042255</v>
      </c>
      <c r="DQ119" s="42">
        <f>SUM($B$118:DQ118)</f>
        <v>795020.66369042255</v>
      </c>
      <c r="DR119" s="42">
        <f>SUM($B$118:DR118)</f>
        <v>795020.66369042255</v>
      </c>
      <c r="DS119" s="42">
        <f>SUM($B$118:DS118)</f>
        <v>795020.66369042255</v>
      </c>
      <c r="DT119" s="42">
        <f>SUM($B$118:DT118)</f>
        <v>795020.66369042255</v>
      </c>
      <c r="DU119" s="42">
        <f>SUM($B$118:DU118)</f>
        <v>795020.66369042255</v>
      </c>
      <c r="DV119" s="42">
        <f>SUM($B$118:DV118)</f>
        <v>795020.66369042255</v>
      </c>
      <c r="DW119" s="42">
        <f>SUM($B$118:DW118)</f>
        <v>795020.66369042255</v>
      </c>
      <c r="DX119" s="42">
        <f>SUM($B$118:DX118)</f>
        <v>795020.66369042255</v>
      </c>
      <c r="DY119" s="42">
        <f>SUM($B$118:DY118)</f>
        <v>795020.66369042255</v>
      </c>
      <c r="DZ119" s="42">
        <f>SUM($B$118:DZ118)</f>
        <v>795020.66369042255</v>
      </c>
      <c r="EA119" s="42">
        <f>SUM($B$118:EA118)</f>
        <v>795020.66369042255</v>
      </c>
      <c r="EB119" s="42">
        <f>SUM($B$118:EB118)</f>
        <v>795020.66369042255</v>
      </c>
      <c r="EC119" s="42">
        <f>SUM($B$118:EC118)</f>
        <v>795020.66369042255</v>
      </c>
      <c r="ED119" s="42">
        <f>SUM($B$118:ED118)</f>
        <v>795020.66369042255</v>
      </c>
      <c r="EE119" s="42">
        <f>SUM($B$118:EE118)</f>
        <v>795020.66369042255</v>
      </c>
      <c r="EF119" s="42">
        <f>SUM($B$118:EF118)</f>
        <v>795020.66369042255</v>
      </c>
      <c r="EG119" s="42">
        <f>SUM($B$118:EG118)</f>
        <v>795020.66369042255</v>
      </c>
      <c r="EH119" s="42">
        <f>SUM($B$118:EH118)</f>
        <v>795020.66369042255</v>
      </c>
      <c r="EI119" s="42">
        <f>SUM($B$118:EI118)</f>
        <v>795020.66369042255</v>
      </c>
      <c r="EJ119" s="42">
        <f>SUM($B$118:EJ118)</f>
        <v>795020.66369042255</v>
      </c>
      <c r="EK119" s="42">
        <f>SUM($B$118:EK118)</f>
        <v>795020.66369042255</v>
      </c>
      <c r="EL119" s="42">
        <f>SUM($B$118:EL118)</f>
        <v>795020.66369042255</v>
      </c>
      <c r="EM119" s="42">
        <f>SUM($B$118:EM118)</f>
        <v>795020.66369042255</v>
      </c>
      <c r="EN119" s="42">
        <f>SUM($B$118:EN118)</f>
        <v>795020.66369042255</v>
      </c>
      <c r="EO119" s="42">
        <f>SUM($B$118:EO118)</f>
        <v>795020.66369042255</v>
      </c>
      <c r="EP119" s="42">
        <f>SUM($B$118:EP118)</f>
        <v>795020.66369042255</v>
      </c>
      <c r="EQ119" s="42">
        <f>SUM($B$118:EQ118)</f>
        <v>795020.66369042255</v>
      </c>
      <c r="ER119" s="42">
        <f>SUM($B$118:ER118)</f>
        <v>795020.66369042255</v>
      </c>
      <c r="ES119" s="42">
        <f>SUM($B$118:ES118)</f>
        <v>795020.66369042255</v>
      </c>
      <c r="ET119" s="42">
        <f>SUM($B$118:ET118)</f>
        <v>795020.66369042255</v>
      </c>
      <c r="EU119" s="42">
        <f>SUM($B$118:EU118)</f>
        <v>795020.66369042255</v>
      </c>
      <c r="EV119" s="42">
        <f>SUM($B$118:EV118)</f>
        <v>795020.66369042255</v>
      </c>
      <c r="EW119" s="42">
        <f>SUM($B$118:EW118)</f>
        <v>795020.66369042255</v>
      </c>
      <c r="EX119" s="42">
        <f>SUM($B$118:EX118)</f>
        <v>795020.66369042255</v>
      </c>
      <c r="EY119" s="42">
        <f>SUM($B$118:EY118)</f>
        <v>795020.66369042255</v>
      </c>
      <c r="EZ119" s="42">
        <f>SUM($B$118:EZ118)</f>
        <v>795020.66369042255</v>
      </c>
      <c r="FA119" s="42">
        <f>SUM($B$118:FA118)</f>
        <v>795020.66369042255</v>
      </c>
      <c r="FB119" s="42">
        <f>SUM($B$118:FB118)</f>
        <v>795020.66369042255</v>
      </c>
      <c r="FC119" s="42">
        <f>SUM($B$118:FC118)</f>
        <v>795020.66369042255</v>
      </c>
      <c r="FD119" s="42">
        <f>SUM($B$118:FD118)</f>
        <v>795020.66369042255</v>
      </c>
      <c r="FE119" s="42">
        <f>SUM($B$118:FE118)</f>
        <v>795020.66369042255</v>
      </c>
      <c r="FF119" s="42">
        <f>SUM($B$118:FF118)</f>
        <v>795020.66369042255</v>
      </c>
      <c r="FG119" s="42">
        <f>SUM($B$118:FG118)</f>
        <v>795020.66369042255</v>
      </c>
      <c r="FH119" s="42">
        <f>SUM($B$118:FH118)</f>
        <v>795020.66369042255</v>
      </c>
      <c r="FI119" s="42">
        <f>SUM($B$118:FI118)</f>
        <v>795020.66369042255</v>
      </c>
      <c r="FJ119" s="42">
        <f>SUM($B$118:FJ118)</f>
        <v>795020.66369042255</v>
      </c>
      <c r="FK119" s="42">
        <f>SUM($B$118:FK118)</f>
        <v>795020.66369042255</v>
      </c>
      <c r="FL119" s="42">
        <f>SUM($B$118:FL118)</f>
        <v>795020.66369042255</v>
      </c>
      <c r="FM119" s="42">
        <f>SUM($B$118:FM118)</f>
        <v>795020.66369042255</v>
      </c>
      <c r="FN119" s="42">
        <f>SUM($B$118:FN118)</f>
        <v>795020.66369042255</v>
      </c>
      <c r="FO119" s="42">
        <f>SUM($B$118:FO118)</f>
        <v>795020.66369042255</v>
      </c>
      <c r="FP119" s="42">
        <f>SUM($B$118:FP118)</f>
        <v>795020.66369042255</v>
      </c>
      <c r="FQ119" s="42">
        <f>SUM($B$118:FQ118)</f>
        <v>795020.66369042255</v>
      </c>
      <c r="FR119" s="42">
        <f>SUM($B$118:FR118)</f>
        <v>795020.66369042255</v>
      </c>
      <c r="FS119" s="42">
        <f>SUM($B$118:FS118)</f>
        <v>795020.66369042255</v>
      </c>
      <c r="FT119" s="42">
        <f>SUM($B$118:FT118)</f>
        <v>795020.66369042255</v>
      </c>
      <c r="FU119" s="42">
        <f>SUM($B$118:FU118)</f>
        <v>795020.66369042255</v>
      </c>
      <c r="FV119" s="42">
        <f>SUM($B$118:FV118)</f>
        <v>795020.66369042255</v>
      </c>
      <c r="FW119" s="42">
        <f>SUM($B$118:FW118)</f>
        <v>795020.66369042255</v>
      </c>
      <c r="FX119" s="42">
        <f>SUM($B$118:FX118)</f>
        <v>795020.66369042255</v>
      </c>
      <c r="FY119" s="42">
        <f>SUM($B$118:FY118)</f>
        <v>795020.66369042255</v>
      </c>
      <c r="FZ119" s="42">
        <f>SUM($B$118:FZ118)</f>
        <v>795020.66369042255</v>
      </c>
      <c r="GA119" s="42">
        <f>SUM($B$118:GA118)</f>
        <v>795020.66369042255</v>
      </c>
      <c r="GB119" s="42">
        <f>SUM($B$118:GB118)</f>
        <v>795020.66369042255</v>
      </c>
      <c r="GC119" s="42">
        <f>SUM($B$118:GC118)</f>
        <v>795020.66369042255</v>
      </c>
      <c r="GD119" s="42">
        <f>SUM($B$118:GD118)</f>
        <v>795020.66369042255</v>
      </c>
      <c r="GE119" s="42">
        <f>SUM($B$118:GE118)</f>
        <v>795020.66369042255</v>
      </c>
      <c r="GF119" s="42">
        <f>SUM($B$118:GF118)</f>
        <v>795020.66369042255</v>
      </c>
      <c r="GG119" s="42">
        <f>SUM($B$118:GG118)</f>
        <v>795020.66369042255</v>
      </c>
      <c r="GH119" s="42">
        <f>SUM($B$118:GH118)</f>
        <v>795020.66369042255</v>
      </c>
      <c r="GI119" s="42">
        <f>SUM($B$118:GI118)</f>
        <v>795020.66369042255</v>
      </c>
      <c r="GJ119" s="42">
        <f>SUM($B$118:GJ118)</f>
        <v>795020.66369042255</v>
      </c>
      <c r="GK119" s="42">
        <f>SUM($B$118:GK118)</f>
        <v>795020.66369042255</v>
      </c>
      <c r="GL119" s="42">
        <f>SUM($B$118:GL118)</f>
        <v>795020.66369042255</v>
      </c>
      <c r="GM119" s="42">
        <f>SUM($B$118:GM118)</f>
        <v>795020.66369042255</v>
      </c>
      <c r="GN119" s="42">
        <f>SUM($B$118:GN118)</f>
        <v>795020.66369042255</v>
      </c>
      <c r="GO119" s="42">
        <f>SUM($B$118:GO118)</f>
        <v>795020.66369042255</v>
      </c>
      <c r="GP119" s="42">
        <f>SUM($B$118:GP118)</f>
        <v>795020.66369042255</v>
      </c>
      <c r="GQ119" s="42">
        <f>SUM($B$118:GQ118)</f>
        <v>795020.66369042255</v>
      </c>
      <c r="GR119" s="42">
        <f>SUM($B$118:GR118)</f>
        <v>795020.66369042255</v>
      </c>
      <c r="GS119" s="42">
        <f>SUM($B$118:GS118)</f>
        <v>795020.66369042255</v>
      </c>
      <c r="GT119" s="42">
        <f>SUM($B$118:GT118)</f>
        <v>795020.66369042255</v>
      </c>
      <c r="GU119" s="42">
        <f>SUM($B$118:GU118)</f>
        <v>795020.66369042255</v>
      </c>
      <c r="GV119" s="42">
        <f>SUM($B$118:GV118)</f>
        <v>795020.66369042255</v>
      </c>
      <c r="GW119" s="42">
        <f>SUM($B$118:GW118)</f>
        <v>795020.66369042255</v>
      </c>
      <c r="GX119" s="42">
        <f>SUM($B$118:GX118)</f>
        <v>795020.66369042255</v>
      </c>
      <c r="GY119" s="42">
        <f>SUM($B$118:GY118)</f>
        <v>795020.66369042255</v>
      </c>
      <c r="GZ119" s="42">
        <f>SUM($B$118:GZ118)</f>
        <v>795020.66369042255</v>
      </c>
      <c r="HA119" s="42">
        <f>SUM($B$118:HA118)</f>
        <v>795020.66369042255</v>
      </c>
      <c r="HB119" s="42">
        <f>SUM($B$118:HB118)</f>
        <v>795020.66369042255</v>
      </c>
      <c r="HC119" s="42">
        <f>SUM($B$118:HC118)</f>
        <v>795020.66369042255</v>
      </c>
      <c r="HD119" s="42">
        <f>SUM($B$118:HD118)</f>
        <v>795020.66369042255</v>
      </c>
      <c r="HE119" s="42">
        <f>SUM($B$118:HE118)</f>
        <v>795020.66369042255</v>
      </c>
      <c r="HF119" s="42">
        <f>SUM($B$118:HF118)</f>
        <v>795020.66369042255</v>
      </c>
      <c r="HG119" s="42">
        <f>SUM($B$118:HG118)</f>
        <v>795020.66369042255</v>
      </c>
      <c r="HH119" s="42">
        <f>SUM($B$118:HH118)</f>
        <v>795020.66369042255</v>
      </c>
      <c r="HI119" s="42">
        <f>SUM($B$118:HI118)</f>
        <v>795020.66369042255</v>
      </c>
      <c r="HJ119" s="42">
        <f>SUM($B$118:HJ118)</f>
        <v>795020.66369042255</v>
      </c>
      <c r="HK119" s="42">
        <f>SUM($B$118:HK118)</f>
        <v>795020.66369042255</v>
      </c>
      <c r="HL119" s="42">
        <f>SUM($B$118:HL118)</f>
        <v>795020.66369042255</v>
      </c>
      <c r="HM119" s="42">
        <f>SUM($B$118:HM118)</f>
        <v>795020.66369042255</v>
      </c>
      <c r="HN119" s="42">
        <f>SUM($B$118:HN118)</f>
        <v>795020.66369042255</v>
      </c>
      <c r="HO119" s="42">
        <f>SUM($B$118:HO118)</f>
        <v>795020.66369042255</v>
      </c>
      <c r="HP119" s="42">
        <f>SUM($B$118:HP118)</f>
        <v>795020.66369042255</v>
      </c>
      <c r="HQ119" s="42">
        <f>SUM($B$118:HQ118)</f>
        <v>795020.66369042255</v>
      </c>
      <c r="HR119" s="42">
        <f>SUM($B$118:HR118)</f>
        <v>795020.66369042255</v>
      </c>
      <c r="HS119" s="42">
        <f>SUM($B$118:HS118)</f>
        <v>795020.66369042255</v>
      </c>
      <c r="HT119" s="42">
        <f>SUM($B$118:HT118)</f>
        <v>795020.66369042255</v>
      </c>
      <c r="HU119" s="42">
        <f>SUM($B$118:HU118)</f>
        <v>795020.66369042255</v>
      </c>
      <c r="HV119" s="42">
        <f>SUM($B$118:HV118)</f>
        <v>795020.66369042255</v>
      </c>
      <c r="HW119" s="42">
        <f>SUM($B$118:HW118)</f>
        <v>795020.66369042255</v>
      </c>
      <c r="HX119" s="42">
        <f>SUM($B$118:HX118)</f>
        <v>795020.66369042255</v>
      </c>
      <c r="HY119" s="42">
        <f>SUM($B$118:HY118)</f>
        <v>795020.66369042255</v>
      </c>
      <c r="HZ119" s="42">
        <f>SUM($B$118:HZ118)</f>
        <v>795020.66369042255</v>
      </c>
      <c r="IA119" s="42">
        <f>SUM($B$118:IA118)</f>
        <v>795020.66369042255</v>
      </c>
      <c r="IB119" s="42">
        <f>SUM($B$118:IB118)</f>
        <v>795020.66369042255</v>
      </c>
      <c r="IC119" s="42">
        <f>SUM($B$118:IC118)</f>
        <v>795020.66369042255</v>
      </c>
      <c r="ID119" s="42">
        <f>SUM($B$118:ID118)</f>
        <v>795020.66369042255</v>
      </c>
      <c r="IE119" s="42">
        <f>SUM($B$118:IE118)</f>
        <v>795020.66369042255</v>
      </c>
      <c r="IF119" s="42">
        <f>SUM($B$118:IF118)</f>
        <v>795020.66369042255</v>
      </c>
      <c r="IG119" s="42">
        <f>SUM($B$118:IG118)</f>
        <v>795020.66369042255</v>
      </c>
      <c r="IH119" s="42">
        <f>SUM($B$118:IH118)</f>
        <v>795020.66369042255</v>
      </c>
      <c r="II119" s="42">
        <f>SUM($B$118:II118)</f>
        <v>795020.66369042255</v>
      </c>
      <c r="IJ119" s="42">
        <f>SUM($B$118:IJ118)</f>
        <v>795020.66369042255</v>
      </c>
      <c r="IK119" s="42">
        <f>SUM($B$118:IK118)</f>
        <v>795020.66369042255</v>
      </c>
      <c r="IL119" s="42">
        <f>SUM($B$118:IL118)</f>
        <v>795020.66369042255</v>
      </c>
      <c r="IM119" s="42">
        <f>SUM($B$118:IM118)</f>
        <v>795020.66369042255</v>
      </c>
      <c r="IN119" s="42">
        <f>SUM($B$118:IN118)</f>
        <v>795020.66369042255</v>
      </c>
      <c r="IO119" s="42">
        <f>SUM($B$118:IO118)</f>
        <v>795020.66369042255</v>
      </c>
      <c r="IP119" s="42">
        <f>SUM($B$118:IP118)</f>
        <v>795020.66369042255</v>
      </c>
      <c r="IQ119" s="42">
        <f>SUM($B$118:IQ118)</f>
        <v>795020.66369042255</v>
      </c>
      <c r="IR119" s="222">
        <f>SUM($B$118:IR118)</f>
        <v>795020.66369042255</v>
      </c>
    </row>
    <row r="120" spans="1:252" s="3" customFormat="1" hidden="1" x14ac:dyDescent="0.25">
      <c r="A120" s="218"/>
      <c r="B120" s="6">
        <f>B119/5280</f>
        <v>0</v>
      </c>
      <c r="C120" s="412">
        <f>C119/1000</f>
        <v>6.6683422850387535</v>
      </c>
      <c r="D120" s="11">
        <f t="shared" ref="D120:BO120" si="289">D119/1000</f>
        <v>19.966406656952032</v>
      </c>
      <c r="E120" s="11">
        <f t="shared" si="289"/>
        <v>33.186968439209743</v>
      </c>
      <c r="F120" s="11">
        <f t="shared" si="289"/>
        <v>46.329498189279249</v>
      </c>
      <c r="G120" s="11">
        <f t="shared" si="289"/>
        <v>59.393456209296907</v>
      </c>
      <c r="H120" s="11">
        <f t="shared" si="289"/>
        <v>72.378292254720563</v>
      </c>
      <c r="I120" s="11">
        <f t="shared" si="289"/>
        <v>85.283445234482727</v>
      </c>
      <c r="J120" s="11">
        <f t="shared" si="289"/>
        <v>98.108342908907531</v>
      </c>
      <c r="K120" s="11">
        <f t="shared" si="289"/>
        <v>110.85240157215961</v>
      </c>
      <c r="L120" s="11">
        <f t="shared" si="289"/>
        <v>123.51502571890272</v>
      </c>
      <c r="M120" s="11">
        <f t="shared" si="289"/>
        <v>136.09560771413209</v>
      </c>
      <c r="N120" s="11">
        <f t="shared" si="289"/>
        <v>148.59352744680521</v>
      </c>
      <c r="O120" s="11">
        <f t="shared" si="289"/>
        <v>161.00815196691119</v>
      </c>
      <c r="P120" s="11">
        <f t="shared" si="289"/>
        <v>173.33883512419791</v>
      </c>
      <c r="Q120" s="11">
        <f t="shared" si="289"/>
        <v>185.5849171957326</v>
      </c>
      <c r="R120" s="11">
        <f t="shared" si="289"/>
        <v>197.74572449005819</v>
      </c>
      <c r="S120" s="11">
        <f t="shared" si="289"/>
        <v>209.82056894540625</v>
      </c>
      <c r="T120" s="11">
        <f t="shared" si="289"/>
        <v>221.80874772720782</v>
      </c>
      <c r="U120" s="11">
        <f t="shared" si="289"/>
        <v>233.70954280126725</v>
      </c>
      <c r="V120" s="11">
        <f t="shared" si="289"/>
        <v>245.52222048808449</v>
      </c>
      <c r="W120" s="11">
        <f t="shared" si="289"/>
        <v>257.24603101479664</v>
      </c>
      <c r="X120" s="11">
        <f t="shared" si="289"/>
        <v>268.88020805823743</v>
      </c>
      <c r="Y120" s="11">
        <f t="shared" si="289"/>
        <v>280.42396826763803</v>
      </c>
      <c r="Z120" s="11">
        <f t="shared" si="289"/>
        <v>291.87651076667032</v>
      </c>
      <c r="AA120" s="11">
        <f t="shared" si="289"/>
        <v>303.23701663985469</v>
      </c>
      <c r="AB120" s="11">
        <f t="shared" si="289"/>
        <v>314.50464840779955</v>
      </c>
      <c r="AC120" s="11">
        <f t="shared" si="289"/>
        <v>325.67854949047671</v>
      </c>
      <c r="AD120" s="11">
        <f t="shared" si="289"/>
        <v>336.75784364774557</v>
      </c>
      <c r="AE120" s="11">
        <f t="shared" si="289"/>
        <v>347.7416343967343</v>
      </c>
      <c r="AF120" s="11">
        <f t="shared" si="289"/>
        <v>358.6290044153298</v>
      </c>
      <c r="AG120" s="11">
        <f t="shared" si="289"/>
        <v>369.41901493090256</v>
      </c>
      <c r="AH120" s="11">
        <f t="shared" si="289"/>
        <v>380.11070508403355</v>
      </c>
      <c r="AI120" s="11">
        <f t="shared" si="289"/>
        <v>390.70309127125637</v>
      </c>
      <c r="AJ120" s="11">
        <f t="shared" si="289"/>
        <v>401.19516647074767</v>
      </c>
      <c r="AK120" s="11">
        <f t="shared" si="289"/>
        <v>411.58589954115109</v>
      </c>
      <c r="AL120" s="11">
        <f t="shared" si="289"/>
        <v>421.87423449726981</v>
      </c>
      <c r="AM120" s="11">
        <f t="shared" si="289"/>
        <v>432.05908977044373</v>
      </c>
      <c r="AN120" s="11">
        <f t="shared" si="289"/>
        <v>442.13935743992721</v>
      </c>
      <c r="AO120" s="11">
        <f t="shared" si="289"/>
        <v>452.11390243449659</v>
      </c>
      <c r="AP120" s="11">
        <f t="shared" si="289"/>
        <v>461.98156171207239</v>
      </c>
      <c r="AQ120" s="11">
        <f t="shared" si="289"/>
        <v>471.74114341228892</v>
      </c>
      <c r="AR120" s="11">
        <f t="shared" si="289"/>
        <v>481.39142598125738</v>
      </c>
      <c r="AS120" s="11">
        <f t="shared" si="289"/>
        <v>490.93115726778171</v>
      </c>
      <c r="AT120" s="11">
        <f t="shared" si="289"/>
        <v>500.35905359391461</v>
      </c>
      <c r="AU120" s="11">
        <f t="shared" si="289"/>
        <v>509.67379879540806</v>
      </c>
      <c r="AV120" s="11">
        <f t="shared" si="289"/>
        <v>518.87404322772068</v>
      </c>
      <c r="AW120" s="11">
        <f t="shared" si="289"/>
        <v>527.95840274081968</v>
      </c>
      <c r="AX120" s="11">
        <f t="shared" si="289"/>
        <v>536.92545762553993</v>
      </c>
      <c r="AY120" s="11">
        <f t="shared" si="289"/>
        <v>545.77375153083381</v>
      </c>
      <c r="AZ120" s="11">
        <f t="shared" si="289"/>
        <v>554.50179034485166</v>
      </c>
      <c r="BA120" s="11">
        <f t="shared" si="289"/>
        <v>563.10804103988755</v>
      </c>
      <c r="BB120" s="11">
        <f t="shared" si="289"/>
        <v>571.59093048756881</v>
      </c>
      <c r="BC120" s="11">
        <f t="shared" si="289"/>
        <v>579.94884424423788</v>
      </c>
      <c r="BD120" s="11">
        <f t="shared" si="289"/>
        <v>588.18012530366707</v>
      </c>
      <c r="BE120" s="11">
        <f t="shared" si="289"/>
        <v>596.28307281782656</v>
      </c>
      <c r="BF120" s="11">
        <f t="shared" si="289"/>
        <v>604.25594078678512</v>
      </c>
      <c r="BG120" s="11">
        <f t="shared" si="289"/>
        <v>612.09693671925822</v>
      </c>
      <c r="BH120" s="11">
        <f t="shared" si="289"/>
        <v>619.8042202658421</v>
      </c>
      <c r="BI120" s="11">
        <f t="shared" si="289"/>
        <v>627.37590182759936</v>
      </c>
      <c r="BJ120" s="11">
        <f t="shared" si="289"/>
        <v>634.81004114574807</v>
      </c>
      <c r="BK120" s="11">
        <f t="shared" si="289"/>
        <v>642.10464587655258</v>
      </c>
      <c r="BL120" s="11">
        <f t="shared" si="289"/>
        <v>649.25767014983626</v>
      </c>
      <c r="BM120" s="11">
        <f t="shared" si="289"/>
        <v>656.26701312249338</v>
      </c>
      <c r="BN120" s="11">
        <f t="shared" si="289"/>
        <v>663.13051753979732</v>
      </c>
      <c r="BO120" s="11">
        <f t="shared" si="289"/>
        <v>669.84596830795988</v>
      </c>
      <c r="BP120" s="11">
        <f t="shared" ref="BP120:EA120" si="290">BP119/1000</f>
        <v>676.41109109436729</v>
      </c>
      <c r="BQ120" s="11">
        <f t="shared" si="290"/>
        <v>682.82355097075333</v>
      </c>
      <c r="BR120" s="11">
        <f t="shared" si="290"/>
        <v>689.08095111211162</v>
      </c>
      <c r="BS120" s="11">
        <f t="shared" si="290"/>
        <v>695.18083157959791</v>
      </c>
      <c r="BT120" s="11">
        <f t="shared" si="290"/>
        <v>701.12066821507824</v>
      </c>
      <c r="BU120" s="11">
        <f t="shared" si="290"/>
        <v>706.89787167743032</v>
      </c>
      <c r="BV120" s="11">
        <f t="shared" si="290"/>
        <v>712.50978666642766</v>
      </c>
      <c r="BW120" s="11">
        <f t="shared" si="290"/>
        <v>717.95369138150772</v>
      </c>
      <c r="BX120" s="11">
        <f t="shared" si="290"/>
        <v>723.22679727426078</v>
      </c>
      <c r="BY120" s="11">
        <f t="shared" si="290"/>
        <v>728.32624917613191</v>
      </c>
      <c r="BZ120" s="11">
        <f t="shared" si="290"/>
        <v>733.24912589344149</v>
      </c>
      <c r="CA120" s="11">
        <f t="shared" si="290"/>
        <v>737.99244138295273</v>
      </c>
      <c r="CB120" s="11">
        <f t="shared" si="290"/>
        <v>742.55314665353399</v>
      </c>
      <c r="CC120" s="11">
        <f t="shared" si="290"/>
        <v>746.92813257410535</v>
      </c>
      <c r="CD120" s="11">
        <f t="shared" si="290"/>
        <v>751.11423381520206</v>
      </c>
      <c r="CE120" s="11">
        <f t="shared" si="290"/>
        <v>755.10823421060445</v>
      </c>
      <c r="CF120" s="11">
        <f t="shared" si="290"/>
        <v>758.90687390273479</v>
      </c>
      <c r="CG120" s="11">
        <f t="shared" si="290"/>
        <v>762.50685874252213</v>
      </c>
      <c r="CH120" s="11">
        <f t="shared" si="290"/>
        <v>765.90487255442986</v>
      </c>
      <c r="CI120" s="11">
        <f t="shared" si="290"/>
        <v>769.09759306619742</v>
      </c>
      <c r="CJ120" s="11">
        <f t="shared" si="290"/>
        <v>772.08171256679134</v>
      </c>
      <c r="CK120" s="11">
        <f t="shared" si="290"/>
        <v>774.8539647258666</v>
      </c>
      <c r="CL120" s="11">
        <f t="shared" si="290"/>
        <v>777.41115953840779</v>
      </c>
      <c r="CM120" s="11">
        <f t="shared" si="290"/>
        <v>779.75022913671728</v>
      </c>
      <c r="CN120" s="11">
        <f t="shared" si="290"/>
        <v>781.8682883857856</v>
      </c>
      <c r="CO120" s="11">
        <f t="shared" si="290"/>
        <v>783.76271600485211</v>
      </c>
      <c r="CP120" s="11">
        <f t="shared" si="290"/>
        <v>785.43126491086264</v>
      </c>
      <c r="CQ120" s="11">
        <f t="shared" si="290"/>
        <v>786.87221547431977</v>
      </c>
      <c r="CR120" s="11">
        <f t="shared" si="290"/>
        <v>788.0845943163124</v>
      </c>
      <c r="CS120" s="11">
        <f t="shared" si="290"/>
        <v>789.09261210409636</v>
      </c>
      <c r="CT120" s="11">
        <f t="shared" si="290"/>
        <v>790.01133871906507</v>
      </c>
      <c r="CU120" s="11">
        <f t="shared" si="290"/>
        <v>790.93136878803671</v>
      </c>
      <c r="CV120" s="11">
        <f t="shared" si="290"/>
        <v>791.85271450147934</v>
      </c>
      <c r="CW120" s="11">
        <f t="shared" si="290"/>
        <v>792.70476954910828</v>
      </c>
      <c r="CX120" s="11">
        <f t="shared" si="290"/>
        <v>793.41781301077481</v>
      </c>
      <c r="CY120" s="11">
        <f t="shared" si="290"/>
        <v>793.99403695301328</v>
      </c>
      <c r="CZ120" s="11">
        <f t="shared" si="290"/>
        <v>794.4366035520452</v>
      </c>
      <c r="DA120" s="11">
        <f t="shared" si="290"/>
        <v>794.75007575508175</v>
      </c>
      <c r="DB120" s="11">
        <f t="shared" si="290"/>
        <v>794.94119768743826</v>
      </c>
      <c r="DC120" s="11">
        <f t="shared" si="290"/>
        <v>795.02066369042257</v>
      </c>
      <c r="DD120" s="11">
        <f t="shared" si="290"/>
        <v>795.02066369042257</v>
      </c>
      <c r="DE120" s="11">
        <f t="shared" si="290"/>
        <v>795.02066369042257</v>
      </c>
      <c r="DF120" s="11">
        <f t="shared" si="290"/>
        <v>795.02066369042257</v>
      </c>
      <c r="DG120" s="11">
        <f t="shared" si="290"/>
        <v>795.02066369042257</v>
      </c>
      <c r="DH120" s="11">
        <f t="shared" si="290"/>
        <v>795.02066369042257</v>
      </c>
      <c r="DI120" s="11">
        <f t="shared" si="290"/>
        <v>795.02066369042257</v>
      </c>
      <c r="DJ120" s="11">
        <f t="shared" si="290"/>
        <v>795.02066369042257</v>
      </c>
      <c r="DK120" s="11">
        <f t="shared" si="290"/>
        <v>795.02066369042257</v>
      </c>
      <c r="DL120" s="11">
        <f t="shared" si="290"/>
        <v>795.02066369042257</v>
      </c>
      <c r="DM120" s="11">
        <f t="shared" si="290"/>
        <v>795.02066369042257</v>
      </c>
      <c r="DN120" s="11">
        <f t="shared" si="290"/>
        <v>795.02066369042257</v>
      </c>
      <c r="DO120" s="11">
        <f t="shared" si="290"/>
        <v>795.02066369042257</v>
      </c>
      <c r="DP120" s="11">
        <f t="shared" si="290"/>
        <v>795.02066369042257</v>
      </c>
      <c r="DQ120" s="11">
        <f t="shared" si="290"/>
        <v>795.02066369042257</v>
      </c>
      <c r="DR120" s="11">
        <f t="shared" si="290"/>
        <v>795.02066369042257</v>
      </c>
      <c r="DS120" s="11">
        <f t="shared" si="290"/>
        <v>795.02066369042257</v>
      </c>
      <c r="DT120" s="11">
        <f t="shared" si="290"/>
        <v>795.02066369042257</v>
      </c>
      <c r="DU120" s="11">
        <f t="shared" si="290"/>
        <v>795.02066369042257</v>
      </c>
      <c r="DV120" s="11">
        <f t="shared" si="290"/>
        <v>795.02066369042257</v>
      </c>
      <c r="DW120" s="11">
        <f t="shared" si="290"/>
        <v>795.02066369042257</v>
      </c>
      <c r="DX120" s="11">
        <f t="shared" si="290"/>
        <v>795.02066369042257</v>
      </c>
      <c r="DY120" s="11">
        <f t="shared" si="290"/>
        <v>795.02066369042257</v>
      </c>
      <c r="DZ120" s="11">
        <f t="shared" si="290"/>
        <v>795.02066369042257</v>
      </c>
      <c r="EA120" s="11">
        <f t="shared" si="290"/>
        <v>795.02066369042257</v>
      </c>
      <c r="EB120" s="11">
        <f t="shared" ref="EB120:GM120" si="291">EB119/1000</f>
        <v>795.02066369042257</v>
      </c>
      <c r="EC120" s="11">
        <f t="shared" si="291"/>
        <v>795.02066369042257</v>
      </c>
      <c r="ED120" s="11">
        <f t="shared" si="291"/>
        <v>795.02066369042257</v>
      </c>
      <c r="EE120" s="11">
        <f t="shared" si="291"/>
        <v>795.02066369042257</v>
      </c>
      <c r="EF120" s="11">
        <f t="shared" si="291"/>
        <v>795.02066369042257</v>
      </c>
      <c r="EG120" s="11">
        <f t="shared" si="291"/>
        <v>795.02066369042257</v>
      </c>
      <c r="EH120" s="11">
        <f t="shared" si="291"/>
        <v>795.02066369042257</v>
      </c>
      <c r="EI120" s="11">
        <f t="shared" si="291"/>
        <v>795.02066369042257</v>
      </c>
      <c r="EJ120" s="11">
        <f t="shared" si="291"/>
        <v>795.02066369042257</v>
      </c>
      <c r="EK120" s="11">
        <f t="shared" si="291"/>
        <v>795.02066369042257</v>
      </c>
      <c r="EL120" s="11">
        <f t="shared" si="291"/>
        <v>795.02066369042257</v>
      </c>
      <c r="EM120" s="11">
        <f t="shared" si="291"/>
        <v>795.02066369042257</v>
      </c>
      <c r="EN120" s="11">
        <f t="shared" si="291"/>
        <v>795.02066369042257</v>
      </c>
      <c r="EO120" s="11">
        <f t="shared" si="291"/>
        <v>795.02066369042257</v>
      </c>
      <c r="EP120" s="11">
        <f t="shared" si="291"/>
        <v>795.02066369042257</v>
      </c>
      <c r="EQ120" s="11">
        <f t="shared" si="291"/>
        <v>795.02066369042257</v>
      </c>
      <c r="ER120" s="11">
        <f t="shared" si="291"/>
        <v>795.02066369042257</v>
      </c>
      <c r="ES120" s="11">
        <f t="shared" si="291"/>
        <v>795.02066369042257</v>
      </c>
      <c r="ET120" s="11">
        <f t="shared" si="291"/>
        <v>795.02066369042257</v>
      </c>
      <c r="EU120" s="11">
        <f t="shared" si="291"/>
        <v>795.02066369042257</v>
      </c>
      <c r="EV120" s="11">
        <f t="shared" si="291"/>
        <v>795.02066369042257</v>
      </c>
      <c r="EW120" s="11">
        <f t="shared" si="291"/>
        <v>795.02066369042257</v>
      </c>
      <c r="EX120" s="11">
        <f t="shared" si="291"/>
        <v>795.02066369042257</v>
      </c>
      <c r="EY120" s="11">
        <f t="shared" si="291"/>
        <v>795.02066369042257</v>
      </c>
      <c r="EZ120" s="11">
        <f t="shared" si="291"/>
        <v>795.02066369042257</v>
      </c>
      <c r="FA120" s="11">
        <f t="shared" si="291"/>
        <v>795.02066369042257</v>
      </c>
      <c r="FB120" s="11">
        <f t="shared" si="291"/>
        <v>795.02066369042257</v>
      </c>
      <c r="FC120" s="11">
        <f t="shared" si="291"/>
        <v>795.02066369042257</v>
      </c>
      <c r="FD120" s="11">
        <f t="shared" si="291"/>
        <v>795.02066369042257</v>
      </c>
      <c r="FE120" s="11">
        <f t="shared" si="291"/>
        <v>795.02066369042257</v>
      </c>
      <c r="FF120" s="11">
        <f t="shared" si="291"/>
        <v>795.02066369042257</v>
      </c>
      <c r="FG120" s="11">
        <f t="shared" si="291"/>
        <v>795.02066369042257</v>
      </c>
      <c r="FH120" s="11">
        <f t="shared" si="291"/>
        <v>795.02066369042257</v>
      </c>
      <c r="FI120" s="11">
        <f t="shared" si="291"/>
        <v>795.02066369042257</v>
      </c>
      <c r="FJ120" s="11">
        <f t="shared" si="291"/>
        <v>795.02066369042257</v>
      </c>
      <c r="FK120" s="11">
        <f t="shared" si="291"/>
        <v>795.02066369042257</v>
      </c>
      <c r="FL120" s="11">
        <f t="shared" si="291"/>
        <v>795.02066369042257</v>
      </c>
      <c r="FM120" s="11">
        <f t="shared" si="291"/>
        <v>795.02066369042257</v>
      </c>
      <c r="FN120" s="11">
        <f t="shared" si="291"/>
        <v>795.02066369042257</v>
      </c>
      <c r="FO120" s="11">
        <f t="shared" si="291"/>
        <v>795.02066369042257</v>
      </c>
      <c r="FP120" s="11">
        <f t="shared" si="291"/>
        <v>795.02066369042257</v>
      </c>
      <c r="FQ120" s="11">
        <f t="shared" si="291"/>
        <v>795.02066369042257</v>
      </c>
      <c r="FR120" s="11">
        <f t="shared" si="291"/>
        <v>795.02066369042257</v>
      </c>
      <c r="FS120" s="11">
        <f t="shared" si="291"/>
        <v>795.02066369042257</v>
      </c>
      <c r="FT120" s="11">
        <f t="shared" si="291"/>
        <v>795.02066369042257</v>
      </c>
      <c r="FU120" s="11">
        <f t="shared" si="291"/>
        <v>795.02066369042257</v>
      </c>
      <c r="FV120" s="11">
        <f t="shared" si="291"/>
        <v>795.02066369042257</v>
      </c>
      <c r="FW120" s="11">
        <f t="shared" si="291"/>
        <v>795.02066369042257</v>
      </c>
      <c r="FX120" s="11">
        <f t="shared" si="291"/>
        <v>795.02066369042257</v>
      </c>
      <c r="FY120" s="11">
        <f t="shared" si="291"/>
        <v>795.02066369042257</v>
      </c>
      <c r="FZ120" s="11">
        <f t="shared" si="291"/>
        <v>795.02066369042257</v>
      </c>
      <c r="GA120" s="11">
        <f t="shared" si="291"/>
        <v>795.02066369042257</v>
      </c>
      <c r="GB120" s="11">
        <f t="shared" si="291"/>
        <v>795.02066369042257</v>
      </c>
      <c r="GC120" s="11">
        <f t="shared" si="291"/>
        <v>795.02066369042257</v>
      </c>
      <c r="GD120" s="11">
        <f t="shared" si="291"/>
        <v>795.02066369042257</v>
      </c>
      <c r="GE120" s="11">
        <f t="shared" si="291"/>
        <v>795.02066369042257</v>
      </c>
      <c r="GF120" s="11">
        <f t="shared" si="291"/>
        <v>795.02066369042257</v>
      </c>
      <c r="GG120" s="11">
        <f t="shared" si="291"/>
        <v>795.02066369042257</v>
      </c>
      <c r="GH120" s="11">
        <f t="shared" si="291"/>
        <v>795.02066369042257</v>
      </c>
      <c r="GI120" s="11">
        <f t="shared" si="291"/>
        <v>795.02066369042257</v>
      </c>
      <c r="GJ120" s="11">
        <f t="shared" si="291"/>
        <v>795.02066369042257</v>
      </c>
      <c r="GK120" s="11">
        <f t="shared" si="291"/>
        <v>795.02066369042257</v>
      </c>
      <c r="GL120" s="11">
        <f t="shared" si="291"/>
        <v>795.02066369042257</v>
      </c>
      <c r="GM120" s="11">
        <f t="shared" si="291"/>
        <v>795.02066369042257</v>
      </c>
      <c r="GN120" s="11">
        <f t="shared" ref="GN120:IR120" si="292">GN119/1000</f>
        <v>795.02066369042257</v>
      </c>
      <c r="GO120" s="11">
        <f t="shared" si="292"/>
        <v>795.02066369042257</v>
      </c>
      <c r="GP120" s="11">
        <f t="shared" si="292"/>
        <v>795.02066369042257</v>
      </c>
      <c r="GQ120" s="11">
        <f t="shared" si="292"/>
        <v>795.02066369042257</v>
      </c>
      <c r="GR120" s="11">
        <f t="shared" si="292"/>
        <v>795.02066369042257</v>
      </c>
      <c r="GS120" s="11">
        <f t="shared" si="292"/>
        <v>795.02066369042257</v>
      </c>
      <c r="GT120" s="11">
        <f t="shared" si="292"/>
        <v>795.02066369042257</v>
      </c>
      <c r="GU120" s="11">
        <f t="shared" si="292"/>
        <v>795.02066369042257</v>
      </c>
      <c r="GV120" s="11">
        <f t="shared" si="292"/>
        <v>795.02066369042257</v>
      </c>
      <c r="GW120" s="11">
        <f t="shared" si="292"/>
        <v>795.02066369042257</v>
      </c>
      <c r="GX120" s="11">
        <f t="shared" si="292"/>
        <v>795.02066369042257</v>
      </c>
      <c r="GY120" s="11">
        <f t="shared" si="292"/>
        <v>795.02066369042257</v>
      </c>
      <c r="GZ120" s="11">
        <f t="shared" si="292"/>
        <v>795.02066369042257</v>
      </c>
      <c r="HA120" s="11">
        <f t="shared" si="292"/>
        <v>795.02066369042257</v>
      </c>
      <c r="HB120" s="11">
        <f t="shared" si="292"/>
        <v>795.02066369042257</v>
      </c>
      <c r="HC120" s="11">
        <f t="shared" si="292"/>
        <v>795.02066369042257</v>
      </c>
      <c r="HD120" s="11">
        <f t="shared" si="292"/>
        <v>795.02066369042257</v>
      </c>
      <c r="HE120" s="11">
        <f t="shared" si="292"/>
        <v>795.02066369042257</v>
      </c>
      <c r="HF120" s="11">
        <f t="shared" si="292"/>
        <v>795.02066369042257</v>
      </c>
      <c r="HG120" s="11">
        <f t="shared" si="292"/>
        <v>795.02066369042257</v>
      </c>
      <c r="HH120" s="11">
        <f t="shared" si="292"/>
        <v>795.02066369042257</v>
      </c>
      <c r="HI120" s="11">
        <f t="shared" si="292"/>
        <v>795.02066369042257</v>
      </c>
      <c r="HJ120" s="11">
        <f t="shared" si="292"/>
        <v>795.02066369042257</v>
      </c>
      <c r="HK120" s="11">
        <f t="shared" si="292"/>
        <v>795.02066369042257</v>
      </c>
      <c r="HL120" s="11">
        <f t="shared" si="292"/>
        <v>795.02066369042257</v>
      </c>
      <c r="HM120" s="11">
        <f t="shared" si="292"/>
        <v>795.02066369042257</v>
      </c>
      <c r="HN120" s="11">
        <f t="shared" si="292"/>
        <v>795.02066369042257</v>
      </c>
      <c r="HO120" s="11">
        <f t="shared" si="292"/>
        <v>795.02066369042257</v>
      </c>
      <c r="HP120" s="11">
        <f t="shared" si="292"/>
        <v>795.02066369042257</v>
      </c>
      <c r="HQ120" s="11">
        <f t="shared" si="292"/>
        <v>795.02066369042257</v>
      </c>
      <c r="HR120" s="11">
        <f t="shared" si="292"/>
        <v>795.02066369042257</v>
      </c>
      <c r="HS120" s="11">
        <f t="shared" si="292"/>
        <v>795.02066369042257</v>
      </c>
      <c r="HT120" s="11">
        <f t="shared" si="292"/>
        <v>795.02066369042257</v>
      </c>
      <c r="HU120" s="11">
        <f t="shared" si="292"/>
        <v>795.02066369042257</v>
      </c>
      <c r="HV120" s="11">
        <f t="shared" si="292"/>
        <v>795.02066369042257</v>
      </c>
      <c r="HW120" s="11">
        <f t="shared" si="292"/>
        <v>795.02066369042257</v>
      </c>
      <c r="HX120" s="11">
        <f t="shared" si="292"/>
        <v>795.02066369042257</v>
      </c>
      <c r="HY120" s="11">
        <f t="shared" si="292"/>
        <v>795.02066369042257</v>
      </c>
      <c r="HZ120" s="11">
        <f t="shared" si="292"/>
        <v>795.02066369042257</v>
      </c>
      <c r="IA120" s="11">
        <f t="shared" si="292"/>
        <v>795.02066369042257</v>
      </c>
      <c r="IB120" s="11">
        <f t="shared" si="292"/>
        <v>795.02066369042257</v>
      </c>
      <c r="IC120" s="11">
        <f t="shared" si="292"/>
        <v>795.02066369042257</v>
      </c>
      <c r="ID120" s="11">
        <f t="shared" si="292"/>
        <v>795.02066369042257</v>
      </c>
      <c r="IE120" s="11">
        <f t="shared" si="292"/>
        <v>795.02066369042257</v>
      </c>
      <c r="IF120" s="11">
        <f t="shared" si="292"/>
        <v>795.02066369042257</v>
      </c>
      <c r="IG120" s="11">
        <f t="shared" si="292"/>
        <v>795.02066369042257</v>
      </c>
      <c r="IH120" s="11">
        <f t="shared" si="292"/>
        <v>795.02066369042257</v>
      </c>
      <c r="II120" s="11">
        <f t="shared" si="292"/>
        <v>795.02066369042257</v>
      </c>
      <c r="IJ120" s="11">
        <f t="shared" si="292"/>
        <v>795.02066369042257</v>
      </c>
      <c r="IK120" s="11">
        <f t="shared" si="292"/>
        <v>795.02066369042257</v>
      </c>
      <c r="IL120" s="11">
        <f t="shared" si="292"/>
        <v>795.02066369042257</v>
      </c>
      <c r="IM120" s="11">
        <f t="shared" si="292"/>
        <v>795.02066369042257</v>
      </c>
      <c r="IN120" s="11">
        <f t="shared" si="292"/>
        <v>795.02066369042257</v>
      </c>
      <c r="IO120" s="11">
        <f t="shared" si="292"/>
        <v>795.02066369042257</v>
      </c>
      <c r="IP120" s="11">
        <f t="shared" si="292"/>
        <v>795.02066369042257</v>
      </c>
      <c r="IQ120" s="11">
        <f t="shared" si="292"/>
        <v>795.02066369042257</v>
      </c>
      <c r="IR120" s="11">
        <f t="shared" si="292"/>
        <v>795.02066369042257</v>
      </c>
    </row>
    <row r="121" spans="1:252" s="3" customFormat="1" hidden="1" x14ac:dyDescent="0.25">
      <c r="A121" s="249"/>
      <c r="B121" s="250"/>
      <c r="C121" s="251"/>
      <c r="D121" s="251"/>
      <c r="E121" s="251"/>
      <c r="F121" s="251"/>
      <c r="G121" s="251"/>
      <c r="H121" s="251"/>
      <c r="I121" s="251"/>
      <c r="J121" s="251"/>
      <c r="K121" s="251"/>
      <c r="L121" s="251"/>
      <c r="M121" s="251"/>
      <c r="N121" s="251"/>
      <c r="O121" s="251"/>
      <c r="P121" s="251"/>
      <c r="Q121" s="251"/>
      <c r="R121" s="251"/>
      <c r="S121" s="251"/>
      <c r="T121" s="251"/>
      <c r="U121" s="251"/>
      <c r="V121" s="251"/>
      <c r="W121" s="251"/>
      <c r="X121" s="251"/>
      <c r="Y121" s="251"/>
      <c r="Z121" s="251"/>
      <c r="AA121" s="251"/>
      <c r="AB121" s="251"/>
      <c r="AC121" s="251"/>
      <c r="AD121" s="251"/>
      <c r="AE121" s="251"/>
      <c r="AF121" s="251"/>
      <c r="AG121" s="251"/>
      <c r="AH121" s="251"/>
      <c r="AI121" s="251"/>
      <c r="AJ121" s="251"/>
      <c r="AK121" s="251"/>
      <c r="AL121" s="251"/>
      <c r="AM121" s="251"/>
      <c r="AN121" s="251"/>
      <c r="AO121" s="251"/>
      <c r="AP121" s="251"/>
      <c r="AQ121" s="251"/>
      <c r="AR121" s="251"/>
      <c r="AS121" s="251"/>
      <c r="AT121" s="251"/>
      <c r="AU121" s="251"/>
      <c r="AV121" s="251"/>
      <c r="AW121" s="251"/>
      <c r="AX121" s="251"/>
      <c r="AY121" s="251"/>
      <c r="AZ121" s="251"/>
      <c r="BA121" s="251"/>
      <c r="BB121" s="251"/>
      <c r="BC121" s="251"/>
      <c r="BD121" s="251"/>
      <c r="BE121" s="251"/>
      <c r="BF121" s="251"/>
      <c r="BG121" s="251"/>
      <c r="BH121" s="251"/>
      <c r="BI121" s="251"/>
      <c r="BJ121" s="251"/>
      <c r="BK121" s="251"/>
      <c r="BL121" s="251"/>
      <c r="BM121" s="251"/>
      <c r="BN121" s="251"/>
      <c r="BO121" s="251"/>
      <c r="BP121" s="251"/>
      <c r="BQ121" s="251"/>
      <c r="BR121" s="251"/>
      <c r="BS121" s="251"/>
      <c r="BT121" s="251"/>
      <c r="BU121" s="251"/>
      <c r="BV121" s="251"/>
      <c r="BW121" s="251"/>
      <c r="BX121" s="251"/>
      <c r="BY121" s="251"/>
      <c r="BZ121" s="251"/>
      <c r="CA121" s="251"/>
      <c r="CB121" s="251"/>
      <c r="CC121" s="251"/>
      <c r="CD121" s="251"/>
      <c r="CE121" s="251"/>
      <c r="CF121" s="251"/>
      <c r="CG121" s="251"/>
      <c r="CH121" s="251"/>
      <c r="CI121" s="251"/>
      <c r="CJ121" s="251"/>
      <c r="CK121" s="251"/>
      <c r="CL121" s="251"/>
      <c r="CM121" s="251"/>
      <c r="CN121" s="251"/>
      <c r="CO121" s="251"/>
      <c r="CP121" s="251"/>
      <c r="CQ121" s="251"/>
      <c r="CR121" s="251"/>
      <c r="CS121" s="251"/>
      <c r="CT121" s="251"/>
      <c r="CU121" s="251"/>
      <c r="CV121" s="251"/>
      <c r="CW121" s="251"/>
      <c r="CX121" s="251"/>
      <c r="CY121" s="251"/>
      <c r="CZ121" s="251"/>
      <c r="DA121" s="251"/>
      <c r="DB121" s="251"/>
      <c r="DC121" s="251"/>
      <c r="DD121" s="251"/>
      <c r="DE121" s="251"/>
      <c r="DF121" s="251"/>
      <c r="DG121" s="251"/>
      <c r="DH121" s="251"/>
      <c r="DI121" s="251"/>
      <c r="DJ121" s="251"/>
      <c r="DK121" s="251"/>
      <c r="DL121" s="251"/>
      <c r="DM121" s="251"/>
      <c r="DN121" s="251"/>
      <c r="DO121" s="251"/>
      <c r="DP121" s="251"/>
      <c r="DQ121" s="251"/>
      <c r="DR121" s="251"/>
      <c r="DS121" s="251"/>
      <c r="DT121" s="251"/>
      <c r="DU121" s="251"/>
      <c r="DV121" s="251"/>
      <c r="DW121" s="251"/>
      <c r="DX121" s="251"/>
      <c r="DY121" s="251"/>
      <c r="DZ121" s="251"/>
      <c r="EA121" s="251"/>
      <c r="EB121" s="251"/>
      <c r="EC121" s="251"/>
      <c r="ED121" s="251"/>
      <c r="EE121" s="251"/>
      <c r="EF121" s="251"/>
      <c r="EG121" s="251"/>
      <c r="EH121" s="251"/>
      <c r="EI121" s="251"/>
      <c r="EJ121" s="251"/>
      <c r="EK121" s="251"/>
      <c r="EL121" s="251"/>
      <c r="EM121" s="251"/>
      <c r="EN121" s="251"/>
      <c r="EO121" s="251"/>
      <c r="EP121" s="251"/>
      <c r="EQ121" s="251"/>
      <c r="ER121" s="251"/>
      <c r="ES121" s="251"/>
      <c r="ET121" s="251"/>
      <c r="EU121" s="251"/>
      <c r="EV121" s="251"/>
      <c r="EW121" s="251"/>
      <c r="EX121" s="251"/>
      <c r="EY121" s="251"/>
      <c r="EZ121" s="251"/>
      <c r="FA121" s="251"/>
      <c r="FB121" s="251"/>
      <c r="FC121" s="251"/>
      <c r="FD121" s="251"/>
      <c r="FE121" s="251"/>
      <c r="FF121" s="251"/>
      <c r="FG121" s="251"/>
      <c r="FH121" s="251"/>
      <c r="FI121" s="251"/>
      <c r="FJ121" s="251"/>
      <c r="FK121" s="251"/>
      <c r="FL121" s="251"/>
      <c r="FM121" s="251"/>
      <c r="FN121" s="251"/>
      <c r="FO121" s="251"/>
      <c r="FP121" s="251"/>
      <c r="FQ121" s="251"/>
      <c r="FR121" s="251"/>
      <c r="FS121" s="251"/>
      <c r="FT121" s="251"/>
      <c r="FU121" s="251"/>
      <c r="FV121" s="251"/>
      <c r="FW121" s="251"/>
      <c r="FX121" s="251"/>
      <c r="FY121" s="251"/>
      <c r="FZ121" s="251"/>
      <c r="GA121" s="251"/>
      <c r="GB121" s="251"/>
      <c r="GC121" s="251"/>
      <c r="GD121" s="251"/>
      <c r="GE121" s="251"/>
      <c r="GF121" s="251"/>
      <c r="GG121" s="251"/>
      <c r="GH121" s="251"/>
      <c r="GI121" s="251"/>
      <c r="GJ121" s="251"/>
      <c r="GK121" s="251"/>
      <c r="GL121" s="251"/>
      <c r="GM121" s="251"/>
      <c r="GN121" s="251"/>
      <c r="GO121" s="251"/>
      <c r="GP121" s="251"/>
      <c r="GQ121" s="251"/>
      <c r="GR121" s="251"/>
      <c r="GS121" s="251"/>
      <c r="GT121" s="251"/>
      <c r="GU121" s="251"/>
      <c r="GV121" s="251"/>
      <c r="GW121" s="251"/>
      <c r="GX121" s="251"/>
      <c r="GY121" s="251"/>
      <c r="GZ121" s="251"/>
      <c r="HA121" s="251"/>
      <c r="HB121" s="251"/>
      <c r="HC121" s="251"/>
      <c r="HD121" s="251"/>
      <c r="HE121" s="251"/>
      <c r="HF121" s="251"/>
      <c r="HG121" s="251"/>
      <c r="HH121" s="251"/>
      <c r="HI121" s="251"/>
      <c r="HJ121" s="251"/>
      <c r="HK121" s="251"/>
      <c r="HL121" s="251"/>
      <c r="HM121" s="251"/>
      <c r="HN121" s="251"/>
      <c r="HO121" s="251"/>
      <c r="HP121" s="251"/>
      <c r="HQ121" s="251"/>
      <c r="HR121" s="251"/>
      <c r="HS121" s="251"/>
      <c r="HT121" s="251"/>
      <c r="HU121" s="251"/>
      <c r="HV121" s="251"/>
      <c r="HW121" s="251"/>
      <c r="HX121" s="251"/>
      <c r="HY121" s="251"/>
      <c r="HZ121" s="251"/>
      <c r="IA121" s="251"/>
      <c r="IB121" s="251"/>
      <c r="IC121" s="251"/>
      <c r="ID121" s="251"/>
      <c r="IE121" s="251"/>
      <c r="IF121" s="251"/>
      <c r="IG121" s="251"/>
      <c r="IH121" s="251"/>
      <c r="II121" s="251"/>
      <c r="IJ121" s="251"/>
      <c r="IK121" s="251"/>
      <c r="IL121" s="251"/>
      <c r="IM121" s="251"/>
      <c r="IN121" s="251"/>
      <c r="IO121" s="251"/>
      <c r="IP121" s="251"/>
      <c r="IQ121" s="251"/>
      <c r="IR121" s="252"/>
    </row>
    <row r="122" spans="1:252" s="8" customFormat="1" hidden="1" x14ac:dyDescent="0.25">
      <c r="A122" s="216"/>
      <c r="B122" s="42"/>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c r="BL122" s="64"/>
      <c r="BM122" s="64"/>
      <c r="BN122" s="64"/>
      <c r="BO122" s="64"/>
      <c r="BP122" s="64"/>
      <c r="BQ122" s="64"/>
      <c r="BR122" s="64"/>
      <c r="BS122" s="64"/>
      <c r="BT122" s="64"/>
      <c r="BU122" s="64"/>
      <c r="BV122" s="64"/>
      <c r="BW122" s="64"/>
      <c r="BX122" s="64"/>
      <c r="BY122" s="64"/>
      <c r="BZ122" s="64"/>
      <c r="CA122" s="64"/>
      <c r="CB122" s="64"/>
      <c r="CC122" s="64"/>
      <c r="CD122" s="64"/>
      <c r="CE122" s="64"/>
      <c r="CF122" s="64"/>
      <c r="CG122" s="64"/>
      <c r="CH122" s="64"/>
      <c r="CI122" s="64"/>
      <c r="CJ122" s="64"/>
      <c r="CK122" s="64"/>
      <c r="CL122" s="64"/>
      <c r="CM122" s="64"/>
      <c r="CN122" s="64"/>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c r="DQ122" s="64"/>
      <c r="DR122" s="64"/>
      <c r="DS122" s="64"/>
      <c r="DT122" s="64"/>
      <c r="DU122" s="64"/>
      <c r="DV122" s="64"/>
      <c r="DW122" s="64"/>
      <c r="DX122" s="64"/>
      <c r="DY122" s="64"/>
      <c r="DZ122" s="64"/>
      <c r="EA122" s="64"/>
      <c r="EB122" s="64"/>
      <c r="EC122" s="64"/>
      <c r="ED122" s="64"/>
      <c r="EE122" s="64"/>
      <c r="EF122" s="64"/>
      <c r="EG122" s="64"/>
      <c r="EH122" s="64"/>
      <c r="EI122" s="64"/>
      <c r="EJ122" s="64"/>
      <c r="EK122" s="64"/>
      <c r="EL122" s="64"/>
      <c r="EM122" s="64"/>
      <c r="EN122" s="64"/>
      <c r="EO122" s="64"/>
      <c r="EP122" s="64"/>
      <c r="EQ122" s="64"/>
      <c r="ER122" s="64"/>
      <c r="ES122" s="64"/>
      <c r="ET122" s="64"/>
      <c r="EU122" s="64"/>
      <c r="EV122" s="64"/>
      <c r="EW122" s="64"/>
      <c r="EX122" s="64"/>
      <c r="EY122" s="64"/>
      <c r="EZ122" s="64"/>
      <c r="FA122" s="64"/>
      <c r="FB122" s="64"/>
      <c r="FC122" s="64"/>
      <c r="FD122" s="64"/>
      <c r="FE122" s="64"/>
      <c r="FF122" s="64"/>
      <c r="FG122" s="64"/>
      <c r="FH122" s="64"/>
      <c r="FI122" s="64"/>
      <c r="FJ122" s="64"/>
      <c r="FK122" s="64"/>
      <c r="FL122" s="64"/>
      <c r="FM122" s="64"/>
      <c r="FN122" s="64"/>
      <c r="FO122" s="64"/>
      <c r="FP122" s="64"/>
      <c r="FQ122" s="64"/>
      <c r="FR122" s="64"/>
      <c r="FS122" s="64"/>
      <c r="FT122" s="64"/>
      <c r="FU122" s="64"/>
      <c r="FV122" s="64"/>
      <c r="FW122" s="64"/>
      <c r="FX122" s="64"/>
      <c r="FY122" s="64"/>
      <c r="FZ122" s="64"/>
      <c r="GA122" s="64"/>
      <c r="GB122" s="64"/>
      <c r="GC122" s="64"/>
      <c r="GD122" s="64"/>
      <c r="GE122" s="64"/>
      <c r="GF122" s="64"/>
      <c r="GG122" s="64"/>
      <c r="GH122" s="64"/>
      <c r="GI122" s="64"/>
      <c r="GJ122" s="64"/>
      <c r="GK122" s="64"/>
      <c r="GL122" s="64"/>
      <c r="GM122" s="64"/>
      <c r="GN122" s="64"/>
      <c r="GO122" s="64"/>
      <c r="GP122" s="64"/>
      <c r="GQ122" s="64"/>
      <c r="GR122" s="64"/>
      <c r="GS122" s="64"/>
      <c r="GT122" s="64"/>
      <c r="GU122" s="64"/>
      <c r="GV122" s="64"/>
      <c r="GW122" s="64"/>
      <c r="GX122" s="64"/>
      <c r="GY122" s="64"/>
      <c r="GZ122" s="64"/>
      <c r="HA122" s="64"/>
      <c r="HB122" s="64"/>
      <c r="HC122" s="64"/>
      <c r="HD122" s="64"/>
      <c r="HE122" s="64"/>
      <c r="HF122" s="64"/>
      <c r="HG122" s="64"/>
      <c r="HH122" s="64"/>
      <c r="HI122" s="64"/>
      <c r="HJ122" s="64"/>
      <c r="HK122" s="64"/>
      <c r="HL122" s="64"/>
      <c r="HM122" s="64"/>
      <c r="HN122" s="64"/>
      <c r="HO122" s="64"/>
      <c r="HP122" s="64"/>
      <c r="HQ122" s="64"/>
      <c r="HR122" s="64"/>
      <c r="HS122" s="64"/>
      <c r="HT122" s="64"/>
      <c r="HU122" s="64"/>
      <c r="HV122" s="64"/>
      <c r="HW122" s="64"/>
      <c r="HX122" s="64"/>
      <c r="HY122" s="64"/>
      <c r="HZ122" s="64"/>
      <c r="IA122" s="64"/>
      <c r="IB122" s="64"/>
      <c r="IC122" s="64"/>
      <c r="ID122" s="64"/>
      <c r="IE122" s="64"/>
      <c r="IF122" s="64"/>
      <c r="IG122" s="64"/>
      <c r="IH122" s="64"/>
      <c r="II122" s="64"/>
      <c r="IJ122" s="64"/>
      <c r="IK122" s="64"/>
      <c r="IL122" s="64"/>
      <c r="IM122" s="64"/>
      <c r="IN122" s="64"/>
      <c r="IO122" s="64"/>
      <c r="IP122" s="64"/>
      <c r="IQ122" s="64"/>
      <c r="IR122" s="229"/>
    </row>
    <row r="123" spans="1:252" s="8" customFormat="1" hidden="1" x14ac:dyDescent="0.25">
      <c r="A123" s="216"/>
      <c r="B123" s="42"/>
      <c r="C123" s="64">
        <f>IF(C103&gt;0,DEGREES(ATAN(C114/C103)),180+DEGREES(ATAN(C114/C103)))</f>
        <v>89.809885539031328</v>
      </c>
      <c r="D123" s="64">
        <f t="shared" ref="D123:BO123" si="293">IF(D103&gt;0,DEGREES(ATAN(D114/D103)),180+DEGREES(ATAN(D114/D103)))</f>
        <v>89.614892671408612</v>
      </c>
      <c r="E123" s="64">
        <f t="shared" si="293"/>
        <v>89.414936082681606</v>
      </c>
      <c r="F123" s="64">
        <f t="shared" si="293"/>
        <v>89.209894498266891</v>
      </c>
      <c r="G123" s="64">
        <f t="shared" si="293"/>
        <v>88.999677254606354</v>
      </c>
      <c r="H123" s="64">
        <f t="shared" si="293"/>
        <v>88.784156919996974</v>
      </c>
      <c r="I123" s="64">
        <f t="shared" si="293"/>
        <v>88.563202702344839</v>
      </c>
      <c r="J123" s="64">
        <f t="shared" si="293"/>
        <v>88.336747762645658</v>
      </c>
      <c r="K123" s="64">
        <f t="shared" si="293"/>
        <v>88.104620857577487</v>
      </c>
      <c r="L123" s="64">
        <f t="shared" si="293"/>
        <v>87.866714215040574</v>
      </c>
      <c r="M123" s="64">
        <f t="shared" si="293"/>
        <v>87.622916330279423</v>
      </c>
      <c r="N123" s="64">
        <f t="shared" si="293"/>
        <v>87.373078102288474</v>
      </c>
      <c r="O123" s="64">
        <f t="shared" si="293"/>
        <v>87.117046187537412</v>
      </c>
      <c r="P123" s="64">
        <f t="shared" si="293"/>
        <v>86.85469651894185</v>
      </c>
      <c r="Q123" s="64">
        <f t="shared" si="293"/>
        <v>86.585900615657565</v>
      </c>
      <c r="R123" s="64">
        <f t="shared" si="293"/>
        <v>86.310458044443692</v>
      </c>
      <c r="S123" s="64">
        <f t="shared" si="293"/>
        <v>86.028230535655467</v>
      </c>
      <c r="T123" s="64">
        <f t="shared" si="293"/>
        <v>85.739074799151737</v>
      </c>
      <c r="U123" s="64">
        <f t="shared" si="293"/>
        <v>85.442808671320975</v>
      </c>
      <c r="V123" s="64">
        <f t="shared" si="293"/>
        <v>85.13924434913379</v>
      </c>
      <c r="W123" s="64">
        <f t="shared" si="293"/>
        <v>84.828188151560397</v>
      </c>
      <c r="X123" s="64">
        <f t="shared" si="293"/>
        <v>84.509473839996019</v>
      </c>
      <c r="Y123" s="64">
        <f t="shared" si="293"/>
        <v>84.182895378948842</v>
      </c>
      <c r="Z123" s="64">
        <f t="shared" si="293"/>
        <v>83.848273582067165</v>
      </c>
      <c r="AA123" s="64">
        <f t="shared" si="293"/>
        <v>83.505355445210256</v>
      </c>
      <c r="AB123" s="64">
        <f t="shared" si="293"/>
        <v>83.153947491638959</v>
      </c>
      <c r="AC123" s="64">
        <f t="shared" si="293"/>
        <v>82.793815347006827</v>
      </c>
      <c r="AD123" s="64">
        <f t="shared" si="293"/>
        <v>82.424750095206946</v>
      </c>
      <c r="AE123" s="64">
        <f t="shared" si="293"/>
        <v>82.046467947781338</v>
      </c>
      <c r="AF123" s="64">
        <f t="shared" si="293"/>
        <v>81.658742972852167</v>
      </c>
      <c r="AG123" s="64">
        <f t="shared" si="293"/>
        <v>81.261307025440104</v>
      </c>
      <c r="AH123" s="64">
        <f t="shared" si="293"/>
        <v>80.853882508366411</v>
      </c>
      <c r="AI123" s="64">
        <f t="shared" si="293"/>
        <v>80.436181944908839</v>
      </c>
      <c r="AJ123" s="64">
        <f t="shared" si="293"/>
        <v>80.007940598725511</v>
      </c>
      <c r="AK123" s="64">
        <f t="shared" si="293"/>
        <v>79.568816944438694</v>
      </c>
      <c r="AL123" s="64">
        <f t="shared" si="293"/>
        <v>79.118491082061013</v>
      </c>
      <c r="AM123" s="64">
        <f t="shared" si="293"/>
        <v>78.656664144334172</v>
      </c>
      <c r="AN123" s="64">
        <f t="shared" si="293"/>
        <v>78.182959350872167</v>
      </c>
      <c r="AO123" s="64">
        <f t="shared" si="293"/>
        <v>77.697052373176021</v>
      </c>
      <c r="AP123" s="64">
        <f t="shared" si="293"/>
        <v>77.198540147840532</v>
      </c>
      <c r="AQ123" s="64">
        <f t="shared" si="293"/>
        <v>76.687070469451371</v>
      </c>
      <c r="AR123" s="64">
        <f t="shared" si="293"/>
        <v>76.162211515590457</v>
      </c>
      <c r="AS123" s="64">
        <f t="shared" si="293"/>
        <v>75.62354833845734</v>
      </c>
      <c r="AT123" s="64">
        <f t="shared" si="293"/>
        <v>75.070649793803341</v>
      </c>
      <c r="AU123" s="64">
        <f t="shared" si="293"/>
        <v>74.503067794012026</v>
      </c>
      <c r="AV123" s="64">
        <f t="shared" si="293"/>
        <v>73.92033652843908</v>
      </c>
      <c r="AW123" s="64">
        <f t="shared" si="293"/>
        <v>73.321940024567624</v>
      </c>
      <c r="AX123" s="64">
        <f t="shared" si="293"/>
        <v>72.707374712699135</v>
      </c>
      <c r="AY123" s="64">
        <f t="shared" si="293"/>
        <v>72.076116802994832</v>
      </c>
      <c r="AZ123" s="64">
        <f t="shared" si="293"/>
        <v>71.427621375303488</v>
      </c>
      <c r="BA123" s="64">
        <f t="shared" si="293"/>
        <v>70.761290578139537</v>
      </c>
      <c r="BB123" s="64">
        <f t="shared" si="293"/>
        <v>70.076534648322635</v>
      </c>
      <c r="BC123" s="64">
        <f t="shared" si="293"/>
        <v>69.372709429434508</v>
      </c>
      <c r="BD123" s="64">
        <f t="shared" si="293"/>
        <v>68.649176480263691</v>
      </c>
      <c r="BE123" s="64">
        <f t="shared" si="293"/>
        <v>67.905241468164775</v>
      </c>
      <c r="BF123" s="64">
        <f t="shared" si="293"/>
        <v>67.140213261242053</v>
      </c>
      <c r="BG123" s="64">
        <f t="shared" si="293"/>
        <v>66.353343333236452</v>
      </c>
      <c r="BH123" s="64">
        <f t="shared" si="293"/>
        <v>65.543883730948849</v>
      </c>
      <c r="BI123" s="64">
        <f t="shared" si="293"/>
        <v>64.710999047209143</v>
      </c>
      <c r="BJ123" s="64">
        <f t="shared" si="293"/>
        <v>63.85388098603449</v>
      </c>
      <c r="BK123" s="64">
        <f t="shared" si="293"/>
        <v>62.9716889888834</v>
      </c>
      <c r="BL123" s="64">
        <f t="shared" si="293"/>
        <v>62.063494308669938</v>
      </c>
      <c r="BM123" s="64">
        <f t="shared" si="293"/>
        <v>61.128390347898495</v>
      </c>
      <c r="BN123" s="64">
        <f t="shared" si="293"/>
        <v>60.165408879311215</v>
      </c>
      <c r="BO123" s="64">
        <f t="shared" si="293"/>
        <v>59.173521069657433</v>
      </c>
      <c r="BP123" s="64">
        <f t="shared" ref="BP123:EA123" si="294">IF(BP103&gt;0,DEGREES(ATAN(BP114/BP103)),180+DEGREES(ATAN(BP114/BP103)))</f>
        <v>58.151715583176362</v>
      </c>
      <c r="BQ123" s="64">
        <f t="shared" si="294"/>
        <v>57.098919023744152</v>
      </c>
      <c r="BR123" s="64">
        <f t="shared" si="294"/>
        <v>56.01399771872434</v>
      </c>
      <c r="BS123" s="64">
        <f t="shared" si="294"/>
        <v>54.89583160589855</v>
      </c>
      <c r="BT123" s="64">
        <f t="shared" si="294"/>
        <v>53.74321662024375</v>
      </c>
      <c r="BU123" s="64">
        <f t="shared" si="294"/>
        <v>52.554915416463579</v>
      </c>
      <c r="BV123" s="64">
        <f t="shared" si="294"/>
        <v>51.32970213443037</v>
      </c>
      <c r="BW123" s="64">
        <f t="shared" si="294"/>
        <v>50.066273165602325</v>
      </c>
      <c r="BX123" s="64">
        <f t="shared" si="294"/>
        <v>48.763295564435722</v>
      </c>
      <c r="BY123" s="64">
        <f t="shared" si="294"/>
        <v>47.419429019250735</v>
      </c>
      <c r="BZ123" s="64">
        <f t="shared" si="294"/>
        <v>46.033287723895356</v>
      </c>
      <c r="CA123" s="64">
        <f t="shared" si="294"/>
        <v>44.60348323345459</v>
      </c>
      <c r="CB123" s="64">
        <f t="shared" si="294"/>
        <v>43.128590951409336</v>
      </c>
      <c r="CC123" s="64">
        <f t="shared" si="294"/>
        <v>41.607175246030828</v>
      </c>
      <c r="CD123" s="64">
        <f t="shared" si="294"/>
        <v>40.037795862668432</v>
      </c>
      <c r="CE123" s="64">
        <f t="shared" si="294"/>
        <v>38.419029926229229</v>
      </c>
      <c r="CF123" s="64">
        <f t="shared" si="294"/>
        <v>36.749437101278353</v>
      </c>
      <c r="CG123" s="64">
        <f t="shared" si="294"/>
        <v>35.027628718289492</v>
      </c>
      <c r="CH123" s="64">
        <f t="shared" si="294"/>
        <v>33.252227992204872</v>
      </c>
      <c r="CI123" s="64">
        <f t="shared" si="294"/>
        <v>31.421937689601897</v>
      </c>
      <c r="CJ123" s="64">
        <f t="shared" si="294"/>
        <v>29.535517078502608</v>
      </c>
      <c r="CK123" s="64">
        <f t="shared" si="294"/>
        <v>27.591854190491997</v>
      </c>
      <c r="CL123" s="64">
        <f t="shared" si="294"/>
        <v>25.589969610402164</v>
      </c>
      <c r="CM123" s="64">
        <f t="shared" si="294"/>
        <v>23.529109398674699</v>
      </c>
      <c r="CN123" s="64">
        <f t="shared" si="294"/>
        <v>21.408807664722371</v>
      </c>
      <c r="CO123" s="64">
        <f t="shared" si="294"/>
        <v>19.229032873472033</v>
      </c>
      <c r="CP123" s="64">
        <f t="shared" si="294"/>
        <v>16.990389095350874</v>
      </c>
      <c r="CQ123" s="64">
        <f t="shared" si="294"/>
        <v>14.694480292087263</v>
      </c>
      <c r="CR123" s="64">
        <f t="shared" si="294"/>
        <v>12.344510921103023</v>
      </c>
      <c r="CS123" s="64">
        <f t="shared" si="294"/>
        <v>10.438111613657663</v>
      </c>
      <c r="CT123" s="64">
        <f t="shared" si="294"/>
        <v>10.342332207482807</v>
      </c>
      <c r="CU123" s="64">
        <f t="shared" si="294"/>
        <v>10.248432792864351</v>
      </c>
      <c r="CV123" s="64">
        <f t="shared" si="294"/>
        <v>10.15636038522895</v>
      </c>
      <c r="CW123" s="64">
        <f t="shared" si="294"/>
        <v>8.6769062147002725</v>
      </c>
      <c r="CX123" s="64">
        <f t="shared" si="294"/>
        <v>7.2018532992361761</v>
      </c>
      <c r="CY123" s="64">
        <f t="shared" si="294"/>
        <v>5.7377823030728363</v>
      </c>
      <c r="CZ123" s="64">
        <f t="shared" si="294"/>
        <v>4.294461446703929</v>
      </c>
      <c r="DA123" s="64">
        <f t="shared" si="294"/>
        <v>2.8873876362027682</v>
      </c>
      <c r="DB123" s="64">
        <f t="shared" si="294"/>
        <v>1.5437373662164413</v>
      </c>
      <c r="DC123" s="64">
        <f t="shared" si="294"/>
        <v>0.32066283451366534</v>
      </c>
      <c r="DD123" s="64">
        <f t="shared" si="294"/>
        <v>0</v>
      </c>
      <c r="DE123" s="64">
        <f t="shared" si="294"/>
        <v>0</v>
      </c>
      <c r="DF123" s="64">
        <f t="shared" si="294"/>
        <v>0</v>
      </c>
      <c r="DG123" s="64">
        <f t="shared" si="294"/>
        <v>0</v>
      </c>
      <c r="DH123" s="64">
        <f t="shared" si="294"/>
        <v>0</v>
      </c>
      <c r="DI123" s="64">
        <f t="shared" si="294"/>
        <v>0</v>
      </c>
      <c r="DJ123" s="64">
        <f t="shared" si="294"/>
        <v>0</v>
      </c>
      <c r="DK123" s="64">
        <f t="shared" si="294"/>
        <v>0</v>
      </c>
      <c r="DL123" s="64">
        <f t="shared" si="294"/>
        <v>0</v>
      </c>
      <c r="DM123" s="64">
        <f t="shared" si="294"/>
        <v>0</v>
      </c>
      <c r="DN123" s="64">
        <f t="shared" si="294"/>
        <v>0</v>
      </c>
      <c r="DO123" s="64">
        <f t="shared" si="294"/>
        <v>0</v>
      </c>
      <c r="DP123" s="64">
        <f t="shared" si="294"/>
        <v>0</v>
      </c>
      <c r="DQ123" s="64">
        <f t="shared" si="294"/>
        <v>0</v>
      </c>
      <c r="DR123" s="64">
        <f t="shared" si="294"/>
        <v>0</v>
      </c>
      <c r="DS123" s="64">
        <f t="shared" si="294"/>
        <v>0</v>
      </c>
      <c r="DT123" s="64">
        <f t="shared" si="294"/>
        <v>0</v>
      </c>
      <c r="DU123" s="64">
        <f t="shared" si="294"/>
        <v>0</v>
      </c>
      <c r="DV123" s="64">
        <f t="shared" si="294"/>
        <v>0</v>
      </c>
      <c r="DW123" s="64">
        <f t="shared" si="294"/>
        <v>0</v>
      </c>
      <c r="DX123" s="64">
        <f t="shared" si="294"/>
        <v>0</v>
      </c>
      <c r="DY123" s="64">
        <f t="shared" si="294"/>
        <v>0</v>
      </c>
      <c r="DZ123" s="64">
        <f t="shared" si="294"/>
        <v>0</v>
      </c>
      <c r="EA123" s="64">
        <f t="shared" si="294"/>
        <v>0</v>
      </c>
      <c r="EB123" s="64">
        <f t="shared" ref="EB123:GM123" si="295">IF(EB103&gt;0,DEGREES(ATAN(EB114/EB103)),180+DEGREES(ATAN(EB114/EB103)))</f>
        <v>0</v>
      </c>
      <c r="EC123" s="64">
        <f t="shared" si="295"/>
        <v>0</v>
      </c>
      <c r="ED123" s="64">
        <f t="shared" si="295"/>
        <v>0</v>
      </c>
      <c r="EE123" s="64">
        <f t="shared" si="295"/>
        <v>0</v>
      </c>
      <c r="EF123" s="64">
        <f t="shared" si="295"/>
        <v>0</v>
      </c>
      <c r="EG123" s="64">
        <f t="shared" si="295"/>
        <v>0</v>
      </c>
      <c r="EH123" s="64">
        <f t="shared" si="295"/>
        <v>0</v>
      </c>
      <c r="EI123" s="64">
        <f t="shared" si="295"/>
        <v>0</v>
      </c>
      <c r="EJ123" s="64">
        <f t="shared" si="295"/>
        <v>0</v>
      </c>
      <c r="EK123" s="64">
        <f t="shared" si="295"/>
        <v>0</v>
      </c>
      <c r="EL123" s="64">
        <f t="shared" si="295"/>
        <v>0</v>
      </c>
      <c r="EM123" s="64">
        <f t="shared" si="295"/>
        <v>0</v>
      </c>
      <c r="EN123" s="64">
        <f t="shared" si="295"/>
        <v>0</v>
      </c>
      <c r="EO123" s="64">
        <f t="shared" si="295"/>
        <v>0</v>
      </c>
      <c r="EP123" s="64">
        <f t="shared" si="295"/>
        <v>0</v>
      </c>
      <c r="EQ123" s="64">
        <f t="shared" si="295"/>
        <v>0</v>
      </c>
      <c r="ER123" s="64">
        <f t="shared" si="295"/>
        <v>0</v>
      </c>
      <c r="ES123" s="64">
        <f t="shared" si="295"/>
        <v>0</v>
      </c>
      <c r="ET123" s="64">
        <f t="shared" si="295"/>
        <v>0</v>
      </c>
      <c r="EU123" s="64">
        <f t="shared" si="295"/>
        <v>0</v>
      </c>
      <c r="EV123" s="64">
        <f t="shared" si="295"/>
        <v>0</v>
      </c>
      <c r="EW123" s="64">
        <f t="shared" si="295"/>
        <v>0</v>
      </c>
      <c r="EX123" s="64">
        <f t="shared" si="295"/>
        <v>0</v>
      </c>
      <c r="EY123" s="64">
        <f t="shared" si="295"/>
        <v>0</v>
      </c>
      <c r="EZ123" s="64">
        <f t="shared" si="295"/>
        <v>0</v>
      </c>
      <c r="FA123" s="64">
        <f t="shared" si="295"/>
        <v>0</v>
      </c>
      <c r="FB123" s="64">
        <f t="shared" si="295"/>
        <v>0</v>
      </c>
      <c r="FC123" s="64">
        <f t="shared" si="295"/>
        <v>0</v>
      </c>
      <c r="FD123" s="64">
        <f t="shared" si="295"/>
        <v>0</v>
      </c>
      <c r="FE123" s="64">
        <f t="shared" si="295"/>
        <v>0</v>
      </c>
      <c r="FF123" s="64">
        <f t="shared" si="295"/>
        <v>0</v>
      </c>
      <c r="FG123" s="64">
        <f t="shared" si="295"/>
        <v>0</v>
      </c>
      <c r="FH123" s="64">
        <f t="shared" si="295"/>
        <v>0</v>
      </c>
      <c r="FI123" s="64">
        <f t="shared" si="295"/>
        <v>0</v>
      </c>
      <c r="FJ123" s="64">
        <f t="shared" si="295"/>
        <v>0</v>
      </c>
      <c r="FK123" s="64">
        <f t="shared" si="295"/>
        <v>0</v>
      </c>
      <c r="FL123" s="64">
        <f t="shared" si="295"/>
        <v>0</v>
      </c>
      <c r="FM123" s="64">
        <f t="shared" si="295"/>
        <v>0</v>
      </c>
      <c r="FN123" s="64">
        <f t="shared" si="295"/>
        <v>0</v>
      </c>
      <c r="FO123" s="64">
        <f t="shared" si="295"/>
        <v>0</v>
      </c>
      <c r="FP123" s="64">
        <f t="shared" si="295"/>
        <v>0</v>
      </c>
      <c r="FQ123" s="64" t="e">
        <f t="shared" si="295"/>
        <v>#DIV/0!</v>
      </c>
      <c r="FR123" s="64" t="e">
        <f t="shared" si="295"/>
        <v>#DIV/0!</v>
      </c>
      <c r="FS123" s="64" t="e">
        <f t="shared" si="295"/>
        <v>#DIV/0!</v>
      </c>
      <c r="FT123" s="64" t="e">
        <f t="shared" si="295"/>
        <v>#DIV/0!</v>
      </c>
      <c r="FU123" s="64" t="e">
        <f t="shared" si="295"/>
        <v>#DIV/0!</v>
      </c>
      <c r="FV123" s="64" t="e">
        <f t="shared" si="295"/>
        <v>#DIV/0!</v>
      </c>
      <c r="FW123" s="64" t="e">
        <f t="shared" si="295"/>
        <v>#DIV/0!</v>
      </c>
      <c r="FX123" s="64" t="e">
        <f t="shared" si="295"/>
        <v>#DIV/0!</v>
      </c>
      <c r="FY123" s="64" t="e">
        <f t="shared" si="295"/>
        <v>#DIV/0!</v>
      </c>
      <c r="FZ123" s="64" t="e">
        <f t="shared" si="295"/>
        <v>#DIV/0!</v>
      </c>
      <c r="GA123" s="64" t="e">
        <f t="shared" si="295"/>
        <v>#DIV/0!</v>
      </c>
      <c r="GB123" s="64" t="e">
        <f t="shared" si="295"/>
        <v>#DIV/0!</v>
      </c>
      <c r="GC123" s="64" t="e">
        <f t="shared" si="295"/>
        <v>#DIV/0!</v>
      </c>
      <c r="GD123" s="64" t="e">
        <f t="shared" si="295"/>
        <v>#DIV/0!</v>
      </c>
      <c r="GE123" s="64" t="e">
        <f t="shared" si="295"/>
        <v>#DIV/0!</v>
      </c>
      <c r="GF123" s="64" t="e">
        <f t="shared" si="295"/>
        <v>#DIV/0!</v>
      </c>
      <c r="GG123" s="64" t="e">
        <f t="shared" si="295"/>
        <v>#DIV/0!</v>
      </c>
      <c r="GH123" s="64" t="e">
        <f t="shared" si="295"/>
        <v>#DIV/0!</v>
      </c>
      <c r="GI123" s="64" t="e">
        <f t="shared" si="295"/>
        <v>#DIV/0!</v>
      </c>
      <c r="GJ123" s="64" t="e">
        <f t="shared" si="295"/>
        <v>#DIV/0!</v>
      </c>
      <c r="GK123" s="64" t="e">
        <f t="shared" si="295"/>
        <v>#DIV/0!</v>
      </c>
      <c r="GL123" s="64" t="e">
        <f t="shared" si="295"/>
        <v>#DIV/0!</v>
      </c>
      <c r="GM123" s="64" t="e">
        <f t="shared" si="295"/>
        <v>#DIV/0!</v>
      </c>
      <c r="GN123" s="64" t="e">
        <f t="shared" ref="GN123:IR123" si="296">IF(GN103&gt;0,DEGREES(ATAN(GN114/GN103)),180+DEGREES(ATAN(GN114/GN103)))</f>
        <v>#DIV/0!</v>
      </c>
      <c r="GO123" s="64" t="e">
        <f t="shared" si="296"/>
        <v>#DIV/0!</v>
      </c>
      <c r="GP123" s="64" t="e">
        <f t="shared" si="296"/>
        <v>#DIV/0!</v>
      </c>
      <c r="GQ123" s="64" t="e">
        <f t="shared" si="296"/>
        <v>#DIV/0!</v>
      </c>
      <c r="GR123" s="64" t="e">
        <f t="shared" si="296"/>
        <v>#DIV/0!</v>
      </c>
      <c r="GS123" s="64" t="e">
        <f t="shared" si="296"/>
        <v>#DIV/0!</v>
      </c>
      <c r="GT123" s="64" t="e">
        <f t="shared" si="296"/>
        <v>#DIV/0!</v>
      </c>
      <c r="GU123" s="64" t="e">
        <f t="shared" si="296"/>
        <v>#DIV/0!</v>
      </c>
      <c r="GV123" s="64" t="e">
        <f t="shared" si="296"/>
        <v>#DIV/0!</v>
      </c>
      <c r="GW123" s="64" t="e">
        <f t="shared" si="296"/>
        <v>#DIV/0!</v>
      </c>
      <c r="GX123" s="64" t="e">
        <f t="shared" si="296"/>
        <v>#DIV/0!</v>
      </c>
      <c r="GY123" s="64" t="e">
        <f t="shared" si="296"/>
        <v>#DIV/0!</v>
      </c>
      <c r="GZ123" s="64" t="e">
        <f t="shared" si="296"/>
        <v>#DIV/0!</v>
      </c>
      <c r="HA123" s="64" t="e">
        <f t="shared" si="296"/>
        <v>#DIV/0!</v>
      </c>
      <c r="HB123" s="64" t="e">
        <f t="shared" si="296"/>
        <v>#DIV/0!</v>
      </c>
      <c r="HC123" s="64" t="e">
        <f t="shared" si="296"/>
        <v>#DIV/0!</v>
      </c>
      <c r="HD123" s="64" t="e">
        <f t="shared" si="296"/>
        <v>#DIV/0!</v>
      </c>
      <c r="HE123" s="64" t="e">
        <f t="shared" si="296"/>
        <v>#DIV/0!</v>
      </c>
      <c r="HF123" s="64" t="e">
        <f t="shared" si="296"/>
        <v>#DIV/0!</v>
      </c>
      <c r="HG123" s="64" t="e">
        <f t="shared" si="296"/>
        <v>#DIV/0!</v>
      </c>
      <c r="HH123" s="64" t="e">
        <f t="shared" si="296"/>
        <v>#DIV/0!</v>
      </c>
      <c r="HI123" s="64" t="e">
        <f t="shared" si="296"/>
        <v>#DIV/0!</v>
      </c>
      <c r="HJ123" s="64" t="e">
        <f t="shared" si="296"/>
        <v>#DIV/0!</v>
      </c>
      <c r="HK123" s="64" t="e">
        <f t="shared" si="296"/>
        <v>#DIV/0!</v>
      </c>
      <c r="HL123" s="64" t="e">
        <f t="shared" si="296"/>
        <v>#DIV/0!</v>
      </c>
      <c r="HM123" s="64" t="e">
        <f t="shared" si="296"/>
        <v>#DIV/0!</v>
      </c>
      <c r="HN123" s="64" t="e">
        <f t="shared" si="296"/>
        <v>#DIV/0!</v>
      </c>
      <c r="HO123" s="64" t="e">
        <f t="shared" si="296"/>
        <v>#DIV/0!</v>
      </c>
      <c r="HP123" s="64" t="e">
        <f t="shared" si="296"/>
        <v>#DIV/0!</v>
      </c>
      <c r="HQ123" s="64" t="e">
        <f t="shared" si="296"/>
        <v>#DIV/0!</v>
      </c>
      <c r="HR123" s="64" t="e">
        <f t="shared" si="296"/>
        <v>#DIV/0!</v>
      </c>
      <c r="HS123" s="64" t="e">
        <f t="shared" si="296"/>
        <v>#DIV/0!</v>
      </c>
      <c r="HT123" s="64" t="e">
        <f t="shared" si="296"/>
        <v>#DIV/0!</v>
      </c>
      <c r="HU123" s="64" t="e">
        <f t="shared" si="296"/>
        <v>#DIV/0!</v>
      </c>
      <c r="HV123" s="64" t="e">
        <f t="shared" si="296"/>
        <v>#DIV/0!</v>
      </c>
      <c r="HW123" s="64" t="e">
        <f t="shared" si="296"/>
        <v>#DIV/0!</v>
      </c>
      <c r="HX123" s="64" t="e">
        <f t="shared" si="296"/>
        <v>#DIV/0!</v>
      </c>
      <c r="HY123" s="64" t="e">
        <f t="shared" si="296"/>
        <v>#DIV/0!</v>
      </c>
      <c r="HZ123" s="64" t="e">
        <f t="shared" si="296"/>
        <v>#DIV/0!</v>
      </c>
      <c r="IA123" s="64" t="e">
        <f t="shared" si="296"/>
        <v>#DIV/0!</v>
      </c>
      <c r="IB123" s="64" t="e">
        <f t="shared" si="296"/>
        <v>#DIV/0!</v>
      </c>
      <c r="IC123" s="64" t="e">
        <f t="shared" si="296"/>
        <v>#DIV/0!</v>
      </c>
      <c r="ID123" s="64" t="e">
        <f t="shared" si="296"/>
        <v>#DIV/0!</v>
      </c>
      <c r="IE123" s="64" t="e">
        <f t="shared" si="296"/>
        <v>#DIV/0!</v>
      </c>
      <c r="IF123" s="64" t="e">
        <f t="shared" si="296"/>
        <v>#DIV/0!</v>
      </c>
      <c r="IG123" s="64" t="e">
        <f t="shared" si="296"/>
        <v>#DIV/0!</v>
      </c>
      <c r="IH123" s="64" t="e">
        <f t="shared" si="296"/>
        <v>#DIV/0!</v>
      </c>
      <c r="II123" s="64" t="e">
        <f t="shared" si="296"/>
        <v>#DIV/0!</v>
      </c>
      <c r="IJ123" s="64" t="e">
        <f t="shared" si="296"/>
        <v>#DIV/0!</v>
      </c>
      <c r="IK123" s="64" t="e">
        <f t="shared" si="296"/>
        <v>#DIV/0!</v>
      </c>
      <c r="IL123" s="64" t="e">
        <f t="shared" si="296"/>
        <v>#DIV/0!</v>
      </c>
      <c r="IM123" s="64" t="e">
        <f t="shared" si="296"/>
        <v>#DIV/0!</v>
      </c>
      <c r="IN123" s="64" t="e">
        <f t="shared" si="296"/>
        <v>#DIV/0!</v>
      </c>
      <c r="IO123" s="64" t="e">
        <f t="shared" si="296"/>
        <v>#DIV/0!</v>
      </c>
      <c r="IP123" s="64" t="e">
        <f t="shared" si="296"/>
        <v>#DIV/0!</v>
      </c>
      <c r="IQ123" s="64" t="e">
        <f t="shared" si="296"/>
        <v>#DIV/0!</v>
      </c>
      <c r="IR123" s="64" t="e">
        <f t="shared" si="296"/>
        <v>#DIV/0!</v>
      </c>
    </row>
    <row r="124" spans="1:252" s="8" customFormat="1" hidden="1" x14ac:dyDescent="0.25">
      <c r="A124" s="216"/>
      <c r="B124" s="42"/>
      <c r="C124" s="64">
        <f>IF(C102=0,90,C123)</f>
        <v>89.809885539031328</v>
      </c>
      <c r="D124" s="64">
        <f t="shared" ref="D124:BO124" si="297">IF(D102=0,90,D123)</f>
        <v>89.614892671408612</v>
      </c>
      <c r="E124" s="64">
        <f t="shared" si="297"/>
        <v>89.414936082681606</v>
      </c>
      <c r="F124" s="64">
        <f t="shared" si="297"/>
        <v>89.209894498266891</v>
      </c>
      <c r="G124" s="64">
        <f t="shared" si="297"/>
        <v>88.999677254606354</v>
      </c>
      <c r="H124" s="64">
        <f t="shared" si="297"/>
        <v>88.784156919996974</v>
      </c>
      <c r="I124" s="64">
        <f t="shared" si="297"/>
        <v>88.563202702344839</v>
      </c>
      <c r="J124" s="64">
        <f t="shared" si="297"/>
        <v>88.336747762645658</v>
      </c>
      <c r="K124" s="64">
        <f t="shared" si="297"/>
        <v>88.104620857577487</v>
      </c>
      <c r="L124" s="64">
        <f t="shared" si="297"/>
        <v>87.866714215040574</v>
      </c>
      <c r="M124" s="64">
        <f t="shared" si="297"/>
        <v>87.622916330279423</v>
      </c>
      <c r="N124" s="64">
        <f t="shared" si="297"/>
        <v>87.373078102288474</v>
      </c>
      <c r="O124" s="64">
        <f t="shared" si="297"/>
        <v>87.117046187537412</v>
      </c>
      <c r="P124" s="64">
        <f t="shared" si="297"/>
        <v>86.85469651894185</v>
      </c>
      <c r="Q124" s="64">
        <f t="shared" si="297"/>
        <v>86.585900615657565</v>
      </c>
      <c r="R124" s="64">
        <f t="shared" si="297"/>
        <v>86.310458044443692</v>
      </c>
      <c r="S124" s="64">
        <f t="shared" si="297"/>
        <v>86.028230535655467</v>
      </c>
      <c r="T124" s="64">
        <f t="shared" si="297"/>
        <v>85.739074799151737</v>
      </c>
      <c r="U124" s="64">
        <f t="shared" si="297"/>
        <v>85.442808671320975</v>
      </c>
      <c r="V124" s="64">
        <f t="shared" si="297"/>
        <v>85.13924434913379</v>
      </c>
      <c r="W124" s="64">
        <f t="shared" si="297"/>
        <v>84.828188151560397</v>
      </c>
      <c r="X124" s="64">
        <f t="shared" si="297"/>
        <v>84.509473839996019</v>
      </c>
      <c r="Y124" s="64">
        <f t="shared" si="297"/>
        <v>84.182895378948842</v>
      </c>
      <c r="Z124" s="64">
        <f t="shared" si="297"/>
        <v>83.848273582067165</v>
      </c>
      <c r="AA124" s="64">
        <f t="shared" si="297"/>
        <v>83.505355445210256</v>
      </c>
      <c r="AB124" s="64">
        <f t="shared" si="297"/>
        <v>83.153947491638959</v>
      </c>
      <c r="AC124" s="64">
        <f t="shared" si="297"/>
        <v>82.793815347006827</v>
      </c>
      <c r="AD124" s="64">
        <f t="shared" si="297"/>
        <v>82.424750095206946</v>
      </c>
      <c r="AE124" s="64">
        <f t="shared" si="297"/>
        <v>82.046467947781338</v>
      </c>
      <c r="AF124" s="64">
        <f t="shared" si="297"/>
        <v>81.658742972852167</v>
      </c>
      <c r="AG124" s="64">
        <f t="shared" si="297"/>
        <v>81.261307025440104</v>
      </c>
      <c r="AH124" s="64">
        <f t="shared" si="297"/>
        <v>80.853882508366411</v>
      </c>
      <c r="AI124" s="64">
        <f t="shared" si="297"/>
        <v>80.436181944908839</v>
      </c>
      <c r="AJ124" s="64">
        <f t="shared" si="297"/>
        <v>80.007940598725511</v>
      </c>
      <c r="AK124" s="64">
        <f t="shared" si="297"/>
        <v>79.568816944438694</v>
      </c>
      <c r="AL124" s="64">
        <f t="shared" si="297"/>
        <v>79.118491082061013</v>
      </c>
      <c r="AM124" s="64">
        <f t="shared" si="297"/>
        <v>78.656664144334172</v>
      </c>
      <c r="AN124" s="64">
        <f t="shared" si="297"/>
        <v>78.182959350872167</v>
      </c>
      <c r="AO124" s="64">
        <f t="shared" si="297"/>
        <v>77.697052373176021</v>
      </c>
      <c r="AP124" s="64">
        <f t="shared" si="297"/>
        <v>77.198540147840532</v>
      </c>
      <c r="AQ124" s="64">
        <f t="shared" si="297"/>
        <v>76.687070469451371</v>
      </c>
      <c r="AR124" s="64">
        <f t="shared" si="297"/>
        <v>76.162211515590457</v>
      </c>
      <c r="AS124" s="64">
        <f t="shared" si="297"/>
        <v>75.62354833845734</v>
      </c>
      <c r="AT124" s="64">
        <f t="shared" si="297"/>
        <v>75.070649793803341</v>
      </c>
      <c r="AU124" s="64">
        <f t="shared" si="297"/>
        <v>74.503067794012026</v>
      </c>
      <c r="AV124" s="64">
        <f t="shared" si="297"/>
        <v>73.92033652843908</v>
      </c>
      <c r="AW124" s="64">
        <f t="shared" si="297"/>
        <v>73.321940024567624</v>
      </c>
      <c r="AX124" s="64">
        <f t="shared" si="297"/>
        <v>72.707374712699135</v>
      </c>
      <c r="AY124" s="64">
        <f t="shared" si="297"/>
        <v>72.076116802994832</v>
      </c>
      <c r="AZ124" s="64">
        <f t="shared" si="297"/>
        <v>71.427621375303488</v>
      </c>
      <c r="BA124" s="64">
        <f t="shared" si="297"/>
        <v>70.761290578139537</v>
      </c>
      <c r="BB124" s="64">
        <f t="shared" si="297"/>
        <v>70.076534648322635</v>
      </c>
      <c r="BC124" s="64">
        <f t="shared" si="297"/>
        <v>69.372709429434508</v>
      </c>
      <c r="BD124" s="64">
        <f t="shared" si="297"/>
        <v>68.649176480263691</v>
      </c>
      <c r="BE124" s="64">
        <f t="shared" si="297"/>
        <v>67.905241468164775</v>
      </c>
      <c r="BF124" s="64">
        <f t="shared" si="297"/>
        <v>67.140213261242053</v>
      </c>
      <c r="BG124" s="64">
        <f t="shared" si="297"/>
        <v>66.353343333236452</v>
      </c>
      <c r="BH124" s="64">
        <f t="shared" si="297"/>
        <v>65.543883730948849</v>
      </c>
      <c r="BI124" s="64">
        <f t="shared" si="297"/>
        <v>64.710999047209143</v>
      </c>
      <c r="BJ124" s="64">
        <f t="shared" si="297"/>
        <v>63.85388098603449</v>
      </c>
      <c r="BK124" s="64">
        <f t="shared" si="297"/>
        <v>62.9716889888834</v>
      </c>
      <c r="BL124" s="64">
        <f t="shared" si="297"/>
        <v>62.063494308669938</v>
      </c>
      <c r="BM124" s="64">
        <f t="shared" si="297"/>
        <v>61.128390347898495</v>
      </c>
      <c r="BN124" s="64">
        <f t="shared" si="297"/>
        <v>60.165408879311215</v>
      </c>
      <c r="BO124" s="64">
        <f t="shared" si="297"/>
        <v>59.173521069657433</v>
      </c>
      <c r="BP124" s="64">
        <f t="shared" ref="BP124:EA124" si="298">IF(BP102=0,90,BP123)</f>
        <v>58.151715583176362</v>
      </c>
      <c r="BQ124" s="64">
        <f t="shared" si="298"/>
        <v>57.098919023744152</v>
      </c>
      <c r="BR124" s="64">
        <f t="shared" si="298"/>
        <v>56.01399771872434</v>
      </c>
      <c r="BS124" s="64">
        <f t="shared" si="298"/>
        <v>54.89583160589855</v>
      </c>
      <c r="BT124" s="64">
        <f t="shared" si="298"/>
        <v>53.74321662024375</v>
      </c>
      <c r="BU124" s="64">
        <f t="shared" si="298"/>
        <v>52.554915416463579</v>
      </c>
      <c r="BV124" s="64">
        <f t="shared" si="298"/>
        <v>51.32970213443037</v>
      </c>
      <c r="BW124" s="64">
        <f t="shared" si="298"/>
        <v>50.066273165602325</v>
      </c>
      <c r="BX124" s="64">
        <f t="shared" si="298"/>
        <v>48.763295564435722</v>
      </c>
      <c r="BY124" s="64">
        <f t="shared" si="298"/>
        <v>47.419429019250735</v>
      </c>
      <c r="BZ124" s="64">
        <f t="shared" si="298"/>
        <v>46.033287723895356</v>
      </c>
      <c r="CA124" s="64">
        <f t="shared" si="298"/>
        <v>44.60348323345459</v>
      </c>
      <c r="CB124" s="64">
        <f t="shared" si="298"/>
        <v>43.128590951409336</v>
      </c>
      <c r="CC124" s="64">
        <f t="shared" si="298"/>
        <v>41.607175246030828</v>
      </c>
      <c r="CD124" s="64">
        <f t="shared" si="298"/>
        <v>40.037795862668432</v>
      </c>
      <c r="CE124" s="64">
        <f t="shared" si="298"/>
        <v>38.419029926229229</v>
      </c>
      <c r="CF124" s="64">
        <f t="shared" si="298"/>
        <v>36.749437101278353</v>
      </c>
      <c r="CG124" s="64">
        <f t="shared" si="298"/>
        <v>35.027628718289492</v>
      </c>
      <c r="CH124" s="64">
        <f t="shared" si="298"/>
        <v>33.252227992204872</v>
      </c>
      <c r="CI124" s="64">
        <f t="shared" si="298"/>
        <v>31.421937689601897</v>
      </c>
      <c r="CJ124" s="64">
        <f t="shared" si="298"/>
        <v>29.535517078502608</v>
      </c>
      <c r="CK124" s="64">
        <f t="shared" si="298"/>
        <v>27.591854190491997</v>
      </c>
      <c r="CL124" s="64">
        <f t="shared" si="298"/>
        <v>25.589969610402164</v>
      </c>
      <c r="CM124" s="64">
        <f t="shared" si="298"/>
        <v>23.529109398674699</v>
      </c>
      <c r="CN124" s="64">
        <f t="shared" si="298"/>
        <v>21.408807664722371</v>
      </c>
      <c r="CO124" s="64">
        <f t="shared" si="298"/>
        <v>19.229032873472033</v>
      </c>
      <c r="CP124" s="64">
        <f t="shared" si="298"/>
        <v>16.990389095350874</v>
      </c>
      <c r="CQ124" s="64">
        <f t="shared" si="298"/>
        <v>14.694480292087263</v>
      </c>
      <c r="CR124" s="64">
        <f t="shared" si="298"/>
        <v>12.344510921103023</v>
      </c>
      <c r="CS124" s="64">
        <f t="shared" si="298"/>
        <v>10.438111613657663</v>
      </c>
      <c r="CT124" s="64">
        <f t="shared" si="298"/>
        <v>10.342332207482807</v>
      </c>
      <c r="CU124" s="64">
        <f t="shared" si="298"/>
        <v>10.248432792864351</v>
      </c>
      <c r="CV124" s="64">
        <f t="shared" si="298"/>
        <v>10.15636038522895</v>
      </c>
      <c r="CW124" s="64">
        <f t="shared" si="298"/>
        <v>8.6769062147002725</v>
      </c>
      <c r="CX124" s="64">
        <f t="shared" si="298"/>
        <v>7.2018532992361761</v>
      </c>
      <c r="CY124" s="64">
        <f t="shared" si="298"/>
        <v>5.7377823030728363</v>
      </c>
      <c r="CZ124" s="64">
        <f t="shared" si="298"/>
        <v>4.294461446703929</v>
      </c>
      <c r="DA124" s="64">
        <f t="shared" si="298"/>
        <v>2.8873876362027682</v>
      </c>
      <c r="DB124" s="64">
        <f t="shared" si="298"/>
        <v>1.5437373662164413</v>
      </c>
      <c r="DC124" s="64">
        <f t="shared" si="298"/>
        <v>0.32066283451366534</v>
      </c>
      <c r="DD124" s="64">
        <f t="shared" si="298"/>
        <v>0</v>
      </c>
      <c r="DE124" s="64">
        <f t="shared" si="298"/>
        <v>0</v>
      </c>
      <c r="DF124" s="64">
        <f t="shared" si="298"/>
        <v>0</v>
      </c>
      <c r="DG124" s="64">
        <f t="shared" si="298"/>
        <v>0</v>
      </c>
      <c r="DH124" s="64">
        <f t="shared" si="298"/>
        <v>0</v>
      </c>
      <c r="DI124" s="64">
        <f t="shared" si="298"/>
        <v>0</v>
      </c>
      <c r="DJ124" s="64">
        <f t="shared" si="298"/>
        <v>0</v>
      </c>
      <c r="DK124" s="64">
        <f t="shared" si="298"/>
        <v>0</v>
      </c>
      <c r="DL124" s="64">
        <f t="shared" si="298"/>
        <v>0</v>
      </c>
      <c r="DM124" s="64">
        <f t="shared" si="298"/>
        <v>0</v>
      </c>
      <c r="DN124" s="64">
        <f t="shared" si="298"/>
        <v>0</v>
      </c>
      <c r="DO124" s="64">
        <f t="shared" si="298"/>
        <v>0</v>
      </c>
      <c r="DP124" s="64">
        <f t="shared" si="298"/>
        <v>0</v>
      </c>
      <c r="DQ124" s="64">
        <f t="shared" si="298"/>
        <v>0</v>
      </c>
      <c r="DR124" s="64">
        <f t="shared" si="298"/>
        <v>0</v>
      </c>
      <c r="DS124" s="64">
        <f t="shared" si="298"/>
        <v>0</v>
      </c>
      <c r="DT124" s="64">
        <f t="shared" si="298"/>
        <v>0</v>
      </c>
      <c r="DU124" s="64">
        <f t="shared" si="298"/>
        <v>0</v>
      </c>
      <c r="DV124" s="64">
        <f t="shared" si="298"/>
        <v>0</v>
      </c>
      <c r="DW124" s="64">
        <f t="shared" si="298"/>
        <v>0</v>
      </c>
      <c r="DX124" s="64">
        <f t="shared" si="298"/>
        <v>0</v>
      </c>
      <c r="DY124" s="64">
        <f t="shared" si="298"/>
        <v>0</v>
      </c>
      <c r="DZ124" s="64">
        <f t="shared" si="298"/>
        <v>0</v>
      </c>
      <c r="EA124" s="64">
        <f t="shared" si="298"/>
        <v>0</v>
      </c>
      <c r="EB124" s="64">
        <f t="shared" ref="EB124:FG124" si="299">IF(EB102=0,90,EB123)</f>
        <v>0</v>
      </c>
      <c r="EC124" s="64">
        <f t="shared" si="299"/>
        <v>0</v>
      </c>
      <c r="ED124" s="64">
        <f t="shared" si="299"/>
        <v>0</v>
      </c>
      <c r="EE124" s="64">
        <f t="shared" si="299"/>
        <v>0</v>
      </c>
      <c r="EF124" s="64">
        <f t="shared" si="299"/>
        <v>0</v>
      </c>
      <c r="EG124" s="64">
        <f t="shared" si="299"/>
        <v>0</v>
      </c>
      <c r="EH124" s="64">
        <f t="shared" si="299"/>
        <v>0</v>
      </c>
      <c r="EI124" s="64">
        <f t="shared" si="299"/>
        <v>0</v>
      </c>
      <c r="EJ124" s="64">
        <f t="shared" si="299"/>
        <v>0</v>
      </c>
      <c r="EK124" s="64">
        <f t="shared" si="299"/>
        <v>0</v>
      </c>
      <c r="EL124" s="64">
        <f t="shared" si="299"/>
        <v>0</v>
      </c>
      <c r="EM124" s="64">
        <f t="shared" si="299"/>
        <v>0</v>
      </c>
      <c r="EN124" s="64">
        <f t="shared" si="299"/>
        <v>0</v>
      </c>
      <c r="EO124" s="64">
        <f t="shared" si="299"/>
        <v>0</v>
      </c>
      <c r="EP124" s="64">
        <f t="shared" si="299"/>
        <v>0</v>
      </c>
      <c r="EQ124" s="64">
        <f t="shared" si="299"/>
        <v>0</v>
      </c>
      <c r="ER124" s="64">
        <f t="shared" si="299"/>
        <v>0</v>
      </c>
      <c r="ES124" s="64">
        <f t="shared" si="299"/>
        <v>0</v>
      </c>
      <c r="ET124" s="64">
        <f t="shared" si="299"/>
        <v>0</v>
      </c>
      <c r="EU124" s="64">
        <f t="shared" si="299"/>
        <v>0</v>
      </c>
      <c r="EV124" s="64">
        <f t="shared" si="299"/>
        <v>0</v>
      </c>
      <c r="EW124" s="64">
        <f t="shared" si="299"/>
        <v>0</v>
      </c>
      <c r="EX124" s="64">
        <f t="shared" si="299"/>
        <v>0</v>
      </c>
      <c r="EY124" s="64">
        <f t="shared" si="299"/>
        <v>0</v>
      </c>
      <c r="EZ124" s="64">
        <f t="shared" si="299"/>
        <v>0</v>
      </c>
      <c r="FA124" s="64">
        <f t="shared" si="299"/>
        <v>0</v>
      </c>
      <c r="FB124" s="64">
        <f t="shared" si="299"/>
        <v>0</v>
      </c>
      <c r="FC124" s="64">
        <f t="shared" si="299"/>
        <v>0</v>
      </c>
      <c r="FD124" s="64">
        <f t="shared" si="299"/>
        <v>0</v>
      </c>
      <c r="FE124" s="64">
        <f t="shared" si="299"/>
        <v>0</v>
      </c>
      <c r="FF124" s="64">
        <f t="shared" si="299"/>
        <v>0</v>
      </c>
      <c r="FG124" s="64">
        <f t="shared" si="299"/>
        <v>0</v>
      </c>
      <c r="FH124" s="64">
        <f t="shared" ref="FH124:GM124" si="300">IF(FH102=0,90,FH123)</f>
        <v>0</v>
      </c>
      <c r="FI124" s="64">
        <f t="shared" si="300"/>
        <v>0</v>
      </c>
      <c r="FJ124" s="64">
        <f t="shared" si="300"/>
        <v>0</v>
      </c>
      <c r="FK124" s="64">
        <f t="shared" si="300"/>
        <v>0</v>
      </c>
      <c r="FL124" s="64">
        <f t="shared" si="300"/>
        <v>0</v>
      </c>
      <c r="FM124" s="64">
        <f t="shared" si="300"/>
        <v>0</v>
      </c>
      <c r="FN124" s="64">
        <f t="shared" si="300"/>
        <v>0</v>
      </c>
      <c r="FO124" s="64">
        <f t="shared" si="300"/>
        <v>0</v>
      </c>
      <c r="FP124" s="64">
        <f t="shared" si="300"/>
        <v>0</v>
      </c>
      <c r="FQ124" s="64">
        <f t="shared" si="300"/>
        <v>90</v>
      </c>
      <c r="FR124" s="64">
        <f t="shared" si="300"/>
        <v>90</v>
      </c>
      <c r="FS124" s="64">
        <f t="shared" si="300"/>
        <v>90</v>
      </c>
      <c r="FT124" s="64">
        <f t="shared" si="300"/>
        <v>90</v>
      </c>
      <c r="FU124" s="64">
        <f t="shared" si="300"/>
        <v>90</v>
      </c>
      <c r="FV124" s="64">
        <f t="shared" si="300"/>
        <v>90</v>
      </c>
      <c r="FW124" s="64">
        <f t="shared" si="300"/>
        <v>90</v>
      </c>
      <c r="FX124" s="64">
        <f t="shared" si="300"/>
        <v>90</v>
      </c>
      <c r="FY124" s="64">
        <f t="shared" si="300"/>
        <v>90</v>
      </c>
      <c r="FZ124" s="64">
        <f t="shared" si="300"/>
        <v>90</v>
      </c>
      <c r="GA124" s="64">
        <f t="shared" si="300"/>
        <v>90</v>
      </c>
      <c r="GB124" s="64">
        <f t="shared" si="300"/>
        <v>90</v>
      </c>
      <c r="GC124" s="64">
        <f t="shared" si="300"/>
        <v>90</v>
      </c>
      <c r="GD124" s="64">
        <f t="shared" si="300"/>
        <v>90</v>
      </c>
      <c r="GE124" s="64">
        <f t="shared" si="300"/>
        <v>90</v>
      </c>
      <c r="GF124" s="64">
        <f t="shared" si="300"/>
        <v>90</v>
      </c>
      <c r="GG124" s="64">
        <f t="shared" si="300"/>
        <v>90</v>
      </c>
      <c r="GH124" s="64">
        <f t="shared" si="300"/>
        <v>90</v>
      </c>
      <c r="GI124" s="64">
        <f t="shared" si="300"/>
        <v>90</v>
      </c>
      <c r="GJ124" s="64">
        <f t="shared" si="300"/>
        <v>90</v>
      </c>
      <c r="GK124" s="64">
        <f t="shared" si="300"/>
        <v>90</v>
      </c>
      <c r="GL124" s="64">
        <f t="shared" si="300"/>
        <v>90</v>
      </c>
      <c r="GM124" s="64">
        <f t="shared" si="300"/>
        <v>90</v>
      </c>
      <c r="GN124" s="64">
        <f t="shared" ref="GN124:HS124" si="301">IF(GN102=0,90,GN123)</f>
        <v>90</v>
      </c>
      <c r="GO124" s="64">
        <f t="shared" si="301"/>
        <v>90</v>
      </c>
      <c r="GP124" s="64">
        <f t="shared" si="301"/>
        <v>90</v>
      </c>
      <c r="GQ124" s="64">
        <f t="shared" si="301"/>
        <v>90</v>
      </c>
      <c r="GR124" s="64">
        <f t="shared" si="301"/>
        <v>90</v>
      </c>
      <c r="GS124" s="64">
        <f t="shared" si="301"/>
        <v>90</v>
      </c>
      <c r="GT124" s="64">
        <f t="shared" si="301"/>
        <v>90</v>
      </c>
      <c r="GU124" s="64">
        <f t="shared" si="301"/>
        <v>90</v>
      </c>
      <c r="GV124" s="64">
        <f t="shared" si="301"/>
        <v>90</v>
      </c>
      <c r="GW124" s="64">
        <f t="shared" si="301"/>
        <v>90</v>
      </c>
      <c r="GX124" s="64">
        <f t="shared" si="301"/>
        <v>90</v>
      </c>
      <c r="GY124" s="64">
        <f t="shared" si="301"/>
        <v>90</v>
      </c>
      <c r="GZ124" s="64">
        <f t="shared" si="301"/>
        <v>90</v>
      </c>
      <c r="HA124" s="64">
        <f t="shared" si="301"/>
        <v>90</v>
      </c>
      <c r="HB124" s="64">
        <f t="shared" si="301"/>
        <v>90</v>
      </c>
      <c r="HC124" s="64">
        <f t="shared" si="301"/>
        <v>90</v>
      </c>
      <c r="HD124" s="64">
        <f t="shared" si="301"/>
        <v>90</v>
      </c>
      <c r="HE124" s="64">
        <f t="shared" si="301"/>
        <v>90</v>
      </c>
      <c r="HF124" s="64">
        <f t="shared" si="301"/>
        <v>90</v>
      </c>
      <c r="HG124" s="64">
        <f t="shared" si="301"/>
        <v>90</v>
      </c>
      <c r="HH124" s="64">
        <f t="shared" si="301"/>
        <v>90</v>
      </c>
      <c r="HI124" s="64">
        <f t="shared" si="301"/>
        <v>90</v>
      </c>
      <c r="HJ124" s="64">
        <f t="shared" si="301"/>
        <v>90</v>
      </c>
      <c r="HK124" s="64">
        <f t="shared" si="301"/>
        <v>90</v>
      </c>
      <c r="HL124" s="64">
        <f t="shared" si="301"/>
        <v>90</v>
      </c>
      <c r="HM124" s="64">
        <f t="shared" si="301"/>
        <v>90</v>
      </c>
      <c r="HN124" s="64">
        <f t="shared" si="301"/>
        <v>90</v>
      </c>
      <c r="HO124" s="64">
        <f t="shared" si="301"/>
        <v>90</v>
      </c>
      <c r="HP124" s="64">
        <f t="shared" si="301"/>
        <v>90</v>
      </c>
      <c r="HQ124" s="64">
        <f t="shared" si="301"/>
        <v>90</v>
      </c>
      <c r="HR124" s="64">
        <f t="shared" si="301"/>
        <v>90</v>
      </c>
      <c r="HS124" s="64">
        <f t="shared" si="301"/>
        <v>90</v>
      </c>
      <c r="HT124" s="64">
        <f t="shared" ref="HT124:IR124" si="302">IF(HT102=0,90,HT123)</f>
        <v>90</v>
      </c>
      <c r="HU124" s="64">
        <f t="shared" si="302"/>
        <v>90</v>
      </c>
      <c r="HV124" s="64">
        <f t="shared" si="302"/>
        <v>90</v>
      </c>
      <c r="HW124" s="64">
        <f t="shared" si="302"/>
        <v>90</v>
      </c>
      <c r="HX124" s="64">
        <f t="shared" si="302"/>
        <v>90</v>
      </c>
      <c r="HY124" s="64">
        <f t="shared" si="302"/>
        <v>90</v>
      </c>
      <c r="HZ124" s="64">
        <f t="shared" si="302"/>
        <v>90</v>
      </c>
      <c r="IA124" s="64">
        <f t="shared" si="302"/>
        <v>90</v>
      </c>
      <c r="IB124" s="64">
        <f t="shared" si="302"/>
        <v>90</v>
      </c>
      <c r="IC124" s="64">
        <f t="shared" si="302"/>
        <v>90</v>
      </c>
      <c r="ID124" s="64">
        <f t="shared" si="302"/>
        <v>90</v>
      </c>
      <c r="IE124" s="64">
        <f t="shared" si="302"/>
        <v>90</v>
      </c>
      <c r="IF124" s="64">
        <f t="shared" si="302"/>
        <v>90</v>
      </c>
      <c r="IG124" s="64">
        <f t="shared" si="302"/>
        <v>90</v>
      </c>
      <c r="IH124" s="64">
        <f t="shared" si="302"/>
        <v>90</v>
      </c>
      <c r="II124" s="64">
        <f t="shared" si="302"/>
        <v>90</v>
      </c>
      <c r="IJ124" s="64">
        <f t="shared" si="302"/>
        <v>90</v>
      </c>
      <c r="IK124" s="64">
        <f t="shared" si="302"/>
        <v>90</v>
      </c>
      <c r="IL124" s="64">
        <f t="shared" si="302"/>
        <v>90</v>
      </c>
      <c r="IM124" s="64">
        <f t="shared" si="302"/>
        <v>90</v>
      </c>
      <c r="IN124" s="64">
        <f t="shared" si="302"/>
        <v>90</v>
      </c>
      <c r="IO124" s="64">
        <f t="shared" si="302"/>
        <v>90</v>
      </c>
      <c r="IP124" s="64">
        <f t="shared" si="302"/>
        <v>90</v>
      </c>
      <c r="IQ124" s="64">
        <f t="shared" si="302"/>
        <v>90</v>
      </c>
      <c r="IR124" s="64">
        <f t="shared" si="302"/>
        <v>90</v>
      </c>
    </row>
    <row r="125" spans="1:252" s="3" customFormat="1" hidden="1" x14ac:dyDescent="0.25">
      <c r="A125" s="212"/>
      <c r="B125" s="226"/>
      <c r="C125" s="224">
        <f>IF(AND(C102=0,C114=0),0,C124)</f>
        <v>89.809885539031328</v>
      </c>
      <c r="D125" s="224">
        <f t="shared" ref="D125:BO125" si="303">IF(AND(D102=0,D114=0),0,D124)</f>
        <v>89.614892671408612</v>
      </c>
      <c r="E125" s="224">
        <f t="shared" si="303"/>
        <v>89.414936082681606</v>
      </c>
      <c r="F125" s="224">
        <f t="shared" si="303"/>
        <v>89.209894498266891</v>
      </c>
      <c r="G125" s="224">
        <f t="shared" si="303"/>
        <v>88.999677254606354</v>
      </c>
      <c r="H125" s="224">
        <f t="shared" si="303"/>
        <v>88.784156919996974</v>
      </c>
      <c r="I125" s="224">
        <f t="shared" si="303"/>
        <v>88.563202702344839</v>
      </c>
      <c r="J125" s="224">
        <f t="shared" si="303"/>
        <v>88.336747762645658</v>
      </c>
      <c r="K125" s="224">
        <f t="shared" si="303"/>
        <v>88.104620857577487</v>
      </c>
      <c r="L125" s="224">
        <f t="shared" si="303"/>
        <v>87.866714215040574</v>
      </c>
      <c r="M125" s="224">
        <f t="shared" si="303"/>
        <v>87.622916330279423</v>
      </c>
      <c r="N125" s="224">
        <f t="shared" si="303"/>
        <v>87.373078102288474</v>
      </c>
      <c r="O125" s="224">
        <f t="shared" si="303"/>
        <v>87.117046187537412</v>
      </c>
      <c r="P125" s="224">
        <f t="shared" si="303"/>
        <v>86.85469651894185</v>
      </c>
      <c r="Q125" s="224">
        <f t="shared" si="303"/>
        <v>86.585900615657565</v>
      </c>
      <c r="R125" s="224">
        <f t="shared" si="303"/>
        <v>86.310458044443692</v>
      </c>
      <c r="S125" s="224">
        <f t="shared" si="303"/>
        <v>86.028230535655467</v>
      </c>
      <c r="T125" s="224">
        <f t="shared" si="303"/>
        <v>85.739074799151737</v>
      </c>
      <c r="U125" s="224">
        <f t="shared" si="303"/>
        <v>85.442808671320975</v>
      </c>
      <c r="V125" s="224">
        <f t="shared" si="303"/>
        <v>85.13924434913379</v>
      </c>
      <c r="W125" s="224">
        <f t="shared" si="303"/>
        <v>84.828188151560397</v>
      </c>
      <c r="X125" s="224">
        <f t="shared" si="303"/>
        <v>84.509473839996019</v>
      </c>
      <c r="Y125" s="224">
        <f t="shared" si="303"/>
        <v>84.182895378948842</v>
      </c>
      <c r="Z125" s="224">
        <f t="shared" si="303"/>
        <v>83.848273582067165</v>
      </c>
      <c r="AA125" s="224">
        <f t="shared" si="303"/>
        <v>83.505355445210256</v>
      </c>
      <c r="AB125" s="224">
        <f t="shared" si="303"/>
        <v>83.153947491638959</v>
      </c>
      <c r="AC125" s="224">
        <f t="shared" si="303"/>
        <v>82.793815347006827</v>
      </c>
      <c r="AD125" s="224">
        <f t="shared" si="303"/>
        <v>82.424750095206946</v>
      </c>
      <c r="AE125" s="224">
        <f t="shared" si="303"/>
        <v>82.046467947781338</v>
      </c>
      <c r="AF125" s="224">
        <f t="shared" si="303"/>
        <v>81.658742972852167</v>
      </c>
      <c r="AG125" s="224">
        <f t="shared" si="303"/>
        <v>81.261307025440104</v>
      </c>
      <c r="AH125" s="224">
        <f t="shared" si="303"/>
        <v>80.853882508366411</v>
      </c>
      <c r="AI125" s="224">
        <f t="shared" si="303"/>
        <v>80.436181944908839</v>
      </c>
      <c r="AJ125" s="224">
        <f t="shared" si="303"/>
        <v>80.007940598725511</v>
      </c>
      <c r="AK125" s="224">
        <f t="shared" si="303"/>
        <v>79.568816944438694</v>
      </c>
      <c r="AL125" s="224">
        <f t="shared" si="303"/>
        <v>79.118491082061013</v>
      </c>
      <c r="AM125" s="224">
        <f t="shared" si="303"/>
        <v>78.656664144334172</v>
      </c>
      <c r="AN125" s="224">
        <f t="shared" si="303"/>
        <v>78.182959350872167</v>
      </c>
      <c r="AO125" s="224">
        <f t="shared" si="303"/>
        <v>77.697052373176021</v>
      </c>
      <c r="AP125" s="224">
        <f t="shared" si="303"/>
        <v>77.198540147840532</v>
      </c>
      <c r="AQ125" s="224">
        <f t="shared" si="303"/>
        <v>76.687070469451371</v>
      </c>
      <c r="AR125" s="224">
        <f t="shared" si="303"/>
        <v>76.162211515590457</v>
      </c>
      <c r="AS125" s="224">
        <f t="shared" si="303"/>
        <v>75.62354833845734</v>
      </c>
      <c r="AT125" s="224">
        <f t="shared" si="303"/>
        <v>75.070649793803341</v>
      </c>
      <c r="AU125" s="224">
        <f t="shared" si="303"/>
        <v>74.503067794012026</v>
      </c>
      <c r="AV125" s="224">
        <f t="shared" si="303"/>
        <v>73.92033652843908</v>
      </c>
      <c r="AW125" s="224">
        <f t="shared" si="303"/>
        <v>73.321940024567624</v>
      </c>
      <c r="AX125" s="224">
        <f t="shared" si="303"/>
        <v>72.707374712699135</v>
      </c>
      <c r="AY125" s="224">
        <f t="shared" si="303"/>
        <v>72.076116802994832</v>
      </c>
      <c r="AZ125" s="224">
        <f t="shared" si="303"/>
        <v>71.427621375303488</v>
      </c>
      <c r="BA125" s="224">
        <f t="shared" si="303"/>
        <v>70.761290578139537</v>
      </c>
      <c r="BB125" s="224">
        <f t="shared" si="303"/>
        <v>70.076534648322635</v>
      </c>
      <c r="BC125" s="224">
        <f t="shared" si="303"/>
        <v>69.372709429434508</v>
      </c>
      <c r="BD125" s="224">
        <f t="shared" si="303"/>
        <v>68.649176480263691</v>
      </c>
      <c r="BE125" s="224">
        <f t="shared" si="303"/>
        <v>67.905241468164775</v>
      </c>
      <c r="BF125" s="224">
        <f t="shared" si="303"/>
        <v>67.140213261242053</v>
      </c>
      <c r="BG125" s="224">
        <f t="shared" si="303"/>
        <v>66.353343333236452</v>
      </c>
      <c r="BH125" s="224">
        <f t="shared" si="303"/>
        <v>65.543883730948849</v>
      </c>
      <c r="BI125" s="224">
        <f t="shared" si="303"/>
        <v>64.710999047209143</v>
      </c>
      <c r="BJ125" s="224">
        <f t="shared" si="303"/>
        <v>63.85388098603449</v>
      </c>
      <c r="BK125" s="224">
        <f t="shared" si="303"/>
        <v>62.9716889888834</v>
      </c>
      <c r="BL125" s="224">
        <f t="shared" si="303"/>
        <v>62.063494308669938</v>
      </c>
      <c r="BM125" s="224">
        <f t="shared" si="303"/>
        <v>61.128390347898495</v>
      </c>
      <c r="BN125" s="224">
        <f t="shared" si="303"/>
        <v>60.165408879311215</v>
      </c>
      <c r="BO125" s="224">
        <f t="shared" si="303"/>
        <v>59.173521069657433</v>
      </c>
      <c r="BP125" s="224">
        <f t="shared" ref="BP125:EA125" si="304">IF(AND(BP102=0,BP114=0),0,BP124)</f>
        <v>58.151715583176362</v>
      </c>
      <c r="BQ125" s="224">
        <f t="shared" si="304"/>
        <v>57.098919023744152</v>
      </c>
      <c r="BR125" s="224">
        <f t="shared" si="304"/>
        <v>56.01399771872434</v>
      </c>
      <c r="BS125" s="224">
        <f t="shared" si="304"/>
        <v>54.89583160589855</v>
      </c>
      <c r="BT125" s="224">
        <f t="shared" si="304"/>
        <v>53.74321662024375</v>
      </c>
      <c r="BU125" s="224">
        <f t="shared" si="304"/>
        <v>52.554915416463579</v>
      </c>
      <c r="BV125" s="224">
        <f t="shared" si="304"/>
        <v>51.32970213443037</v>
      </c>
      <c r="BW125" s="224">
        <f t="shared" si="304"/>
        <v>50.066273165602325</v>
      </c>
      <c r="BX125" s="224">
        <f t="shared" si="304"/>
        <v>48.763295564435722</v>
      </c>
      <c r="BY125" s="224">
        <f t="shared" si="304"/>
        <v>47.419429019250735</v>
      </c>
      <c r="BZ125" s="224">
        <f t="shared" si="304"/>
        <v>46.033287723895356</v>
      </c>
      <c r="CA125" s="224">
        <f t="shared" si="304"/>
        <v>44.60348323345459</v>
      </c>
      <c r="CB125" s="224">
        <f t="shared" si="304"/>
        <v>43.128590951409336</v>
      </c>
      <c r="CC125" s="224">
        <f t="shared" si="304"/>
        <v>41.607175246030828</v>
      </c>
      <c r="CD125" s="224">
        <f t="shared" si="304"/>
        <v>40.037795862668432</v>
      </c>
      <c r="CE125" s="224">
        <f t="shared" si="304"/>
        <v>38.419029926229229</v>
      </c>
      <c r="CF125" s="224">
        <f t="shared" si="304"/>
        <v>36.749437101278353</v>
      </c>
      <c r="CG125" s="224">
        <f t="shared" si="304"/>
        <v>35.027628718289492</v>
      </c>
      <c r="CH125" s="224">
        <f t="shared" si="304"/>
        <v>33.252227992204872</v>
      </c>
      <c r="CI125" s="224">
        <f t="shared" si="304"/>
        <v>31.421937689601897</v>
      </c>
      <c r="CJ125" s="224">
        <f t="shared" si="304"/>
        <v>29.535517078502608</v>
      </c>
      <c r="CK125" s="224">
        <f t="shared" si="304"/>
        <v>27.591854190491997</v>
      </c>
      <c r="CL125" s="224">
        <f t="shared" si="304"/>
        <v>25.589969610402164</v>
      </c>
      <c r="CM125" s="224">
        <f t="shared" si="304"/>
        <v>23.529109398674699</v>
      </c>
      <c r="CN125" s="224">
        <f t="shared" si="304"/>
        <v>21.408807664722371</v>
      </c>
      <c r="CO125" s="224">
        <f t="shared" si="304"/>
        <v>19.229032873472033</v>
      </c>
      <c r="CP125" s="224">
        <f t="shared" si="304"/>
        <v>16.990389095350874</v>
      </c>
      <c r="CQ125" s="224">
        <f t="shared" si="304"/>
        <v>14.694480292087263</v>
      </c>
      <c r="CR125" s="224">
        <f t="shared" si="304"/>
        <v>12.344510921103023</v>
      </c>
      <c r="CS125" s="224">
        <f t="shared" si="304"/>
        <v>10.438111613657663</v>
      </c>
      <c r="CT125" s="224">
        <f t="shared" si="304"/>
        <v>10.342332207482807</v>
      </c>
      <c r="CU125" s="224">
        <f t="shared" si="304"/>
        <v>10.248432792864351</v>
      </c>
      <c r="CV125" s="224">
        <f t="shared" si="304"/>
        <v>10.15636038522895</v>
      </c>
      <c r="CW125" s="224">
        <f t="shared" si="304"/>
        <v>8.6769062147002725</v>
      </c>
      <c r="CX125" s="224">
        <f t="shared" si="304"/>
        <v>7.2018532992361761</v>
      </c>
      <c r="CY125" s="224">
        <f t="shared" si="304"/>
        <v>5.7377823030728363</v>
      </c>
      <c r="CZ125" s="224">
        <f t="shared" si="304"/>
        <v>4.294461446703929</v>
      </c>
      <c r="DA125" s="224">
        <f t="shared" si="304"/>
        <v>2.8873876362027682</v>
      </c>
      <c r="DB125" s="224">
        <f t="shared" si="304"/>
        <v>1.5437373662164413</v>
      </c>
      <c r="DC125" s="224">
        <f t="shared" si="304"/>
        <v>0.32066283451366534</v>
      </c>
      <c r="DD125" s="224">
        <f t="shared" si="304"/>
        <v>0</v>
      </c>
      <c r="DE125" s="224">
        <f t="shared" si="304"/>
        <v>0</v>
      </c>
      <c r="DF125" s="224">
        <f t="shared" si="304"/>
        <v>0</v>
      </c>
      <c r="DG125" s="224">
        <f t="shared" si="304"/>
        <v>0</v>
      </c>
      <c r="DH125" s="224">
        <f t="shared" si="304"/>
        <v>0</v>
      </c>
      <c r="DI125" s="224">
        <f t="shared" si="304"/>
        <v>0</v>
      </c>
      <c r="DJ125" s="224">
        <f t="shared" si="304"/>
        <v>0</v>
      </c>
      <c r="DK125" s="224">
        <f t="shared" si="304"/>
        <v>0</v>
      </c>
      <c r="DL125" s="224">
        <f t="shared" si="304"/>
        <v>0</v>
      </c>
      <c r="DM125" s="224">
        <f t="shared" si="304"/>
        <v>0</v>
      </c>
      <c r="DN125" s="224">
        <f t="shared" si="304"/>
        <v>0</v>
      </c>
      <c r="DO125" s="224">
        <f t="shared" si="304"/>
        <v>0</v>
      </c>
      <c r="DP125" s="224">
        <f t="shared" si="304"/>
        <v>0</v>
      </c>
      <c r="DQ125" s="224">
        <f t="shared" si="304"/>
        <v>0</v>
      </c>
      <c r="DR125" s="224">
        <f t="shared" si="304"/>
        <v>0</v>
      </c>
      <c r="DS125" s="224">
        <f t="shared" si="304"/>
        <v>0</v>
      </c>
      <c r="DT125" s="224">
        <f t="shared" si="304"/>
        <v>0</v>
      </c>
      <c r="DU125" s="224">
        <f t="shared" si="304"/>
        <v>0</v>
      </c>
      <c r="DV125" s="224">
        <f t="shared" si="304"/>
        <v>0</v>
      </c>
      <c r="DW125" s="224">
        <f t="shared" si="304"/>
        <v>0</v>
      </c>
      <c r="DX125" s="224">
        <f t="shared" si="304"/>
        <v>0</v>
      </c>
      <c r="DY125" s="224">
        <f t="shared" si="304"/>
        <v>0</v>
      </c>
      <c r="DZ125" s="224">
        <f t="shared" si="304"/>
        <v>0</v>
      </c>
      <c r="EA125" s="224">
        <f t="shared" si="304"/>
        <v>0</v>
      </c>
      <c r="EB125" s="224">
        <f t="shared" ref="EB125:FG125" si="305">IF(AND(EB102=0,EB114=0),0,EB124)</f>
        <v>0</v>
      </c>
      <c r="EC125" s="224">
        <f t="shared" si="305"/>
        <v>0</v>
      </c>
      <c r="ED125" s="224">
        <f t="shared" si="305"/>
        <v>0</v>
      </c>
      <c r="EE125" s="224">
        <f t="shared" si="305"/>
        <v>0</v>
      </c>
      <c r="EF125" s="224">
        <f t="shared" si="305"/>
        <v>0</v>
      </c>
      <c r="EG125" s="224">
        <f t="shared" si="305"/>
        <v>0</v>
      </c>
      <c r="EH125" s="224">
        <f t="shared" si="305"/>
        <v>0</v>
      </c>
      <c r="EI125" s="224">
        <f t="shared" si="305"/>
        <v>0</v>
      </c>
      <c r="EJ125" s="224">
        <f t="shared" si="305"/>
        <v>0</v>
      </c>
      <c r="EK125" s="224">
        <f t="shared" si="305"/>
        <v>0</v>
      </c>
      <c r="EL125" s="224">
        <f t="shared" si="305"/>
        <v>0</v>
      </c>
      <c r="EM125" s="224">
        <f t="shared" si="305"/>
        <v>0</v>
      </c>
      <c r="EN125" s="224">
        <f t="shared" si="305"/>
        <v>0</v>
      </c>
      <c r="EO125" s="224">
        <f t="shared" si="305"/>
        <v>0</v>
      </c>
      <c r="EP125" s="224">
        <f t="shared" si="305"/>
        <v>0</v>
      </c>
      <c r="EQ125" s="224">
        <f t="shared" si="305"/>
        <v>0</v>
      </c>
      <c r="ER125" s="224">
        <f t="shared" si="305"/>
        <v>0</v>
      </c>
      <c r="ES125" s="224">
        <f t="shared" si="305"/>
        <v>0</v>
      </c>
      <c r="ET125" s="224">
        <f t="shared" si="305"/>
        <v>0</v>
      </c>
      <c r="EU125" s="224">
        <f t="shared" si="305"/>
        <v>0</v>
      </c>
      <c r="EV125" s="224">
        <f t="shared" si="305"/>
        <v>0</v>
      </c>
      <c r="EW125" s="224">
        <f t="shared" si="305"/>
        <v>0</v>
      </c>
      <c r="EX125" s="224">
        <f t="shared" si="305"/>
        <v>0</v>
      </c>
      <c r="EY125" s="224">
        <f t="shared" si="305"/>
        <v>0</v>
      </c>
      <c r="EZ125" s="224">
        <f t="shared" si="305"/>
        <v>0</v>
      </c>
      <c r="FA125" s="224">
        <f t="shared" si="305"/>
        <v>0</v>
      </c>
      <c r="FB125" s="224">
        <f t="shared" si="305"/>
        <v>0</v>
      </c>
      <c r="FC125" s="224">
        <f t="shared" si="305"/>
        <v>0</v>
      </c>
      <c r="FD125" s="224">
        <f t="shared" si="305"/>
        <v>0</v>
      </c>
      <c r="FE125" s="224">
        <f t="shared" si="305"/>
        <v>0</v>
      </c>
      <c r="FF125" s="224">
        <f t="shared" si="305"/>
        <v>0</v>
      </c>
      <c r="FG125" s="224">
        <f t="shared" si="305"/>
        <v>0</v>
      </c>
      <c r="FH125" s="224">
        <f t="shared" ref="FH125:GM125" si="306">IF(AND(FH102=0,FH114=0),0,FH124)</f>
        <v>0</v>
      </c>
      <c r="FI125" s="224">
        <f t="shared" si="306"/>
        <v>0</v>
      </c>
      <c r="FJ125" s="224">
        <f t="shared" si="306"/>
        <v>0</v>
      </c>
      <c r="FK125" s="224">
        <f t="shared" si="306"/>
        <v>0</v>
      </c>
      <c r="FL125" s="224">
        <f t="shared" si="306"/>
        <v>0</v>
      </c>
      <c r="FM125" s="224">
        <f t="shared" si="306"/>
        <v>0</v>
      </c>
      <c r="FN125" s="224">
        <f t="shared" si="306"/>
        <v>0</v>
      </c>
      <c r="FO125" s="224">
        <f t="shared" si="306"/>
        <v>0</v>
      </c>
      <c r="FP125" s="224">
        <f t="shared" si="306"/>
        <v>0</v>
      </c>
      <c r="FQ125" s="224">
        <f t="shared" si="306"/>
        <v>0</v>
      </c>
      <c r="FR125" s="224">
        <f t="shared" si="306"/>
        <v>0</v>
      </c>
      <c r="FS125" s="224">
        <f t="shared" si="306"/>
        <v>0</v>
      </c>
      <c r="FT125" s="224">
        <f t="shared" si="306"/>
        <v>0</v>
      </c>
      <c r="FU125" s="224">
        <f t="shared" si="306"/>
        <v>0</v>
      </c>
      <c r="FV125" s="224">
        <f t="shared" si="306"/>
        <v>0</v>
      </c>
      <c r="FW125" s="224">
        <f t="shared" si="306"/>
        <v>0</v>
      </c>
      <c r="FX125" s="224">
        <f t="shared" si="306"/>
        <v>0</v>
      </c>
      <c r="FY125" s="224">
        <f t="shared" si="306"/>
        <v>0</v>
      </c>
      <c r="FZ125" s="224">
        <f t="shared" si="306"/>
        <v>0</v>
      </c>
      <c r="GA125" s="224">
        <f t="shared" si="306"/>
        <v>0</v>
      </c>
      <c r="GB125" s="224">
        <f t="shared" si="306"/>
        <v>0</v>
      </c>
      <c r="GC125" s="224">
        <f t="shared" si="306"/>
        <v>0</v>
      </c>
      <c r="GD125" s="224">
        <f t="shared" si="306"/>
        <v>0</v>
      </c>
      <c r="GE125" s="224">
        <f t="shared" si="306"/>
        <v>0</v>
      </c>
      <c r="GF125" s="224">
        <f t="shared" si="306"/>
        <v>0</v>
      </c>
      <c r="GG125" s="224">
        <f t="shared" si="306"/>
        <v>0</v>
      </c>
      <c r="GH125" s="224">
        <f t="shared" si="306"/>
        <v>0</v>
      </c>
      <c r="GI125" s="224">
        <f t="shared" si="306"/>
        <v>0</v>
      </c>
      <c r="GJ125" s="224">
        <f t="shared" si="306"/>
        <v>0</v>
      </c>
      <c r="GK125" s="224">
        <f t="shared" si="306"/>
        <v>0</v>
      </c>
      <c r="GL125" s="224">
        <f t="shared" si="306"/>
        <v>0</v>
      </c>
      <c r="GM125" s="224">
        <f t="shared" si="306"/>
        <v>0</v>
      </c>
      <c r="GN125" s="224">
        <f t="shared" ref="GN125:HS125" si="307">IF(AND(GN102=0,GN114=0),0,GN124)</f>
        <v>0</v>
      </c>
      <c r="GO125" s="224">
        <f t="shared" si="307"/>
        <v>0</v>
      </c>
      <c r="GP125" s="224">
        <f t="shared" si="307"/>
        <v>0</v>
      </c>
      <c r="GQ125" s="224">
        <f t="shared" si="307"/>
        <v>0</v>
      </c>
      <c r="GR125" s="224">
        <f t="shared" si="307"/>
        <v>0</v>
      </c>
      <c r="GS125" s="224">
        <f t="shared" si="307"/>
        <v>0</v>
      </c>
      <c r="GT125" s="224">
        <f t="shared" si="307"/>
        <v>0</v>
      </c>
      <c r="GU125" s="224">
        <f t="shared" si="307"/>
        <v>0</v>
      </c>
      <c r="GV125" s="224">
        <f t="shared" si="307"/>
        <v>0</v>
      </c>
      <c r="GW125" s="224">
        <f t="shared" si="307"/>
        <v>0</v>
      </c>
      <c r="GX125" s="224">
        <f t="shared" si="307"/>
        <v>0</v>
      </c>
      <c r="GY125" s="224">
        <f t="shared" si="307"/>
        <v>0</v>
      </c>
      <c r="GZ125" s="224">
        <f t="shared" si="307"/>
        <v>0</v>
      </c>
      <c r="HA125" s="224">
        <f t="shared" si="307"/>
        <v>0</v>
      </c>
      <c r="HB125" s="224">
        <f t="shared" si="307"/>
        <v>0</v>
      </c>
      <c r="HC125" s="224">
        <f t="shared" si="307"/>
        <v>0</v>
      </c>
      <c r="HD125" s="224">
        <f t="shared" si="307"/>
        <v>0</v>
      </c>
      <c r="HE125" s="224">
        <f t="shared" si="307"/>
        <v>0</v>
      </c>
      <c r="HF125" s="224">
        <f t="shared" si="307"/>
        <v>0</v>
      </c>
      <c r="HG125" s="224">
        <f t="shared" si="307"/>
        <v>0</v>
      </c>
      <c r="HH125" s="224">
        <f t="shared" si="307"/>
        <v>0</v>
      </c>
      <c r="HI125" s="224">
        <f t="shared" si="307"/>
        <v>0</v>
      </c>
      <c r="HJ125" s="224">
        <f t="shared" si="307"/>
        <v>0</v>
      </c>
      <c r="HK125" s="224">
        <f t="shared" si="307"/>
        <v>0</v>
      </c>
      <c r="HL125" s="224">
        <f t="shared" si="307"/>
        <v>0</v>
      </c>
      <c r="HM125" s="224">
        <f t="shared" si="307"/>
        <v>0</v>
      </c>
      <c r="HN125" s="224">
        <f t="shared" si="307"/>
        <v>0</v>
      </c>
      <c r="HO125" s="224">
        <f t="shared" si="307"/>
        <v>0</v>
      </c>
      <c r="HP125" s="224">
        <f t="shared" si="307"/>
        <v>0</v>
      </c>
      <c r="HQ125" s="224">
        <f t="shared" si="307"/>
        <v>0</v>
      </c>
      <c r="HR125" s="224">
        <f t="shared" si="307"/>
        <v>0</v>
      </c>
      <c r="HS125" s="224">
        <f t="shared" si="307"/>
        <v>0</v>
      </c>
      <c r="HT125" s="224">
        <f t="shared" ref="HT125:IR125" si="308">IF(AND(HT102=0,HT114=0),0,HT124)</f>
        <v>0</v>
      </c>
      <c r="HU125" s="224">
        <f t="shared" si="308"/>
        <v>0</v>
      </c>
      <c r="HV125" s="224">
        <f t="shared" si="308"/>
        <v>0</v>
      </c>
      <c r="HW125" s="224">
        <f t="shared" si="308"/>
        <v>0</v>
      </c>
      <c r="HX125" s="224">
        <f t="shared" si="308"/>
        <v>0</v>
      </c>
      <c r="HY125" s="224">
        <f t="shared" si="308"/>
        <v>0</v>
      </c>
      <c r="HZ125" s="224">
        <f t="shared" si="308"/>
        <v>0</v>
      </c>
      <c r="IA125" s="224">
        <f t="shared" si="308"/>
        <v>0</v>
      </c>
      <c r="IB125" s="224">
        <f t="shared" si="308"/>
        <v>0</v>
      </c>
      <c r="IC125" s="224">
        <f t="shared" si="308"/>
        <v>0</v>
      </c>
      <c r="ID125" s="224">
        <f t="shared" si="308"/>
        <v>0</v>
      </c>
      <c r="IE125" s="224">
        <f t="shared" si="308"/>
        <v>0</v>
      </c>
      <c r="IF125" s="224">
        <f t="shared" si="308"/>
        <v>0</v>
      </c>
      <c r="IG125" s="224">
        <f t="shared" si="308"/>
        <v>0</v>
      </c>
      <c r="IH125" s="224">
        <f t="shared" si="308"/>
        <v>0</v>
      </c>
      <c r="II125" s="224">
        <f t="shared" si="308"/>
        <v>0</v>
      </c>
      <c r="IJ125" s="224">
        <f t="shared" si="308"/>
        <v>0</v>
      </c>
      <c r="IK125" s="224">
        <f t="shared" si="308"/>
        <v>0</v>
      </c>
      <c r="IL125" s="224">
        <f t="shared" si="308"/>
        <v>0</v>
      </c>
      <c r="IM125" s="224">
        <f t="shared" si="308"/>
        <v>0</v>
      </c>
      <c r="IN125" s="224">
        <f t="shared" si="308"/>
        <v>0</v>
      </c>
      <c r="IO125" s="224">
        <f t="shared" si="308"/>
        <v>0</v>
      </c>
      <c r="IP125" s="224">
        <f t="shared" si="308"/>
        <v>0</v>
      </c>
      <c r="IQ125" s="224">
        <f t="shared" si="308"/>
        <v>0</v>
      </c>
      <c r="IR125" s="224">
        <f t="shared" si="308"/>
        <v>0</v>
      </c>
    </row>
    <row r="126" spans="1:252" s="8" customFormat="1" hidden="1" x14ac:dyDescent="0.25">
      <c r="A126" s="215"/>
      <c r="B126" s="221"/>
      <c r="C126" s="227"/>
      <c r="D126" s="227"/>
      <c r="E126" s="227"/>
      <c r="F126" s="227"/>
      <c r="G126" s="227"/>
      <c r="H126" s="227"/>
      <c r="I126" s="227"/>
      <c r="J126" s="227"/>
      <c r="K126" s="227"/>
      <c r="L126" s="227"/>
      <c r="M126" s="227"/>
      <c r="N126" s="227"/>
      <c r="O126" s="227"/>
      <c r="P126" s="227"/>
      <c r="Q126" s="227"/>
      <c r="R126" s="227"/>
      <c r="S126" s="227"/>
      <c r="T126" s="227"/>
      <c r="U126" s="227"/>
      <c r="V126" s="227"/>
      <c r="W126" s="227"/>
      <c r="X126" s="227"/>
      <c r="Y126" s="227"/>
      <c r="Z126" s="227"/>
      <c r="AA126" s="227"/>
      <c r="AB126" s="227"/>
      <c r="AC126" s="227"/>
      <c r="AD126" s="227"/>
      <c r="AE126" s="227"/>
      <c r="AF126" s="227"/>
      <c r="AG126" s="227"/>
      <c r="AH126" s="227"/>
      <c r="AI126" s="227"/>
      <c r="AJ126" s="227"/>
      <c r="AK126" s="227"/>
      <c r="AL126" s="227"/>
      <c r="AM126" s="227"/>
      <c r="AN126" s="227"/>
      <c r="AO126" s="227"/>
      <c r="AP126" s="227"/>
      <c r="AQ126" s="227"/>
      <c r="AR126" s="227"/>
      <c r="AS126" s="227"/>
      <c r="AT126" s="227"/>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27"/>
      <c r="CE126" s="227"/>
      <c r="CF126" s="227"/>
      <c r="CG126" s="227"/>
      <c r="CH126" s="227"/>
      <c r="CI126" s="227"/>
      <c r="CJ126" s="227"/>
      <c r="CK126" s="227"/>
      <c r="CL126" s="227"/>
      <c r="CM126" s="227"/>
      <c r="CN126" s="227"/>
      <c r="CO126" s="227"/>
      <c r="CP126" s="227"/>
      <c r="CQ126" s="227"/>
      <c r="CR126" s="227"/>
      <c r="CS126" s="227"/>
      <c r="CT126" s="227"/>
      <c r="CU126" s="227"/>
      <c r="CV126" s="227"/>
      <c r="CW126" s="227"/>
      <c r="CX126" s="227"/>
      <c r="CY126" s="227"/>
      <c r="CZ126" s="227"/>
      <c r="DA126" s="227"/>
      <c r="DB126" s="227"/>
      <c r="DC126" s="227"/>
      <c r="DD126" s="227"/>
      <c r="DE126" s="227"/>
      <c r="DF126" s="227"/>
      <c r="DG126" s="227"/>
      <c r="DH126" s="227"/>
      <c r="DI126" s="227"/>
      <c r="DJ126" s="227"/>
      <c r="DK126" s="227"/>
      <c r="DL126" s="227"/>
      <c r="DM126" s="227"/>
      <c r="DN126" s="227"/>
      <c r="DO126" s="227"/>
      <c r="DP126" s="227"/>
      <c r="DQ126" s="227"/>
      <c r="DR126" s="227"/>
      <c r="DS126" s="227"/>
      <c r="DT126" s="227"/>
      <c r="DU126" s="227"/>
      <c r="DV126" s="227"/>
      <c r="DW126" s="227"/>
      <c r="DX126" s="227"/>
      <c r="DY126" s="227"/>
      <c r="DZ126" s="227"/>
      <c r="EA126" s="227"/>
      <c r="EB126" s="227"/>
      <c r="EC126" s="227"/>
      <c r="ED126" s="227"/>
      <c r="EE126" s="227"/>
      <c r="EF126" s="227"/>
      <c r="EG126" s="227"/>
      <c r="EH126" s="227"/>
      <c r="EI126" s="227"/>
      <c r="EJ126" s="227"/>
      <c r="EK126" s="227"/>
      <c r="EL126" s="227"/>
      <c r="EM126" s="227"/>
      <c r="EN126" s="227"/>
      <c r="EO126" s="227"/>
      <c r="EP126" s="227"/>
      <c r="EQ126" s="227"/>
      <c r="ER126" s="227"/>
      <c r="ES126" s="227"/>
      <c r="ET126" s="227"/>
      <c r="EU126" s="227"/>
      <c r="EV126" s="227"/>
      <c r="EW126" s="227"/>
      <c r="EX126" s="227"/>
      <c r="EY126" s="227"/>
      <c r="EZ126" s="227"/>
      <c r="FA126" s="227"/>
      <c r="FB126" s="227"/>
      <c r="FC126" s="227"/>
      <c r="FD126" s="227"/>
      <c r="FE126" s="227"/>
      <c r="FF126" s="227"/>
      <c r="FG126" s="227"/>
      <c r="FH126" s="227"/>
      <c r="FI126" s="227"/>
      <c r="FJ126" s="227"/>
      <c r="FK126" s="227"/>
      <c r="FL126" s="227"/>
      <c r="FM126" s="227"/>
      <c r="FN126" s="227"/>
      <c r="FO126" s="227"/>
      <c r="FP126" s="227"/>
      <c r="FQ126" s="227"/>
      <c r="FR126" s="227"/>
      <c r="FS126" s="227"/>
      <c r="FT126" s="227"/>
      <c r="FU126" s="227"/>
      <c r="FV126" s="227"/>
      <c r="FW126" s="227"/>
      <c r="FX126" s="227"/>
      <c r="FY126" s="227"/>
      <c r="FZ126" s="227"/>
      <c r="GA126" s="227"/>
      <c r="GB126" s="227"/>
      <c r="GC126" s="227"/>
      <c r="GD126" s="227"/>
      <c r="GE126" s="227"/>
      <c r="GF126" s="227"/>
      <c r="GG126" s="227"/>
      <c r="GH126" s="227"/>
      <c r="GI126" s="227"/>
      <c r="GJ126" s="227"/>
      <c r="GK126" s="227"/>
      <c r="GL126" s="227"/>
      <c r="GM126" s="227"/>
      <c r="GN126" s="227"/>
      <c r="GO126" s="227"/>
      <c r="GP126" s="227"/>
      <c r="GQ126" s="227"/>
      <c r="GR126" s="227"/>
      <c r="GS126" s="227"/>
      <c r="GT126" s="227"/>
      <c r="GU126" s="227"/>
      <c r="GV126" s="227"/>
      <c r="GW126" s="227"/>
      <c r="GX126" s="227"/>
      <c r="GY126" s="227"/>
      <c r="GZ126" s="227"/>
      <c r="HA126" s="227"/>
      <c r="HB126" s="227"/>
      <c r="HC126" s="227"/>
      <c r="HD126" s="227"/>
      <c r="HE126" s="227"/>
      <c r="HF126" s="227"/>
      <c r="HG126" s="227"/>
      <c r="HH126" s="227"/>
      <c r="HI126" s="227"/>
      <c r="HJ126" s="227"/>
      <c r="HK126" s="227"/>
      <c r="HL126" s="227"/>
      <c r="HM126" s="227"/>
      <c r="HN126" s="227"/>
      <c r="HO126" s="227"/>
      <c r="HP126" s="227"/>
      <c r="HQ126" s="227"/>
      <c r="HR126" s="227"/>
      <c r="HS126" s="227"/>
      <c r="HT126" s="227"/>
      <c r="HU126" s="227"/>
      <c r="HV126" s="227"/>
      <c r="HW126" s="227"/>
      <c r="HX126" s="227"/>
      <c r="HY126" s="227"/>
      <c r="HZ126" s="227"/>
      <c r="IA126" s="227"/>
      <c r="IB126" s="227"/>
      <c r="IC126" s="227"/>
      <c r="ID126" s="227"/>
      <c r="IE126" s="227"/>
      <c r="IF126" s="227"/>
      <c r="IG126" s="227"/>
      <c r="IH126" s="227"/>
      <c r="II126" s="227"/>
      <c r="IJ126" s="227"/>
      <c r="IK126" s="227"/>
      <c r="IL126" s="227"/>
      <c r="IM126" s="227"/>
      <c r="IN126" s="227"/>
      <c r="IO126" s="227"/>
      <c r="IP126" s="227"/>
      <c r="IQ126" s="227"/>
      <c r="IR126" s="228"/>
    </row>
    <row r="127" spans="1:252" s="8" customFormat="1" hidden="1" x14ac:dyDescent="0.25">
      <c r="A127" s="216"/>
      <c r="B127" s="42"/>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c r="BL127" s="64"/>
      <c r="BM127" s="64"/>
      <c r="BN127" s="64"/>
      <c r="BO127" s="64"/>
      <c r="BP127" s="64"/>
      <c r="BQ127" s="64"/>
      <c r="BR127" s="64"/>
      <c r="BS127" s="64"/>
      <c r="BT127" s="64"/>
      <c r="BU127" s="64"/>
      <c r="BV127" s="64"/>
      <c r="BW127" s="64"/>
      <c r="BX127" s="64"/>
      <c r="BY127" s="64"/>
      <c r="BZ127" s="64"/>
      <c r="CA127" s="64"/>
      <c r="CB127" s="64"/>
      <c r="CC127" s="64"/>
      <c r="CD127" s="64"/>
      <c r="CE127" s="64"/>
      <c r="CF127" s="64"/>
      <c r="CG127" s="64"/>
      <c r="CH127" s="64"/>
      <c r="CI127" s="64"/>
      <c r="CJ127" s="64"/>
      <c r="CK127" s="64"/>
      <c r="CL127" s="64"/>
      <c r="CM127" s="64"/>
      <c r="CN127" s="64"/>
      <c r="CO127" s="64"/>
      <c r="CP127" s="64"/>
      <c r="CQ127" s="64"/>
      <c r="CR127" s="64"/>
      <c r="CS127" s="64"/>
      <c r="CT127" s="64"/>
      <c r="CU127" s="64"/>
      <c r="CV127" s="64"/>
      <c r="CW127" s="64"/>
      <c r="CX127" s="64"/>
      <c r="CY127" s="64"/>
      <c r="CZ127" s="64"/>
      <c r="DA127" s="64"/>
      <c r="DB127" s="64"/>
      <c r="DC127" s="64"/>
      <c r="DD127" s="64"/>
      <c r="DE127" s="64"/>
      <c r="DF127" s="64"/>
      <c r="DG127" s="64"/>
      <c r="DH127" s="64"/>
      <c r="DI127" s="64"/>
      <c r="DJ127" s="64"/>
      <c r="DK127" s="64"/>
      <c r="DL127" s="64"/>
      <c r="DM127" s="64"/>
      <c r="DN127" s="64"/>
      <c r="DO127" s="64"/>
      <c r="DP127" s="64"/>
      <c r="DQ127" s="64"/>
      <c r="DR127" s="64"/>
      <c r="DS127" s="64"/>
      <c r="DT127" s="64"/>
      <c r="DU127" s="64"/>
      <c r="DV127" s="64"/>
      <c r="DW127" s="64"/>
      <c r="DX127" s="64"/>
      <c r="DY127" s="64"/>
      <c r="DZ127" s="64"/>
      <c r="EA127" s="64"/>
      <c r="EB127" s="64"/>
      <c r="EC127" s="64"/>
      <c r="ED127" s="64"/>
      <c r="EE127" s="64"/>
      <c r="EF127" s="64"/>
      <c r="EG127" s="64"/>
      <c r="EH127" s="64"/>
      <c r="EI127" s="64"/>
      <c r="EJ127" s="64"/>
      <c r="EK127" s="64"/>
      <c r="EL127" s="64"/>
      <c r="EM127" s="64"/>
      <c r="EN127" s="64"/>
      <c r="EO127" s="64"/>
      <c r="EP127" s="64"/>
      <c r="EQ127" s="64"/>
      <c r="ER127" s="64"/>
      <c r="ES127" s="64"/>
      <c r="ET127" s="64"/>
      <c r="EU127" s="64"/>
      <c r="EV127" s="64"/>
      <c r="EW127" s="64"/>
      <c r="EX127" s="64"/>
      <c r="EY127" s="64"/>
      <c r="EZ127" s="64"/>
      <c r="FA127" s="64"/>
      <c r="FB127" s="64"/>
      <c r="FC127" s="64"/>
      <c r="FD127" s="64"/>
      <c r="FE127" s="64"/>
      <c r="FF127" s="64"/>
      <c r="FG127" s="64"/>
      <c r="FH127" s="64"/>
      <c r="FI127" s="64"/>
      <c r="FJ127" s="64"/>
      <c r="FK127" s="64"/>
      <c r="FL127" s="64"/>
      <c r="FM127" s="64"/>
      <c r="FN127" s="64"/>
      <c r="FO127" s="64"/>
      <c r="FP127" s="64"/>
      <c r="FQ127" s="64"/>
      <c r="FR127" s="64"/>
      <c r="FS127" s="64"/>
      <c r="FT127" s="64"/>
      <c r="FU127" s="64"/>
      <c r="FV127" s="64"/>
      <c r="FW127" s="64"/>
      <c r="FX127" s="64"/>
      <c r="FY127" s="64"/>
      <c r="FZ127" s="64"/>
      <c r="GA127" s="64"/>
      <c r="GB127" s="64"/>
      <c r="GC127" s="64"/>
      <c r="GD127" s="64"/>
      <c r="GE127" s="64"/>
      <c r="GF127" s="64"/>
      <c r="GG127" s="64"/>
      <c r="GH127" s="64"/>
      <c r="GI127" s="64"/>
      <c r="GJ127" s="64"/>
      <c r="GK127" s="64"/>
      <c r="GL127" s="64"/>
      <c r="GM127" s="64"/>
      <c r="GN127" s="64"/>
      <c r="GO127" s="64"/>
      <c r="GP127" s="64"/>
      <c r="GQ127" s="64"/>
      <c r="GR127" s="64"/>
      <c r="GS127" s="64"/>
      <c r="GT127" s="64"/>
      <c r="GU127" s="64"/>
      <c r="GV127" s="64"/>
      <c r="GW127" s="64"/>
      <c r="GX127" s="64"/>
      <c r="GY127" s="64"/>
      <c r="GZ127" s="64"/>
      <c r="HA127" s="64"/>
      <c r="HB127" s="64"/>
      <c r="HC127" s="64"/>
      <c r="HD127" s="64"/>
      <c r="HE127" s="64"/>
      <c r="HF127" s="64"/>
      <c r="HG127" s="64"/>
      <c r="HH127" s="64"/>
      <c r="HI127" s="64"/>
      <c r="HJ127" s="64"/>
      <c r="HK127" s="64"/>
      <c r="HL127" s="64"/>
      <c r="HM127" s="64"/>
      <c r="HN127" s="64"/>
      <c r="HO127" s="64"/>
      <c r="HP127" s="64"/>
      <c r="HQ127" s="64"/>
      <c r="HR127" s="64"/>
      <c r="HS127" s="64"/>
      <c r="HT127" s="64"/>
      <c r="HU127" s="64"/>
      <c r="HV127" s="64"/>
      <c r="HW127" s="64"/>
      <c r="HX127" s="64"/>
      <c r="HY127" s="64"/>
      <c r="HZ127" s="64"/>
      <c r="IA127" s="64"/>
      <c r="IB127" s="64"/>
      <c r="IC127" s="64"/>
      <c r="ID127" s="64"/>
      <c r="IE127" s="64"/>
      <c r="IF127" s="64"/>
      <c r="IG127" s="64"/>
      <c r="IH127" s="64"/>
      <c r="II127" s="64"/>
      <c r="IJ127" s="64"/>
      <c r="IK127" s="64"/>
      <c r="IL127" s="64"/>
      <c r="IM127" s="64"/>
      <c r="IN127" s="64"/>
      <c r="IO127" s="64"/>
      <c r="IP127" s="64"/>
      <c r="IQ127" s="64"/>
      <c r="IR127" s="229"/>
    </row>
    <row r="128" spans="1:252" s="8" customFormat="1" hidden="1" x14ac:dyDescent="0.25">
      <c r="A128" s="216"/>
      <c r="B128" s="42"/>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4"/>
      <c r="BO128" s="64"/>
      <c r="BP128" s="64"/>
      <c r="BQ128" s="64"/>
      <c r="BR128" s="64"/>
      <c r="BS128" s="64"/>
      <c r="BT128" s="64"/>
      <c r="BU128" s="64"/>
      <c r="BV128" s="64"/>
      <c r="BW128" s="64"/>
      <c r="BX128" s="64"/>
      <c r="BY128" s="64"/>
      <c r="BZ128" s="64"/>
      <c r="CA128" s="64"/>
      <c r="CB128" s="64"/>
      <c r="CC128" s="64"/>
      <c r="CD128" s="64"/>
      <c r="CE128" s="64"/>
      <c r="CF128" s="64"/>
      <c r="CG128" s="64"/>
      <c r="CH128" s="64"/>
      <c r="CI128" s="64"/>
      <c r="CJ128" s="64"/>
      <c r="CK128" s="64"/>
      <c r="CL128" s="64"/>
      <c r="CM128" s="64"/>
      <c r="CN128" s="64"/>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c r="GO128" s="10"/>
      <c r="GP128" s="10"/>
      <c r="GQ128" s="10"/>
      <c r="GR128" s="10"/>
      <c r="GS128" s="10"/>
      <c r="GT128" s="10"/>
      <c r="GU128" s="10"/>
      <c r="GV128" s="10"/>
      <c r="GW128" s="10"/>
      <c r="GX128" s="10"/>
      <c r="GY128" s="10"/>
      <c r="GZ128" s="10"/>
      <c r="HA128" s="10"/>
      <c r="HB128" s="10"/>
      <c r="HC128" s="10"/>
      <c r="HD128" s="10"/>
      <c r="HE128" s="10"/>
      <c r="HF128" s="10"/>
      <c r="HG128" s="10"/>
      <c r="HH128" s="10"/>
      <c r="HI128" s="10"/>
      <c r="HJ128" s="10"/>
      <c r="HK128" s="10"/>
      <c r="HL128" s="10"/>
      <c r="HM128" s="10"/>
      <c r="HN128" s="10"/>
      <c r="HO128" s="10"/>
      <c r="HP128" s="10"/>
      <c r="HQ128" s="10"/>
      <c r="HR128" s="10"/>
      <c r="HS128" s="10"/>
      <c r="HT128" s="10"/>
      <c r="HU128" s="10"/>
      <c r="HV128" s="10"/>
      <c r="HW128" s="10"/>
      <c r="HX128" s="10"/>
      <c r="HY128" s="10"/>
      <c r="HZ128" s="10"/>
      <c r="IA128" s="10"/>
      <c r="IB128" s="10"/>
      <c r="IC128" s="10"/>
      <c r="ID128" s="10"/>
      <c r="IE128" s="10"/>
      <c r="IF128" s="10"/>
      <c r="IG128" s="10"/>
      <c r="IH128" s="10"/>
      <c r="II128" s="10"/>
      <c r="IJ128" s="10"/>
      <c r="IK128" s="10"/>
      <c r="IL128" s="10"/>
      <c r="IM128" s="10"/>
      <c r="IN128" s="10"/>
      <c r="IO128" s="10"/>
      <c r="IP128" s="10"/>
      <c r="IQ128" s="10"/>
      <c r="IR128" s="230"/>
    </row>
    <row r="129" spans="1:252" s="8" customFormat="1" hidden="1" x14ac:dyDescent="0.25">
      <c r="A129" s="216"/>
      <c r="B129" s="42"/>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c r="BO129" s="64"/>
      <c r="BP129" s="64"/>
      <c r="BQ129" s="64"/>
      <c r="BR129" s="64"/>
      <c r="BS129" s="64"/>
      <c r="BT129" s="64"/>
      <c r="BU129" s="64"/>
      <c r="BV129" s="64"/>
      <c r="BW129" s="64"/>
      <c r="BX129" s="64"/>
      <c r="BY129" s="64"/>
      <c r="BZ129" s="64"/>
      <c r="CA129" s="64"/>
      <c r="CB129" s="64"/>
      <c r="CC129" s="64"/>
      <c r="CD129" s="64"/>
      <c r="CE129" s="64"/>
      <c r="CF129" s="64"/>
      <c r="CG129" s="64"/>
      <c r="CH129" s="64"/>
      <c r="CI129" s="64"/>
      <c r="CJ129" s="64"/>
      <c r="CK129" s="64"/>
      <c r="CL129" s="64"/>
      <c r="CM129" s="64"/>
      <c r="CN129" s="64"/>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c r="FV129" s="10"/>
      <c r="FW129" s="10"/>
      <c r="FX129" s="10"/>
      <c r="FY129" s="10"/>
      <c r="FZ129" s="10"/>
      <c r="GA129" s="10"/>
      <c r="GB129" s="10"/>
      <c r="GC129" s="10"/>
      <c r="GD129" s="10"/>
      <c r="GE129" s="10"/>
      <c r="GF129" s="10"/>
      <c r="GG129" s="10"/>
      <c r="GH129" s="10"/>
      <c r="GI129" s="10"/>
      <c r="GJ129" s="10"/>
      <c r="GK129" s="10"/>
      <c r="GL129" s="10"/>
      <c r="GM129" s="10"/>
      <c r="GN129" s="10"/>
      <c r="GO129" s="10"/>
      <c r="GP129" s="10"/>
      <c r="GQ129" s="10"/>
      <c r="GR129" s="10"/>
      <c r="GS129" s="10"/>
      <c r="GT129" s="10"/>
      <c r="GU129" s="10"/>
      <c r="GV129" s="10"/>
      <c r="GW129" s="10"/>
      <c r="GX129" s="10"/>
      <c r="GY129" s="10"/>
      <c r="GZ129" s="10"/>
      <c r="HA129" s="10"/>
      <c r="HB129" s="10"/>
      <c r="HC129" s="10"/>
      <c r="HD129" s="10"/>
      <c r="HE129" s="10"/>
      <c r="HF129" s="10"/>
      <c r="HG129" s="10"/>
      <c r="HH129" s="10"/>
      <c r="HI129" s="10"/>
      <c r="HJ129" s="10"/>
      <c r="HK129" s="10"/>
      <c r="HL129" s="10"/>
      <c r="HM129" s="10"/>
      <c r="HN129" s="10"/>
      <c r="HO129" s="10"/>
      <c r="HP129" s="10"/>
      <c r="HQ129" s="10"/>
      <c r="HR129" s="10"/>
      <c r="HS129" s="10"/>
      <c r="HT129" s="10"/>
      <c r="HU129" s="10"/>
      <c r="HV129" s="10"/>
      <c r="HW129" s="10"/>
      <c r="HX129" s="10"/>
      <c r="HY129" s="10"/>
      <c r="HZ129" s="10"/>
      <c r="IA129" s="10"/>
      <c r="IB129" s="10"/>
      <c r="IC129" s="10"/>
      <c r="ID129" s="10"/>
      <c r="IE129" s="10"/>
      <c r="IF129" s="10"/>
      <c r="IG129" s="10"/>
      <c r="IH129" s="10"/>
      <c r="II129" s="10"/>
      <c r="IJ129" s="10"/>
      <c r="IK129" s="10"/>
      <c r="IL129" s="10"/>
      <c r="IM129" s="10"/>
      <c r="IN129" s="10"/>
      <c r="IO129" s="10"/>
      <c r="IP129" s="10"/>
      <c r="IQ129" s="10"/>
      <c r="IR129" s="230"/>
    </row>
    <row r="130" spans="1:252" s="8" customFormat="1" hidden="1" x14ac:dyDescent="0.25">
      <c r="A130" s="216" t="s">
        <v>80</v>
      </c>
      <c r="B130" s="42"/>
      <c r="C130" s="268" t="str">
        <f>IF(C164=1,$A$130," ")</f>
        <v>Braking burn</v>
      </c>
      <c r="D130" s="268" t="str">
        <f t="shared" ref="D130:BO130" si="309">IF(D164=1,$A$130," ")</f>
        <v>Braking burn</v>
      </c>
      <c r="E130" s="268" t="str">
        <f t="shared" si="309"/>
        <v>Braking burn</v>
      </c>
      <c r="F130" s="268" t="str">
        <f t="shared" si="309"/>
        <v>Braking burn</v>
      </c>
      <c r="G130" s="268" t="str">
        <f t="shared" si="309"/>
        <v>Braking burn</v>
      </c>
      <c r="H130" s="268" t="str">
        <f t="shared" si="309"/>
        <v>Braking burn</v>
      </c>
      <c r="I130" s="268" t="str">
        <f t="shared" si="309"/>
        <v>Braking burn</v>
      </c>
      <c r="J130" s="268" t="str">
        <f t="shared" si="309"/>
        <v>Braking burn</v>
      </c>
      <c r="K130" s="268" t="str">
        <f t="shared" si="309"/>
        <v>Braking burn</v>
      </c>
      <c r="L130" s="268" t="str">
        <f t="shared" si="309"/>
        <v>Braking burn</v>
      </c>
      <c r="M130" s="268" t="str">
        <f t="shared" si="309"/>
        <v>Braking burn</v>
      </c>
      <c r="N130" s="268" t="str">
        <f t="shared" si="309"/>
        <v>Braking burn</v>
      </c>
      <c r="O130" s="268" t="str">
        <f t="shared" si="309"/>
        <v>Braking burn</v>
      </c>
      <c r="P130" s="268" t="str">
        <f t="shared" si="309"/>
        <v>Braking burn</v>
      </c>
      <c r="Q130" s="268" t="str">
        <f t="shared" si="309"/>
        <v>Braking burn</v>
      </c>
      <c r="R130" s="268" t="str">
        <f t="shared" si="309"/>
        <v>Braking burn</v>
      </c>
      <c r="S130" s="268" t="str">
        <f t="shared" si="309"/>
        <v>Braking burn</v>
      </c>
      <c r="T130" s="268" t="str">
        <f t="shared" si="309"/>
        <v>Braking burn</v>
      </c>
      <c r="U130" s="268" t="str">
        <f t="shared" si="309"/>
        <v>Braking burn</v>
      </c>
      <c r="V130" s="268" t="str">
        <f t="shared" si="309"/>
        <v>Braking burn</v>
      </c>
      <c r="W130" s="268" t="str">
        <f t="shared" si="309"/>
        <v>Braking burn</v>
      </c>
      <c r="X130" s="268" t="str">
        <f t="shared" si="309"/>
        <v>Braking burn</v>
      </c>
      <c r="Y130" s="268" t="str">
        <f t="shared" si="309"/>
        <v>Braking burn</v>
      </c>
      <c r="Z130" s="268" t="str">
        <f t="shared" si="309"/>
        <v>Braking burn</v>
      </c>
      <c r="AA130" s="268" t="str">
        <f t="shared" si="309"/>
        <v>Braking burn</v>
      </c>
      <c r="AB130" s="268" t="str">
        <f t="shared" si="309"/>
        <v>Braking burn</v>
      </c>
      <c r="AC130" s="268" t="str">
        <f t="shared" si="309"/>
        <v>Braking burn</v>
      </c>
      <c r="AD130" s="268" t="str">
        <f t="shared" si="309"/>
        <v>Braking burn</v>
      </c>
      <c r="AE130" s="268" t="str">
        <f t="shared" si="309"/>
        <v>Braking burn</v>
      </c>
      <c r="AF130" s="268" t="str">
        <f t="shared" si="309"/>
        <v>Braking burn</v>
      </c>
      <c r="AG130" s="268" t="str">
        <f t="shared" si="309"/>
        <v>Braking burn</v>
      </c>
      <c r="AH130" s="268" t="str">
        <f t="shared" si="309"/>
        <v>Braking burn</v>
      </c>
      <c r="AI130" s="268" t="str">
        <f t="shared" si="309"/>
        <v>Braking burn</v>
      </c>
      <c r="AJ130" s="268" t="str">
        <f t="shared" si="309"/>
        <v>Braking burn</v>
      </c>
      <c r="AK130" s="268" t="str">
        <f t="shared" si="309"/>
        <v>Braking burn</v>
      </c>
      <c r="AL130" s="268" t="str">
        <f t="shared" si="309"/>
        <v>Braking burn</v>
      </c>
      <c r="AM130" s="268" t="str">
        <f t="shared" si="309"/>
        <v>Braking burn</v>
      </c>
      <c r="AN130" s="268" t="str">
        <f t="shared" si="309"/>
        <v>Braking burn</v>
      </c>
      <c r="AO130" s="268" t="str">
        <f t="shared" si="309"/>
        <v>Braking burn</v>
      </c>
      <c r="AP130" s="268" t="str">
        <f t="shared" si="309"/>
        <v>Braking burn</v>
      </c>
      <c r="AQ130" s="268" t="str">
        <f t="shared" si="309"/>
        <v>Braking burn</v>
      </c>
      <c r="AR130" s="268" t="str">
        <f t="shared" si="309"/>
        <v>Braking burn</v>
      </c>
      <c r="AS130" s="268" t="str">
        <f t="shared" si="309"/>
        <v>Braking burn</v>
      </c>
      <c r="AT130" s="268" t="str">
        <f t="shared" si="309"/>
        <v>Braking burn</v>
      </c>
      <c r="AU130" s="268" t="str">
        <f t="shared" si="309"/>
        <v>Braking burn</v>
      </c>
      <c r="AV130" s="268" t="str">
        <f t="shared" si="309"/>
        <v>Braking burn</v>
      </c>
      <c r="AW130" s="268" t="str">
        <f t="shared" si="309"/>
        <v>Braking burn</v>
      </c>
      <c r="AX130" s="268" t="str">
        <f t="shared" si="309"/>
        <v>Braking burn</v>
      </c>
      <c r="AY130" s="268" t="str">
        <f t="shared" si="309"/>
        <v>Braking burn</v>
      </c>
      <c r="AZ130" s="268" t="str">
        <f t="shared" si="309"/>
        <v>Braking burn</v>
      </c>
      <c r="BA130" s="268" t="str">
        <f t="shared" si="309"/>
        <v>Braking burn</v>
      </c>
      <c r="BB130" s="268" t="str">
        <f t="shared" si="309"/>
        <v>Braking burn</v>
      </c>
      <c r="BC130" s="268" t="str">
        <f t="shared" si="309"/>
        <v>Braking burn</v>
      </c>
      <c r="BD130" s="268" t="str">
        <f t="shared" si="309"/>
        <v>Braking burn</v>
      </c>
      <c r="BE130" s="268" t="str">
        <f t="shared" si="309"/>
        <v>Braking burn</v>
      </c>
      <c r="BF130" s="268" t="str">
        <f t="shared" si="309"/>
        <v>Braking burn</v>
      </c>
      <c r="BG130" s="268" t="str">
        <f t="shared" si="309"/>
        <v>Braking burn</v>
      </c>
      <c r="BH130" s="268" t="str">
        <f t="shared" si="309"/>
        <v>Braking burn</v>
      </c>
      <c r="BI130" s="268" t="str">
        <f t="shared" si="309"/>
        <v>Braking burn</v>
      </c>
      <c r="BJ130" s="268" t="str">
        <f t="shared" si="309"/>
        <v>Braking burn</v>
      </c>
      <c r="BK130" s="268" t="str">
        <f t="shared" si="309"/>
        <v>Braking burn</v>
      </c>
      <c r="BL130" s="268" t="str">
        <f t="shared" si="309"/>
        <v>Braking burn</v>
      </c>
      <c r="BM130" s="268" t="str">
        <f t="shared" si="309"/>
        <v>Braking burn</v>
      </c>
      <c r="BN130" s="268" t="str">
        <f t="shared" si="309"/>
        <v>Braking burn</v>
      </c>
      <c r="BO130" s="268" t="str">
        <f t="shared" si="309"/>
        <v>Braking burn</v>
      </c>
      <c r="BP130" s="268" t="str">
        <f t="shared" ref="BP130:EA130" si="310">IF(BP164=1,$A$130," ")</f>
        <v>Braking burn</v>
      </c>
      <c r="BQ130" s="268" t="str">
        <f t="shared" si="310"/>
        <v>Braking burn</v>
      </c>
      <c r="BR130" s="268" t="str">
        <f t="shared" si="310"/>
        <v>Braking burn</v>
      </c>
      <c r="BS130" s="268" t="str">
        <f t="shared" si="310"/>
        <v>Braking burn</v>
      </c>
      <c r="BT130" s="268" t="str">
        <f t="shared" si="310"/>
        <v>Braking burn</v>
      </c>
      <c r="BU130" s="268" t="str">
        <f t="shared" si="310"/>
        <v>Braking burn</v>
      </c>
      <c r="BV130" s="268" t="str">
        <f t="shared" si="310"/>
        <v>Braking burn</v>
      </c>
      <c r="BW130" s="268" t="str">
        <f t="shared" si="310"/>
        <v>Braking burn</v>
      </c>
      <c r="BX130" s="268" t="str">
        <f t="shared" si="310"/>
        <v>Braking burn</v>
      </c>
      <c r="BY130" s="268" t="str">
        <f t="shared" si="310"/>
        <v>Braking burn</v>
      </c>
      <c r="BZ130" s="268" t="str">
        <f t="shared" si="310"/>
        <v>Braking burn</v>
      </c>
      <c r="CA130" s="268" t="str">
        <f t="shared" si="310"/>
        <v>Braking burn</v>
      </c>
      <c r="CB130" s="268" t="str">
        <f t="shared" si="310"/>
        <v>Braking burn</v>
      </c>
      <c r="CC130" s="268" t="str">
        <f t="shared" si="310"/>
        <v>Braking burn</v>
      </c>
      <c r="CD130" s="268" t="str">
        <f t="shared" si="310"/>
        <v>Braking burn</v>
      </c>
      <c r="CE130" s="268" t="str">
        <f t="shared" si="310"/>
        <v>Braking burn</v>
      </c>
      <c r="CF130" s="268" t="str">
        <f t="shared" si="310"/>
        <v>Braking burn</v>
      </c>
      <c r="CG130" s="268" t="str">
        <f t="shared" si="310"/>
        <v>Braking burn</v>
      </c>
      <c r="CH130" s="268" t="str">
        <f t="shared" si="310"/>
        <v>Braking burn</v>
      </c>
      <c r="CI130" s="268" t="str">
        <f t="shared" si="310"/>
        <v>Braking burn</v>
      </c>
      <c r="CJ130" s="268" t="str">
        <f t="shared" si="310"/>
        <v>Braking burn</v>
      </c>
      <c r="CK130" s="268" t="str">
        <f t="shared" si="310"/>
        <v>Braking burn</v>
      </c>
      <c r="CL130" s="268" t="str">
        <f t="shared" si="310"/>
        <v>Braking burn</v>
      </c>
      <c r="CM130" s="268" t="str">
        <f t="shared" si="310"/>
        <v>Braking burn</v>
      </c>
      <c r="CN130" s="268" t="str">
        <f t="shared" si="310"/>
        <v>Braking burn</v>
      </c>
      <c r="CO130" s="268" t="str">
        <f t="shared" si="310"/>
        <v>Braking burn</v>
      </c>
      <c r="CP130" s="268" t="str">
        <f t="shared" si="310"/>
        <v>Braking burn</v>
      </c>
      <c r="CQ130" s="268" t="str">
        <f t="shared" si="310"/>
        <v>Braking burn</v>
      </c>
      <c r="CR130" s="268" t="str">
        <f t="shared" si="310"/>
        <v>Braking burn</v>
      </c>
      <c r="CS130" s="268" t="str">
        <f t="shared" si="310"/>
        <v>Braking burn</v>
      </c>
      <c r="CT130" s="268" t="str">
        <f t="shared" si="310"/>
        <v xml:space="preserve"> </v>
      </c>
      <c r="CU130" s="268" t="str">
        <f t="shared" si="310"/>
        <v xml:space="preserve"> </v>
      </c>
      <c r="CV130" s="268" t="str">
        <f t="shared" si="310"/>
        <v xml:space="preserve"> </v>
      </c>
      <c r="CW130" s="268" t="str">
        <f t="shared" si="310"/>
        <v xml:space="preserve"> </v>
      </c>
      <c r="CX130" s="268" t="str">
        <f t="shared" si="310"/>
        <v xml:space="preserve"> </v>
      </c>
      <c r="CY130" s="268" t="str">
        <f t="shared" si="310"/>
        <v xml:space="preserve"> </v>
      </c>
      <c r="CZ130" s="268" t="str">
        <f t="shared" si="310"/>
        <v xml:space="preserve"> </v>
      </c>
      <c r="DA130" s="268" t="str">
        <f t="shared" si="310"/>
        <v xml:space="preserve"> </v>
      </c>
      <c r="DB130" s="268" t="str">
        <f t="shared" si="310"/>
        <v xml:space="preserve"> </v>
      </c>
      <c r="DC130" s="268" t="str">
        <f t="shared" si="310"/>
        <v xml:space="preserve"> </v>
      </c>
      <c r="DD130" s="268" t="str">
        <f t="shared" si="310"/>
        <v xml:space="preserve"> </v>
      </c>
      <c r="DE130" s="268" t="str">
        <f t="shared" si="310"/>
        <v xml:space="preserve"> </v>
      </c>
      <c r="DF130" s="268" t="str">
        <f t="shared" si="310"/>
        <v xml:space="preserve"> </v>
      </c>
      <c r="DG130" s="268" t="str">
        <f t="shared" si="310"/>
        <v xml:space="preserve"> </v>
      </c>
      <c r="DH130" s="268" t="str">
        <f t="shared" si="310"/>
        <v xml:space="preserve"> </v>
      </c>
      <c r="DI130" s="268" t="str">
        <f t="shared" si="310"/>
        <v xml:space="preserve"> </v>
      </c>
      <c r="DJ130" s="268" t="str">
        <f t="shared" si="310"/>
        <v xml:space="preserve"> </v>
      </c>
      <c r="DK130" s="268" t="str">
        <f t="shared" si="310"/>
        <v xml:space="preserve"> </v>
      </c>
      <c r="DL130" s="268" t="str">
        <f t="shared" si="310"/>
        <v xml:space="preserve"> </v>
      </c>
      <c r="DM130" s="268" t="str">
        <f t="shared" si="310"/>
        <v xml:space="preserve"> </v>
      </c>
      <c r="DN130" s="268" t="str">
        <f t="shared" si="310"/>
        <v xml:space="preserve"> </v>
      </c>
      <c r="DO130" s="268" t="str">
        <f t="shared" si="310"/>
        <v xml:space="preserve"> </v>
      </c>
      <c r="DP130" s="268" t="str">
        <f t="shared" si="310"/>
        <v xml:space="preserve"> </v>
      </c>
      <c r="DQ130" s="268" t="str">
        <f t="shared" si="310"/>
        <v xml:space="preserve"> </v>
      </c>
      <c r="DR130" s="268" t="str">
        <f t="shared" si="310"/>
        <v xml:space="preserve"> </v>
      </c>
      <c r="DS130" s="268" t="str">
        <f t="shared" si="310"/>
        <v xml:space="preserve"> </v>
      </c>
      <c r="DT130" s="268" t="str">
        <f t="shared" si="310"/>
        <v xml:space="preserve"> </v>
      </c>
      <c r="DU130" s="268" t="str">
        <f t="shared" si="310"/>
        <v xml:space="preserve"> </v>
      </c>
      <c r="DV130" s="268" t="str">
        <f t="shared" si="310"/>
        <v xml:space="preserve"> </v>
      </c>
      <c r="DW130" s="268" t="str">
        <f t="shared" si="310"/>
        <v xml:space="preserve"> </v>
      </c>
      <c r="DX130" s="268" t="str">
        <f t="shared" si="310"/>
        <v xml:space="preserve"> </v>
      </c>
      <c r="DY130" s="268" t="str">
        <f t="shared" si="310"/>
        <v xml:space="preserve"> </v>
      </c>
      <c r="DZ130" s="268" t="str">
        <f t="shared" si="310"/>
        <v xml:space="preserve"> </v>
      </c>
      <c r="EA130" s="268" t="str">
        <f t="shared" si="310"/>
        <v xml:space="preserve"> </v>
      </c>
      <c r="EB130" s="268" t="str">
        <f t="shared" ref="EB130:GM130" si="311">IF(EB164=1,$A$130," ")</f>
        <v xml:space="preserve"> </v>
      </c>
      <c r="EC130" s="268" t="str">
        <f t="shared" si="311"/>
        <v xml:space="preserve"> </v>
      </c>
      <c r="ED130" s="268" t="str">
        <f t="shared" si="311"/>
        <v xml:space="preserve"> </v>
      </c>
      <c r="EE130" s="268" t="str">
        <f t="shared" si="311"/>
        <v xml:space="preserve"> </v>
      </c>
      <c r="EF130" s="268" t="str">
        <f t="shared" si="311"/>
        <v xml:space="preserve"> </v>
      </c>
      <c r="EG130" s="268" t="str">
        <f t="shared" si="311"/>
        <v xml:space="preserve"> </v>
      </c>
      <c r="EH130" s="268" t="str">
        <f t="shared" si="311"/>
        <v xml:space="preserve"> </v>
      </c>
      <c r="EI130" s="268" t="str">
        <f t="shared" si="311"/>
        <v xml:space="preserve"> </v>
      </c>
      <c r="EJ130" s="268" t="str">
        <f t="shared" si="311"/>
        <v xml:space="preserve"> </v>
      </c>
      <c r="EK130" s="268" t="str">
        <f t="shared" si="311"/>
        <v xml:space="preserve"> </v>
      </c>
      <c r="EL130" s="268" t="str">
        <f t="shared" si="311"/>
        <v xml:space="preserve"> </v>
      </c>
      <c r="EM130" s="268" t="str">
        <f t="shared" si="311"/>
        <v xml:space="preserve"> </v>
      </c>
      <c r="EN130" s="268" t="str">
        <f t="shared" si="311"/>
        <v xml:space="preserve"> </v>
      </c>
      <c r="EO130" s="268" t="str">
        <f t="shared" si="311"/>
        <v xml:space="preserve"> </v>
      </c>
      <c r="EP130" s="268" t="str">
        <f t="shared" si="311"/>
        <v xml:space="preserve"> </v>
      </c>
      <c r="EQ130" s="268" t="str">
        <f t="shared" si="311"/>
        <v xml:space="preserve"> </v>
      </c>
      <c r="ER130" s="268" t="str">
        <f t="shared" si="311"/>
        <v xml:space="preserve"> </v>
      </c>
      <c r="ES130" s="268" t="str">
        <f t="shared" si="311"/>
        <v xml:space="preserve"> </v>
      </c>
      <c r="ET130" s="268" t="str">
        <f t="shared" si="311"/>
        <v xml:space="preserve"> </v>
      </c>
      <c r="EU130" s="268" t="str">
        <f t="shared" si="311"/>
        <v xml:space="preserve"> </v>
      </c>
      <c r="EV130" s="268" t="str">
        <f t="shared" si="311"/>
        <v xml:space="preserve"> </v>
      </c>
      <c r="EW130" s="268" t="str">
        <f t="shared" si="311"/>
        <v xml:space="preserve"> </v>
      </c>
      <c r="EX130" s="268" t="str">
        <f t="shared" si="311"/>
        <v xml:space="preserve"> </v>
      </c>
      <c r="EY130" s="268" t="str">
        <f t="shared" si="311"/>
        <v xml:space="preserve"> </v>
      </c>
      <c r="EZ130" s="268" t="str">
        <f t="shared" si="311"/>
        <v xml:space="preserve"> </v>
      </c>
      <c r="FA130" s="268" t="str">
        <f t="shared" si="311"/>
        <v xml:space="preserve"> </v>
      </c>
      <c r="FB130" s="268" t="str">
        <f t="shared" si="311"/>
        <v xml:space="preserve"> </v>
      </c>
      <c r="FC130" s="268" t="str">
        <f t="shared" si="311"/>
        <v xml:space="preserve"> </v>
      </c>
      <c r="FD130" s="268" t="str">
        <f t="shared" si="311"/>
        <v xml:space="preserve"> </v>
      </c>
      <c r="FE130" s="268" t="str">
        <f t="shared" si="311"/>
        <v xml:space="preserve"> </v>
      </c>
      <c r="FF130" s="268" t="str">
        <f t="shared" si="311"/>
        <v xml:space="preserve"> </v>
      </c>
      <c r="FG130" s="268" t="str">
        <f t="shared" si="311"/>
        <v xml:space="preserve"> </v>
      </c>
      <c r="FH130" s="268" t="str">
        <f t="shared" si="311"/>
        <v xml:space="preserve"> </v>
      </c>
      <c r="FI130" s="268" t="str">
        <f t="shared" si="311"/>
        <v xml:space="preserve"> </v>
      </c>
      <c r="FJ130" s="268" t="str">
        <f t="shared" si="311"/>
        <v xml:space="preserve"> </v>
      </c>
      <c r="FK130" s="268" t="str">
        <f t="shared" si="311"/>
        <v xml:space="preserve"> </v>
      </c>
      <c r="FL130" s="268" t="str">
        <f t="shared" si="311"/>
        <v xml:space="preserve"> </v>
      </c>
      <c r="FM130" s="268" t="str">
        <f t="shared" si="311"/>
        <v xml:space="preserve"> </v>
      </c>
      <c r="FN130" s="268" t="str">
        <f t="shared" si="311"/>
        <v xml:space="preserve"> </v>
      </c>
      <c r="FO130" s="268" t="str">
        <f t="shared" si="311"/>
        <v xml:space="preserve"> </v>
      </c>
      <c r="FP130" s="268" t="str">
        <f t="shared" si="311"/>
        <v xml:space="preserve"> </v>
      </c>
      <c r="FQ130" s="268" t="str">
        <f t="shared" si="311"/>
        <v xml:space="preserve"> </v>
      </c>
      <c r="FR130" s="268" t="str">
        <f t="shared" si="311"/>
        <v xml:space="preserve"> </v>
      </c>
      <c r="FS130" s="268" t="str">
        <f t="shared" si="311"/>
        <v xml:space="preserve"> </v>
      </c>
      <c r="FT130" s="268" t="str">
        <f t="shared" si="311"/>
        <v xml:space="preserve"> </v>
      </c>
      <c r="FU130" s="268" t="str">
        <f t="shared" si="311"/>
        <v xml:space="preserve"> </v>
      </c>
      <c r="FV130" s="268" t="str">
        <f t="shared" si="311"/>
        <v xml:space="preserve"> </v>
      </c>
      <c r="FW130" s="268" t="str">
        <f t="shared" si="311"/>
        <v xml:space="preserve"> </v>
      </c>
      <c r="FX130" s="268" t="str">
        <f t="shared" si="311"/>
        <v xml:space="preserve"> </v>
      </c>
      <c r="FY130" s="268" t="str">
        <f t="shared" si="311"/>
        <v xml:space="preserve"> </v>
      </c>
      <c r="FZ130" s="268" t="str">
        <f t="shared" si="311"/>
        <v xml:space="preserve"> </v>
      </c>
      <c r="GA130" s="268" t="str">
        <f t="shared" si="311"/>
        <v xml:space="preserve"> </v>
      </c>
      <c r="GB130" s="268" t="str">
        <f t="shared" si="311"/>
        <v xml:space="preserve"> </v>
      </c>
      <c r="GC130" s="268" t="str">
        <f t="shared" si="311"/>
        <v xml:space="preserve"> </v>
      </c>
      <c r="GD130" s="268" t="str">
        <f t="shared" si="311"/>
        <v xml:space="preserve"> </v>
      </c>
      <c r="GE130" s="268" t="str">
        <f t="shared" si="311"/>
        <v xml:space="preserve"> </v>
      </c>
      <c r="GF130" s="268" t="str">
        <f t="shared" si="311"/>
        <v xml:space="preserve"> </v>
      </c>
      <c r="GG130" s="268" t="str">
        <f t="shared" si="311"/>
        <v xml:space="preserve"> </v>
      </c>
      <c r="GH130" s="268" t="str">
        <f t="shared" si="311"/>
        <v xml:space="preserve"> </v>
      </c>
      <c r="GI130" s="268" t="str">
        <f t="shared" si="311"/>
        <v xml:space="preserve"> </v>
      </c>
      <c r="GJ130" s="268" t="str">
        <f t="shared" si="311"/>
        <v xml:space="preserve"> </v>
      </c>
      <c r="GK130" s="268" t="str">
        <f t="shared" si="311"/>
        <v xml:space="preserve"> </v>
      </c>
      <c r="GL130" s="268" t="str">
        <f t="shared" si="311"/>
        <v xml:space="preserve"> </v>
      </c>
      <c r="GM130" s="268" t="str">
        <f t="shared" si="311"/>
        <v xml:space="preserve"> </v>
      </c>
      <c r="GN130" s="268" t="str">
        <f t="shared" ref="GN130:IR130" si="312">IF(GN164=1,$A$130," ")</f>
        <v xml:space="preserve"> </v>
      </c>
      <c r="GO130" s="268" t="str">
        <f t="shared" si="312"/>
        <v xml:space="preserve"> </v>
      </c>
      <c r="GP130" s="268" t="str">
        <f t="shared" si="312"/>
        <v xml:space="preserve"> </v>
      </c>
      <c r="GQ130" s="268" t="str">
        <f t="shared" si="312"/>
        <v xml:space="preserve"> </v>
      </c>
      <c r="GR130" s="268" t="str">
        <f t="shared" si="312"/>
        <v xml:space="preserve"> </v>
      </c>
      <c r="GS130" s="268" t="str">
        <f t="shared" si="312"/>
        <v xml:space="preserve"> </v>
      </c>
      <c r="GT130" s="268" t="str">
        <f t="shared" si="312"/>
        <v xml:space="preserve"> </v>
      </c>
      <c r="GU130" s="268" t="str">
        <f t="shared" si="312"/>
        <v xml:space="preserve"> </v>
      </c>
      <c r="GV130" s="268" t="str">
        <f t="shared" si="312"/>
        <v xml:space="preserve"> </v>
      </c>
      <c r="GW130" s="268" t="str">
        <f t="shared" si="312"/>
        <v xml:space="preserve"> </v>
      </c>
      <c r="GX130" s="268" t="str">
        <f t="shared" si="312"/>
        <v xml:space="preserve"> </v>
      </c>
      <c r="GY130" s="268" t="str">
        <f t="shared" si="312"/>
        <v xml:space="preserve"> </v>
      </c>
      <c r="GZ130" s="268" t="str">
        <f t="shared" si="312"/>
        <v xml:space="preserve"> </v>
      </c>
      <c r="HA130" s="268" t="str">
        <f t="shared" si="312"/>
        <v xml:space="preserve"> </v>
      </c>
      <c r="HB130" s="268" t="str">
        <f t="shared" si="312"/>
        <v xml:space="preserve"> </v>
      </c>
      <c r="HC130" s="268" t="str">
        <f t="shared" si="312"/>
        <v xml:space="preserve"> </v>
      </c>
      <c r="HD130" s="268" t="str">
        <f t="shared" si="312"/>
        <v xml:space="preserve"> </v>
      </c>
      <c r="HE130" s="268" t="str">
        <f t="shared" si="312"/>
        <v xml:space="preserve"> </v>
      </c>
      <c r="HF130" s="268" t="str">
        <f t="shared" si="312"/>
        <v xml:space="preserve"> </v>
      </c>
      <c r="HG130" s="268" t="str">
        <f t="shared" si="312"/>
        <v xml:space="preserve"> </v>
      </c>
      <c r="HH130" s="268" t="str">
        <f t="shared" si="312"/>
        <v xml:space="preserve"> </v>
      </c>
      <c r="HI130" s="268" t="str">
        <f t="shared" si="312"/>
        <v xml:space="preserve"> </v>
      </c>
      <c r="HJ130" s="268" t="str">
        <f t="shared" si="312"/>
        <v xml:space="preserve"> </v>
      </c>
      <c r="HK130" s="268" t="str">
        <f t="shared" si="312"/>
        <v xml:space="preserve"> </v>
      </c>
      <c r="HL130" s="268" t="str">
        <f t="shared" si="312"/>
        <v xml:space="preserve"> </v>
      </c>
      <c r="HM130" s="268" t="str">
        <f t="shared" si="312"/>
        <v xml:space="preserve"> </v>
      </c>
      <c r="HN130" s="268" t="str">
        <f t="shared" si="312"/>
        <v xml:space="preserve"> </v>
      </c>
      <c r="HO130" s="268" t="str">
        <f t="shared" si="312"/>
        <v xml:space="preserve"> </v>
      </c>
      <c r="HP130" s="268" t="str">
        <f t="shared" si="312"/>
        <v xml:space="preserve"> </v>
      </c>
      <c r="HQ130" s="268" t="str">
        <f t="shared" si="312"/>
        <v xml:space="preserve"> </v>
      </c>
      <c r="HR130" s="268" t="str">
        <f t="shared" si="312"/>
        <v xml:space="preserve"> </v>
      </c>
      <c r="HS130" s="268" t="str">
        <f t="shared" si="312"/>
        <v xml:space="preserve"> </v>
      </c>
      <c r="HT130" s="268" t="str">
        <f t="shared" si="312"/>
        <v xml:space="preserve"> </v>
      </c>
      <c r="HU130" s="268" t="str">
        <f t="shared" si="312"/>
        <v xml:space="preserve"> </v>
      </c>
      <c r="HV130" s="268" t="str">
        <f t="shared" si="312"/>
        <v xml:space="preserve"> </v>
      </c>
      <c r="HW130" s="268" t="str">
        <f t="shared" si="312"/>
        <v xml:space="preserve"> </v>
      </c>
      <c r="HX130" s="268" t="str">
        <f t="shared" si="312"/>
        <v xml:space="preserve"> </v>
      </c>
      <c r="HY130" s="268" t="str">
        <f t="shared" si="312"/>
        <v xml:space="preserve"> </v>
      </c>
      <c r="HZ130" s="268" t="str">
        <f t="shared" si="312"/>
        <v xml:space="preserve"> </v>
      </c>
      <c r="IA130" s="268" t="str">
        <f t="shared" si="312"/>
        <v xml:space="preserve"> </v>
      </c>
      <c r="IB130" s="268" t="str">
        <f t="shared" si="312"/>
        <v xml:space="preserve"> </v>
      </c>
      <c r="IC130" s="268" t="str">
        <f t="shared" si="312"/>
        <v xml:space="preserve"> </v>
      </c>
      <c r="ID130" s="268" t="str">
        <f t="shared" si="312"/>
        <v xml:space="preserve"> </v>
      </c>
      <c r="IE130" s="268" t="str">
        <f t="shared" si="312"/>
        <v xml:space="preserve"> </v>
      </c>
      <c r="IF130" s="268" t="str">
        <f t="shared" si="312"/>
        <v xml:space="preserve"> </v>
      </c>
      <c r="IG130" s="268" t="str">
        <f t="shared" si="312"/>
        <v xml:space="preserve"> </v>
      </c>
      <c r="IH130" s="268" t="str">
        <f t="shared" si="312"/>
        <v xml:space="preserve"> </v>
      </c>
      <c r="II130" s="268" t="str">
        <f t="shared" si="312"/>
        <v xml:space="preserve"> </v>
      </c>
      <c r="IJ130" s="268" t="str">
        <f t="shared" si="312"/>
        <v xml:space="preserve"> </v>
      </c>
      <c r="IK130" s="268" t="str">
        <f t="shared" si="312"/>
        <v xml:space="preserve"> </v>
      </c>
      <c r="IL130" s="268" t="str">
        <f t="shared" si="312"/>
        <v xml:space="preserve"> </v>
      </c>
      <c r="IM130" s="268" t="str">
        <f t="shared" si="312"/>
        <v xml:space="preserve"> </v>
      </c>
      <c r="IN130" s="268" t="str">
        <f t="shared" si="312"/>
        <v xml:space="preserve"> </v>
      </c>
      <c r="IO130" s="268" t="str">
        <f t="shared" si="312"/>
        <v xml:space="preserve"> </v>
      </c>
      <c r="IP130" s="268" t="str">
        <f t="shared" si="312"/>
        <v xml:space="preserve"> </v>
      </c>
      <c r="IQ130" s="268" t="str">
        <f t="shared" si="312"/>
        <v xml:space="preserve"> </v>
      </c>
      <c r="IR130" s="268" t="str">
        <f t="shared" si="312"/>
        <v xml:space="preserve"> </v>
      </c>
    </row>
    <row r="131" spans="1:252" s="8" customFormat="1" hidden="1" x14ac:dyDescent="0.25">
      <c r="A131" s="216" t="s">
        <v>81</v>
      </c>
      <c r="B131" s="42"/>
      <c r="C131" s="268" t="str">
        <f t="shared" ref="C131:BN131" si="313">IF(C166=1,$A$131,C130)</f>
        <v>Braking burn</v>
      </c>
      <c r="D131" s="268" t="str">
        <f t="shared" si="313"/>
        <v>Braking burn</v>
      </c>
      <c r="E131" s="268" t="str">
        <f t="shared" si="313"/>
        <v>Braking burn</v>
      </c>
      <c r="F131" s="268" t="str">
        <f t="shared" si="313"/>
        <v>Braking burn</v>
      </c>
      <c r="G131" s="268" t="str">
        <f t="shared" si="313"/>
        <v>Braking burn</v>
      </c>
      <c r="H131" s="268" t="str">
        <f t="shared" si="313"/>
        <v>Braking burn</v>
      </c>
      <c r="I131" s="268" t="str">
        <f t="shared" si="313"/>
        <v>Braking burn</v>
      </c>
      <c r="J131" s="268" t="str">
        <f t="shared" si="313"/>
        <v>Braking burn</v>
      </c>
      <c r="K131" s="268" t="str">
        <f t="shared" si="313"/>
        <v>Braking burn</v>
      </c>
      <c r="L131" s="268" t="str">
        <f t="shared" si="313"/>
        <v>Braking burn</v>
      </c>
      <c r="M131" s="268" t="str">
        <f t="shared" si="313"/>
        <v>Braking burn</v>
      </c>
      <c r="N131" s="268" t="str">
        <f t="shared" si="313"/>
        <v>Braking burn</v>
      </c>
      <c r="O131" s="268" t="str">
        <f t="shared" si="313"/>
        <v>Braking burn</v>
      </c>
      <c r="P131" s="268" t="str">
        <f t="shared" si="313"/>
        <v>Braking burn</v>
      </c>
      <c r="Q131" s="268" t="str">
        <f t="shared" si="313"/>
        <v>Braking burn</v>
      </c>
      <c r="R131" s="268" t="str">
        <f t="shared" si="313"/>
        <v>Braking burn</v>
      </c>
      <c r="S131" s="268" t="str">
        <f t="shared" si="313"/>
        <v>Braking burn</v>
      </c>
      <c r="T131" s="268" t="str">
        <f t="shared" si="313"/>
        <v>Braking burn</v>
      </c>
      <c r="U131" s="268" t="str">
        <f t="shared" si="313"/>
        <v>Braking burn</v>
      </c>
      <c r="V131" s="268" t="str">
        <f t="shared" si="313"/>
        <v>Braking burn</v>
      </c>
      <c r="W131" s="268" t="str">
        <f t="shared" si="313"/>
        <v>Braking burn</v>
      </c>
      <c r="X131" s="268" t="str">
        <f t="shared" si="313"/>
        <v>Braking burn</v>
      </c>
      <c r="Y131" s="268" t="str">
        <f t="shared" si="313"/>
        <v>Braking burn</v>
      </c>
      <c r="Z131" s="268" t="str">
        <f t="shared" si="313"/>
        <v>Braking burn</v>
      </c>
      <c r="AA131" s="268" t="str">
        <f t="shared" si="313"/>
        <v>Braking burn</v>
      </c>
      <c r="AB131" s="268" t="str">
        <f t="shared" si="313"/>
        <v>Braking burn</v>
      </c>
      <c r="AC131" s="268" t="str">
        <f t="shared" si="313"/>
        <v>Braking burn</v>
      </c>
      <c r="AD131" s="268" t="str">
        <f t="shared" si="313"/>
        <v>Braking burn</v>
      </c>
      <c r="AE131" s="268" t="str">
        <f t="shared" si="313"/>
        <v>Braking burn</v>
      </c>
      <c r="AF131" s="268" t="str">
        <f t="shared" si="313"/>
        <v>Braking burn</v>
      </c>
      <c r="AG131" s="268" t="str">
        <f t="shared" si="313"/>
        <v>Braking burn</v>
      </c>
      <c r="AH131" s="268" t="str">
        <f t="shared" si="313"/>
        <v>Braking burn</v>
      </c>
      <c r="AI131" s="268" t="str">
        <f t="shared" si="313"/>
        <v>Braking burn</v>
      </c>
      <c r="AJ131" s="268" t="str">
        <f t="shared" si="313"/>
        <v>Braking burn</v>
      </c>
      <c r="AK131" s="268" t="str">
        <f t="shared" si="313"/>
        <v>Braking burn</v>
      </c>
      <c r="AL131" s="268" t="str">
        <f t="shared" si="313"/>
        <v>Braking burn</v>
      </c>
      <c r="AM131" s="268" t="str">
        <f t="shared" si="313"/>
        <v>Braking burn</v>
      </c>
      <c r="AN131" s="268" t="str">
        <f t="shared" si="313"/>
        <v>Braking burn</v>
      </c>
      <c r="AO131" s="268" t="str">
        <f t="shared" si="313"/>
        <v>Braking burn</v>
      </c>
      <c r="AP131" s="268" t="str">
        <f t="shared" si="313"/>
        <v>Braking burn</v>
      </c>
      <c r="AQ131" s="268" t="str">
        <f t="shared" si="313"/>
        <v>Braking burn</v>
      </c>
      <c r="AR131" s="268" t="str">
        <f t="shared" si="313"/>
        <v>Braking burn</v>
      </c>
      <c r="AS131" s="268" t="str">
        <f t="shared" si="313"/>
        <v>Braking burn</v>
      </c>
      <c r="AT131" s="268" t="str">
        <f t="shared" si="313"/>
        <v>Braking burn</v>
      </c>
      <c r="AU131" s="268" t="str">
        <f t="shared" si="313"/>
        <v>Braking burn</v>
      </c>
      <c r="AV131" s="268" t="str">
        <f t="shared" si="313"/>
        <v>Braking burn</v>
      </c>
      <c r="AW131" s="268" t="str">
        <f t="shared" si="313"/>
        <v>Braking burn</v>
      </c>
      <c r="AX131" s="268" t="str">
        <f t="shared" si="313"/>
        <v>Braking burn</v>
      </c>
      <c r="AY131" s="268" t="str">
        <f t="shared" si="313"/>
        <v>Braking burn</v>
      </c>
      <c r="AZ131" s="268" t="str">
        <f t="shared" si="313"/>
        <v>Braking burn</v>
      </c>
      <c r="BA131" s="268" t="str">
        <f t="shared" si="313"/>
        <v>Braking burn</v>
      </c>
      <c r="BB131" s="268" t="str">
        <f t="shared" si="313"/>
        <v>Braking burn</v>
      </c>
      <c r="BC131" s="268" t="str">
        <f t="shared" si="313"/>
        <v>Braking burn</v>
      </c>
      <c r="BD131" s="268" t="str">
        <f t="shared" si="313"/>
        <v>Braking burn</v>
      </c>
      <c r="BE131" s="268" t="str">
        <f t="shared" si="313"/>
        <v>Braking burn</v>
      </c>
      <c r="BF131" s="268" t="str">
        <f t="shared" si="313"/>
        <v>Braking burn</v>
      </c>
      <c r="BG131" s="268" t="str">
        <f t="shared" si="313"/>
        <v>Braking burn</v>
      </c>
      <c r="BH131" s="268" t="str">
        <f t="shared" si="313"/>
        <v>Braking burn</v>
      </c>
      <c r="BI131" s="268" t="str">
        <f t="shared" si="313"/>
        <v>Braking burn</v>
      </c>
      <c r="BJ131" s="268" t="str">
        <f t="shared" si="313"/>
        <v>Braking burn</v>
      </c>
      <c r="BK131" s="268" t="str">
        <f t="shared" si="313"/>
        <v>Braking burn</v>
      </c>
      <c r="BL131" s="268" t="str">
        <f t="shared" si="313"/>
        <v>Braking burn</v>
      </c>
      <c r="BM131" s="268" t="str">
        <f t="shared" si="313"/>
        <v>Braking burn</v>
      </c>
      <c r="BN131" s="268" t="str">
        <f t="shared" si="313"/>
        <v>Braking burn</v>
      </c>
      <c r="BO131" s="268" t="str">
        <f t="shared" ref="BO131:DZ131" si="314">IF(BO166=1,$A$131,BO130)</f>
        <v>Braking burn</v>
      </c>
      <c r="BP131" s="268" t="str">
        <f t="shared" si="314"/>
        <v>Braking burn</v>
      </c>
      <c r="BQ131" s="268" t="str">
        <f t="shared" si="314"/>
        <v>Braking burn</v>
      </c>
      <c r="BR131" s="268" t="str">
        <f t="shared" si="314"/>
        <v>Braking burn</v>
      </c>
      <c r="BS131" s="268" t="str">
        <f t="shared" si="314"/>
        <v>Braking burn</v>
      </c>
      <c r="BT131" s="268" t="str">
        <f t="shared" si="314"/>
        <v>Braking burn</v>
      </c>
      <c r="BU131" s="268" t="str">
        <f t="shared" si="314"/>
        <v>Braking burn</v>
      </c>
      <c r="BV131" s="268" t="str">
        <f t="shared" si="314"/>
        <v>Braking burn</v>
      </c>
      <c r="BW131" s="268" t="str">
        <f t="shared" si="314"/>
        <v>Braking burn</v>
      </c>
      <c r="BX131" s="268" t="str">
        <f t="shared" si="314"/>
        <v>Braking burn</v>
      </c>
      <c r="BY131" s="268" t="str">
        <f t="shared" si="314"/>
        <v>Braking burn</v>
      </c>
      <c r="BZ131" s="268" t="str">
        <f t="shared" si="314"/>
        <v>Braking burn</v>
      </c>
      <c r="CA131" s="268" t="str">
        <f t="shared" si="314"/>
        <v>Braking burn</v>
      </c>
      <c r="CB131" s="268" t="str">
        <f t="shared" si="314"/>
        <v>Braking burn</v>
      </c>
      <c r="CC131" s="268" t="str">
        <f t="shared" si="314"/>
        <v>Braking burn</v>
      </c>
      <c r="CD131" s="268" t="str">
        <f t="shared" si="314"/>
        <v>Braking burn</v>
      </c>
      <c r="CE131" s="268" t="str">
        <f t="shared" si="314"/>
        <v>Braking burn</v>
      </c>
      <c r="CF131" s="268" t="str">
        <f t="shared" si="314"/>
        <v>Braking burn</v>
      </c>
      <c r="CG131" s="268" t="str">
        <f t="shared" si="314"/>
        <v>Braking burn</v>
      </c>
      <c r="CH131" s="268" t="str">
        <f t="shared" si="314"/>
        <v>Braking burn</v>
      </c>
      <c r="CI131" s="268" t="str">
        <f t="shared" si="314"/>
        <v>Braking burn</v>
      </c>
      <c r="CJ131" s="268" t="str">
        <f t="shared" si="314"/>
        <v>Braking burn</v>
      </c>
      <c r="CK131" s="268" t="str">
        <f t="shared" si="314"/>
        <v>Braking burn</v>
      </c>
      <c r="CL131" s="268" t="str">
        <f t="shared" si="314"/>
        <v>Braking burn</v>
      </c>
      <c r="CM131" s="268" t="str">
        <f t="shared" si="314"/>
        <v>Braking burn</v>
      </c>
      <c r="CN131" s="268" t="str">
        <f t="shared" si="314"/>
        <v>Braking burn</v>
      </c>
      <c r="CO131" s="268" t="str">
        <f t="shared" si="314"/>
        <v>Braking burn</v>
      </c>
      <c r="CP131" s="268" t="str">
        <f t="shared" si="314"/>
        <v>Braking burn</v>
      </c>
      <c r="CQ131" s="268" t="str">
        <f t="shared" si="314"/>
        <v>Braking burn</v>
      </c>
      <c r="CR131" s="268" t="str">
        <f t="shared" si="314"/>
        <v>Braking burn</v>
      </c>
      <c r="CS131" s="268" t="str">
        <f t="shared" si="314"/>
        <v>Braking burn</v>
      </c>
      <c r="CT131" s="268" t="str">
        <f t="shared" si="314"/>
        <v xml:space="preserve"> </v>
      </c>
      <c r="CU131" s="268" t="str">
        <f t="shared" si="314"/>
        <v xml:space="preserve"> </v>
      </c>
      <c r="CV131" s="268" t="str">
        <f t="shared" si="314"/>
        <v xml:space="preserve"> </v>
      </c>
      <c r="CW131" s="268" t="str">
        <f t="shared" si="314"/>
        <v>Descent  burn</v>
      </c>
      <c r="CX131" s="268" t="str">
        <f t="shared" si="314"/>
        <v>Descent  burn</v>
      </c>
      <c r="CY131" s="268" t="str">
        <f t="shared" si="314"/>
        <v>Descent  burn</v>
      </c>
      <c r="CZ131" s="268" t="str">
        <f t="shared" si="314"/>
        <v>Descent  burn</v>
      </c>
      <c r="DA131" s="268" t="str">
        <f t="shared" si="314"/>
        <v>Descent  burn</v>
      </c>
      <c r="DB131" s="268" t="str">
        <f t="shared" si="314"/>
        <v>Descent  burn</v>
      </c>
      <c r="DC131" s="268" t="str">
        <f t="shared" si="314"/>
        <v>Descent  burn</v>
      </c>
      <c r="DD131" s="268" t="str">
        <f t="shared" si="314"/>
        <v>Descent  burn</v>
      </c>
      <c r="DE131" s="268" t="str">
        <f t="shared" si="314"/>
        <v>Descent  burn</v>
      </c>
      <c r="DF131" s="268" t="str">
        <f t="shared" si="314"/>
        <v>Descent  burn</v>
      </c>
      <c r="DG131" s="268" t="str">
        <f t="shared" si="314"/>
        <v>Descent  burn</v>
      </c>
      <c r="DH131" s="268" t="str">
        <f t="shared" si="314"/>
        <v>Descent  burn</v>
      </c>
      <c r="DI131" s="268" t="str">
        <f t="shared" si="314"/>
        <v>Descent  burn</v>
      </c>
      <c r="DJ131" s="268" t="str">
        <f t="shared" si="314"/>
        <v>Descent  burn</v>
      </c>
      <c r="DK131" s="268" t="str">
        <f t="shared" si="314"/>
        <v>Descent  burn</v>
      </c>
      <c r="DL131" s="268" t="str">
        <f t="shared" si="314"/>
        <v>Descent  burn</v>
      </c>
      <c r="DM131" s="268" t="str">
        <f t="shared" si="314"/>
        <v>Descent  burn</v>
      </c>
      <c r="DN131" s="268" t="str">
        <f t="shared" si="314"/>
        <v>Descent  burn</v>
      </c>
      <c r="DO131" s="268" t="str">
        <f t="shared" si="314"/>
        <v>Descent  burn</v>
      </c>
      <c r="DP131" s="268" t="str">
        <f t="shared" si="314"/>
        <v>Descent  burn</v>
      </c>
      <c r="DQ131" s="268" t="str">
        <f t="shared" si="314"/>
        <v>Descent  burn</v>
      </c>
      <c r="DR131" s="268" t="str">
        <f t="shared" si="314"/>
        <v>Descent  burn</v>
      </c>
      <c r="DS131" s="268" t="str">
        <f t="shared" si="314"/>
        <v>Descent  burn</v>
      </c>
      <c r="DT131" s="268" t="str">
        <f t="shared" si="314"/>
        <v>Descent  burn</v>
      </c>
      <c r="DU131" s="268" t="str">
        <f t="shared" si="314"/>
        <v>Descent  burn</v>
      </c>
      <c r="DV131" s="268" t="str">
        <f t="shared" si="314"/>
        <v>Descent  burn</v>
      </c>
      <c r="DW131" s="268" t="str">
        <f t="shared" si="314"/>
        <v>Descent  burn</v>
      </c>
      <c r="DX131" s="268" t="str">
        <f t="shared" si="314"/>
        <v>Descent  burn</v>
      </c>
      <c r="DY131" s="268" t="str">
        <f t="shared" si="314"/>
        <v>Descent  burn</v>
      </c>
      <c r="DZ131" s="268" t="str">
        <f t="shared" si="314"/>
        <v>Descent  burn</v>
      </c>
      <c r="EA131" s="268" t="str">
        <f t="shared" ref="EA131:GL131" si="315">IF(EA166=1,$A$131,EA130)</f>
        <v>Descent  burn</v>
      </c>
      <c r="EB131" s="268" t="str">
        <f t="shared" si="315"/>
        <v>Descent  burn</v>
      </c>
      <c r="EC131" s="268" t="str">
        <f t="shared" si="315"/>
        <v>Descent  burn</v>
      </c>
      <c r="ED131" s="268" t="str">
        <f t="shared" si="315"/>
        <v>Descent  burn</v>
      </c>
      <c r="EE131" s="268" t="str">
        <f t="shared" si="315"/>
        <v>Descent  burn</v>
      </c>
      <c r="EF131" s="268" t="str">
        <f t="shared" si="315"/>
        <v>Descent  burn</v>
      </c>
      <c r="EG131" s="268" t="str">
        <f t="shared" si="315"/>
        <v>Descent  burn</v>
      </c>
      <c r="EH131" s="268" t="str">
        <f t="shared" si="315"/>
        <v>Descent  burn</v>
      </c>
      <c r="EI131" s="268" t="str">
        <f t="shared" si="315"/>
        <v>Descent  burn</v>
      </c>
      <c r="EJ131" s="268" t="str">
        <f t="shared" si="315"/>
        <v>Descent  burn</v>
      </c>
      <c r="EK131" s="268" t="str">
        <f t="shared" si="315"/>
        <v>Descent  burn</v>
      </c>
      <c r="EL131" s="268" t="str">
        <f t="shared" si="315"/>
        <v>Descent  burn</v>
      </c>
      <c r="EM131" s="268" t="str">
        <f t="shared" si="315"/>
        <v>Descent  burn</v>
      </c>
      <c r="EN131" s="268" t="str">
        <f t="shared" si="315"/>
        <v>Descent  burn</v>
      </c>
      <c r="EO131" s="268" t="str">
        <f t="shared" si="315"/>
        <v>Descent  burn</v>
      </c>
      <c r="EP131" s="268" t="str">
        <f t="shared" si="315"/>
        <v>Descent  burn</v>
      </c>
      <c r="EQ131" s="268" t="str">
        <f t="shared" si="315"/>
        <v>Descent  burn</v>
      </c>
      <c r="ER131" s="268" t="str">
        <f t="shared" si="315"/>
        <v>Descent  burn</v>
      </c>
      <c r="ES131" s="268" t="str">
        <f t="shared" si="315"/>
        <v>Descent  burn</v>
      </c>
      <c r="ET131" s="268" t="str">
        <f t="shared" si="315"/>
        <v>Descent  burn</v>
      </c>
      <c r="EU131" s="268" t="str">
        <f t="shared" si="315"/>
        <v>Descent  burn</v>
      </c>
      <c r="EV131" s="268" t="str">
        <f t="shared" si="315"/>
        <v>Descent  burn</v>
      </c>
      <c r="EW131" s="268" t="str">
        <f t="shared" si="315"/>
        <v>Descent  burn</v>
      </c>
      <c r="EX131" s="268" t="str">
        <f t="shared" si="315"/>
        <v>Descent  burn</v>
      </c>
      <c r="EY131" s="268" t="str">
        <f t="shared" si="315"/>
        <v>Descent  burn</v>
      </c>
      <c r="EZ131" s="268" t="str">
        <f t="shared" si="315"/>
        <v>Descent  burn</v>
      </c>
      <c r="FA131" s="268" t="str">
        <f t="shared" si="315"/>
        <v>Descent  burn</v>
      </c>
      <c r="FB131" s="268" t="str">
        <f t="shared" si="315"/>
        <v>Descent  burn</v>
      </c>
      <c r="FC131" s="268" t="str">
        <f t="shared" si="315"/>
        <v>Descent  burn</v>
      </c>
      <c r="FD131" s="268" t="str">
        <f t="shared" si="315"/>
        <v>Descent  burn</v>
      </c>
      <c r="FE131" s="268" t="str">
        <f t="shared" si="315"/>
        <v>Descent  burn</v>
      </c>
      <c r="FF131" s="268" t="str">
        <f t="shared" si="315"/>
        <v>Descent  burn</v>
      </c>
      <c r="FG131" s="268" t="str">
        <f t="shared" si="315"/>
        <v>Descent  burn</v>
      </c>
      <c r="FH131" s="268" t="str">
        <f t="shared" si="315"/>
        <v>Descent  burn</v>
      </c>
      <c r="FI131" s="268" t="str">
        <f t="shared" si="315"/>
        <v>Descent  burn</v>
      </c>
      <c r="FJ131" s="268" t="str">
        <f t="shared" si="315"/>
        <v>Descent  burn</v>
      </c>
      <c r="FK131" s="268" t="str">
        <f t="shared" si="315"/>
        <v>Descent  burn</v>
      </c>
      <c r="FL131" s="268" t="str">
        <f t="shared" si="315"/>
        <v>Descent  burn</v>
      </c>
      <c r="FM131" s="268" t="str">
        <f t="shared" si="315"/>
        <v>Descent  burn</v>
      </c>
      <c r="FN131" s="268" t="str">
        <f t="shared" si="315"/>
        <v>Descent  burn</v>
      </c>
      <c r="FO131" s="268" t="str">
        <f t="shared" si="315"/>
        <v>Descent  burn</v>
      </c>
      <c r="FP131" s="268" t="str">
        <f t="shared" si="315"/>
        <v>Descent  burn</v>
      </c>
      <c r="FQ131" s="268" t="str">
        <f t="shared" si="315"/>
        <v xml:space="preserve"> </v>
      </c>
      <c r="FR131" s="268" t="str">
        <f t="shared" si="315"/>
        <v xml:space="preserve"> </v>
      </c>
      <c r="FS131" s="268" t="str">
        <f t="shared" si="315"/>
        <v xml:space="preserve"> </v>
      </c>
      <c r="FT131" s="268" t="str">
        <f t="shared" si="315"/>
        <v xml:space="preserve"> </v>
      </c>
      <c r="FU131" s="268" t="str">
        <f t="shared" si="315"/>
        <v xml:space="preserve"> </v>
      </c>
      <c r="FV131" s="268" t="str">
        <f t="shared" si="315"/>
        <v xml:space="preserve"> </v>
      </c>
      <c r="FW131" s="268" t="str">
        <f t="shared" si="315"/>
        <v xml:space="preserve"> </v>
      </c>
      <c r="FX131" s="268" t="str">
        <f t="shared" si="315"/>
        <v xml:space="preserve"> </v>
      </c>
      <c r="FY131" s="268" t="str">
        <f t="shared" si="315"/>
        <v xml:space="preserve"> </v>
      </c>
      <c r="FZ131" s="268" t="str">
        <f t="shared" si="315"/>
        <v xml:space="preserve"> </v>
      </c>
      <c r="GA131" s="268" t="str">
        <f t="shared" si="315"/>
        <v xml:space="preserve"> </v>
      </c>
      <c r="GB131" s="268" t="str">
        <f t="shared" si="315"/>
        <v xml:space="preserve"> </v>
      </c>
      <c r="GC131" s="268" t="str">
        <f t="shared" si="315"/>
        <v xml:space="preserve"> </v>
      </c>
      <c r="GD131" s="268" t="str">
        <f t="shared" si="315"/>
        <v xml:space="preserve"> </v>
      </c>
      <c r="GE131" s="268" t="str">
        <f t="shared" si="315"/>
        <v xml:space="preserve"> </v>
      </c>
      <c r="GF131" s="268" t="str">
        <f t="shared" si="315"/>
        <v xml:space="preserve"> </v>
      </c>
      <c r="GG131" s="268" t="str">
        <f t="shared" si="315"/>
        <v xml:space="preserve"> </v>
      </c>
      <c r="GH131" s="268" t="str">
        <f t="shared" si="315"/>
        <v xml:space="preserve"> </v>
      </c>
      <c r="GI131" s="268" t="str">
        <f t="shared" si="315"/>
        <v xml:space="preserve"> </v>
      </c>
      <c r="GJ131" s="268" t="str">
        <f t="shared" si="315"/>
        <v xml:space="preserve"> </v>
      </c>
      <c r="GK131" s="268" t="str">
        <f t="shared" si="315"/>
        <v xml:space="preserve"> </v>
      </c>
      <c r="GL131" s="268" t="str">
        <f t="shared" si="315"/>
        <v xml:space="preserve"> </v>
      </c>
      <c r="GM131" s="268" t="str">
        <f t="shared" ref="GM131:IR131" si="316">IF(GM166=1,$A$131,GM130)</f>
        <v xml:space="preserve"> </v>
      </c>
      <c r="GN131" s="268" t="str">
        <f t="shared" si="316"/>
        <v xml:space="preserve"> </v>
      </c>
      <c r="GO131" s="268" t="str">
        <f t="shared" si="316"/>
        <v xml:space="preserve"> </v>
      </c>
      <c r="GP131" s="268" t="str">
        <f t="shared" si="316"/>
        <v xml:space="preserve"> </v>
      </c>
      <c r="GQ131" s="268" t="str">
        <f t="shared" si="316"/>
        <v xml:space="preserve"> </v>
      </c>
      <c r="GR131" s="268" t="str">
        <f t="shared" si="316"/>
        <v xml:space="preserve"> </v>
      </c>
      <c r="GS131" s="268" t="str">
        <f t="shared" si="316"/>
        <v xml:space="preserve"> </v>
      </c>
      <c r="GT131" s="268" t="str">
        <f t="shared" si="316"/>
        <v xml:space="preserve"> </v>
      </c>
      <c r="GU131" s="268" t="str">
        <f t="shared" si="316"/>
        <v xml:space="preserve"> </v>
      </c>
      <c r="GV131" s="268" t="str">
        <f t="shared" si="316"/>
        <v xml:space="preserve"> </v>
      </c>
      <c r="GW131" s="268" t="str">
        <f t="shared" si="316"/>
        <v xml:space="preserve"> </v>
      </c>
      <c r="GX131" s="268" t="str">
        <f t="shared" si="316"/>
        <v xml:space="preserve"> </v>
      </c>
      <c r="GY131" s="268" t="str">
        <f t="shared" si="316"/>
        <v xml:space="preserve"> </v>
      </c>
      <c r="GZ131" s="268" t="str">
        <f t="shared" si="316"/>
        <v xml:space="preserve"> </v>
      </c>
      <c r="HA131" s="268" t="str">
        <f t="shared" si="316"/>
        <v xml:space="preserve"> </v>
      </c>
      <c r="HB131" s="268" t="str">
        <f t="shared" si="316"/>
        <v xml:space="preserve"> </v>
      </c>
      <c r="HC131" s="268" t="str">
        <f t="shared" si="316"/>
        <v xml:space="preserve"> </v>
      </c>
      <c r="HD131" s="268" t="str">
        <f t="shared" si="316"/>
        <v xml:space="preserve"> </v>
      </c>
      <c r="HE131" s="268" t="str">
        <f t="shared" si="316"/>
        <v xml:space="preserve"> </v>
      </c>
      <c r="HF131" s="268" t="str">
        <f t="shared" si="316"/>
        <v xml:space="preserve"> </v>
      </c>
      <c r="HG131" s="268" t="str">
        <f t="shared" si="316"/>
        <v xml:space="preserve"> </v>
      </c>
      <c r="HH131" s="268" t="str">
        <f t="shared" si="316"/>
        <v xml:space="preserve"> </v>
      </c>
      <c r="HI131" s="268" t="str">
        <f t="shared" si="316"/>
        <v xml:space="preserve"> </v>
      </c>
      <c r="HJ131" s="268" t="str">
        <f t="shared" si="316"/>
        <v xml:space="preserve"> </v>
      </c>
      <c r="HK131" s="268" t="str">
        <f t="shared" si="316"/>
        <v xml:space="preserve"> </v>
      </c>
      <c r="HL131" s="268" t="str">
        <f t="shared" si="316"/>
        <v xml:space="preserve"> </v>
      </c>
      <c r="HM131" s="268" t="str">
        <f t="shared" si="316"/>
        <v xml:space="preserve"> </v>
      </c>
      <c r="HN131" s="268" t="str">
        <f t="shared" si="316"/>
        <v xml:space="preserve"> </v>
      </c>
      <c r="HO131" s="268" t="str">
        <f t="shared" si="316"/>
        <v xml:space="preserve"> </v>
      </c>
      <c r="HP131" s="268" t="str">
        <f t="shared" si="316"/>
        <v xml:space="preserve"> </v>
      </c>
      <c r="HQ131" s="268" t="str">
        <f t="shared" si="316"/>
        <v xml:space="preserve"> </v>
      </c>
      <c r="HR131" s="268" t="str">
        <f t="shared" si="316"/>
        <v xml:space="preserve"> </v>
      </c>
      <c r="HS131" s="268" t="str">
        <f t="shared" si="316"/>
        <v xml:space="preserve"> </v>
      </c>
      <c r="HT131" s="268" t="str">
        <f t="shared" si="316"/>
        <v xml:space="preserve"> </v>
      </c>
      <c r="HU131" s="268" t="str">
        <f t="shared" si="316"/>
        <v xml:space="preserve"> </v>
      </c>
      <c r="HV131" s="268" t="str">
        <f t="shared" si="316"/>
        <v xml:space="preserve"> </v>
      </c>
      <c r="HW131" s="268" t="str">
        <f t="shared" si="316"/>
        <v xml:space="preserve"> </v>
      </c>
      <c r="HX131" s="268" t="str">
        <f t="shared" si="316"/>
        <v xml:space="preserve"> </v>
      </c>
      <c r="HY131" s="268" t="str">
        <f t="shared" si="316"/>
        <v xml:space="preserve"> </v>
      </c>
      <c r="HZ131" s="268" t="str">
        <f t="shared" si="316"/>
        <v xml:space="preserve"> </v>
      </c>
      <c r="IA131" s="268" t="str">
        <f t="shared" si="316"/>
        <v xml:space="preserve"> </v>
      </c>
      <c r="IB131" s="268" t="str">
        <f t="shared" si="316"/>
        <v xml:space="preserve"> </v>
      </c>
      <c r="IC131" s="268" t="str">
        <f t="shared" si="316"/>
        <v xml:space="preserve"> </v>
      </c>
      <c r="ID131" s="268" t="str">
        <f t="shared" si="316"/>
        <v xml:space="preserve"> </v>
      </c>
      <c r="IE131" s="268" t="str">
        <f t="shared" si="316"/>
        <v xml:space="preserve"> </v>
      </c>
      <c r="IF131" s="268" t="str">
        <f t="shared" si="316"/>
        <v xml:space="preserve"> </v>
      </c>
      <c r="IG131" s="268" t="str">
        <f t="shared" si="316"/>
        <v xml:space="preserve"> </v>
      </c>
      <c r="IH131" s="268" t="str">
        <f t="shared" si="316"/>
        <v xml:space="preserve"> </v>
      </c>
      <c r="II131" s="268" t="str">
        <f t="shared" si="316"/>
        <v xml:space="preserve"> </v>
      </c>
      <c r="IJ131" s="268" t="str">
        <f t="shared" si="316"/>
        <v xml:space="preserve"> </v>
      </c>
      <c r="IK131" s="268" t="str">
        <f t="shared" si="316"/>
        <v xml:space="preserve"> </v>
      </c>
      <c r="IL131" s="268" t="str">
        <f t="shared" si="316"/>
        <v xml:space="preserve"> </v>
      </c>
      <c r="IM131" s="268" t="str">
        <f t="shared" si="316"/>
        <v xml:space="preserve"> </v>
      </c>
      <c r="IN131" s="268" t="str">
        <f t="shared" si="316"/>
        <v xml:space="preserve"> </v>
      </c>
      <c r="IO131" s="268" t="str">
        <f t="shared" si="316"/>
        <v xml:space="preserve"> </v>
      </c>
      <c r="IP131" s="268" t="str">
        <f t="shared" si="316"/>
        <v xml:space="preserve"> </v>
      </c>
      <c r="IQ131" s="268" t="str">
        <f t="shared" si="316"/>
        <v xml:space="preserve"> </v>
      </c>
      <c r="IR131" s="268" t="str">
        <f t="shared" si="316"/>
        <v xml:space="preserve"> </v>
      </c>
    </row>
    <row r="132" spans="1:252" s="8" customFormat="1" hidden="1" x14ac:dyDescent="0.25">
      <c r="A132" s="216" t="s">
        <v>79</v>
      </c>
      <c r="B132" s="42"/>
      <c r="C132" s="268" t="str">
        <f t="shared" ref="C132:BN132" si="317">IF(AND(C166=1,C75=C99),$A$132,C131)</f>
        <v>Braking burn</v>
      </c>
      <c r="D132" s="268" t="str">
        <f t="shared" si="317"/>
        <v>Braking burn</v>
      </c>
      <c r="E132" s="268" t="str">
        <f t="shared" si="317"/>
        <v>Braking burn</v>
      </c>
      <c r="F132" s="268" t="str">
        <f t="shared" si="317"/>
        <v>Braking burn</v>
      </c>
      <c r="G132" s="268" t="str">
        <f t="shared" si="317"/>
        <v>Braking burn</v>
      </c>
      <c r="H132" s="268" t="str">
        <f t="shared" si="317"/>
        <v>Braking burn</v>
      </c>
      <c r="I132" s="268" t="str">
        <f t="shared" si="317"/>
        <v>Braking burn</v>
      </c>
      <c r="J132" s="268" t="str">
        <f t="shared" si="317"/>
        <v>Braking burn</v>
      </c>
      <c r="K132" s="268" t="str">
        <f t="shared" si="317"/>
        <v>Braking burn</v>
      </c>
      <c r="L132" s="268" t="str">
        <f t="shared" si="317"/>
        <v>Braking burn</v>
      </c>
      <c r="M132" s="268" t="str">
        <f t="shared" si="317"/>
        <v>Braking burn</v>
      </c>
      <c r="N132" s="268" t="str">
        <f t="shared" si="317"/>
        <v>Braking burn</v>
      </c>
      <c r="O132" s="268" t="str">
        <f t="shared" si="317"/>
        <v>Braking burn</v>
      </c>
      <c r="P132" s="268" t="str">
        <f t="shared" si="317"/>
        <v>Braking burn</v>
      </c>
      <c r="Q132" s="268" t="str">
        <f t="shared" si="317"/>
        <v>Braking burn</v>
      </c>
      <c r="R132" s="268" t="str">
        <f t="shared" si="317"/>
        <v>Braking burn</v>
      </c>
      <c r="S132" s="268" t="str">
        <f t="shared" si="317"/>
        <v>Braking burn</v>
      </c>
      <c r="T132" s="268" t="str">
        <f t="shared" si="317"/>
        <v>Braking burn</v>
      </c>
      <c r="U132" s="268" t="str">
        <f t="shared" si="317"/>
        <v>Braking burn</v>
      </c>
      <c r="V132" s="268" t="str">
        <f t="shared" si="317"/>
        <v>Braking burn</v>
      </c>
      <c r="W132" s="268" t="str">
        <f t="shared" si="317"/>
        <v>Braking burn</v>
      </c>
      <c r="X132" s="268" t="str">
        <f t="shared" si="317"/>
        <v>Braking burn</v>
      </c>
      <c r="Y132" s="268" t="str">
        <f t="shared" si="317"/>
        <v>Braking burn</v>
      </c>
      <c r="Z132" s="268" t="str">
        <f t="shared" si="317"/>
        <v>Braking burn</v>
      </c>
      <c r="AA132" s="268" t="str">
        <f t="shared" si="317"/>
        <v>Braking burn</v>
      </c>
      <c r="AB132" s="268" t="str">
        <f t="shared" si="317"/>
        <v>Braking burn</v>
      </c>
      <c r="AC132" s="268" t="str">
        <f t="shared" si="317"/>
        <v>Braking burn</v>
      </c>
      <c r="AD132" s="268" t="str">
        <f t="shared" si="317"/>
        <v>Braking burn</v>
      </c>
      <c r="AE132" s="268" t="str">
        <f t="shared" si="317"/>
        <v>Braking burn</v>
      </c>
      <c r="AF132" s="268" t="str">
        <f t="shared" si="317"/>
        <v>Braking burn</v>
      </c>
      <c r="AG132" s="268" t="str">
        <f t="shared" si="317"/>
        <v>Braking burn</v>
      </c>
      <c r="AH132" s="268" t="str">
        <f t="shared" si="317"/>
        <v>Braking burn</v>
      </c>
      <c r="AI132" s="268" t="str">
        <f t="shared" si="317"/>
        <v>Braking burn</v>
      </c>
      <c r="AJ132" s="268" t="str">
        <f t="shared" si="317"/>
        <v>Braking burn</v>
      </c>
      <c r="AK132" s="268" t="str">
        <f t="shared" si="317"/>
        <v>Braking burn</v>
      </c>
      <c r="AL132" s="268" t="str">
        <f t="shared" si="317"/>
        <v>Braking burn</v>
      </c>
      <c r="AM132" s="268" t="str">
        <f t="shared" si="317"/>
        <v>Braking burn</v>
      </c>
      <c r="AN132" s="268" t="str">
        <f t="shared" si="317"/>
        <v>Braking burn</v>
      </c>
      <c r="AO132" s="268" t="str">
        <f t="shared" si="317"/>
        <v>Braking burn</v>
      </c>
      <c r="AP132" s="268" t="str">
        <f t="shared" si="317"/>
        <v>Braking burn</v>
      </c>
      <c r="AQ132" s="268" t="str">
        <f t="shared" si="317"/>
        <v>Braking burn</v>
      </c>
      <c r="AR132" s="268" t="str">
        <f t="shared" si="317"/>
        <v>Braking burn</v>
      </c>
      <c r="AS132" s="268" t="str">
        <f t="shared" si="317"/>
        <v>Braking burn</v>
      </c>
      <c r="AT132" s="268" t="str">
        <f t="shared" si="317"/>
        <v>Braking burn</v>
      </c>
      <c r="AU132" s="268" t="str">
        <f t="shared" si="317"/>
        <v>Braking burn</v>
      </c>
      <c r="AV132" s="268" t="str">
        <f t="shared" si="317"/>
        <v>Braking burn</v>
      </c>
      <c r="AW132" s="268" t="str">
        <f t="shared" si="317"/>
        <v>Braking burn</v>
      </c>
      <c r="AX132" s="268" t="str">
        <f t="shared" si="317"/>
        <v>Braking burn</v>
      </c>
      <c r="AY132" s="268" t="str">
        <f t="shared" si="317"/>
        <v>Braking burn</v>
      </c>
      <c r="AZ132" s="268" t="str">
        <f t="shared" si="317"/>
        <v>Braking burn</v>
      </c>
      <c r="BA132" s="268" t="str">
        <f t="shared" si="317"/>
        <v>Braking burn</v>
      </c>
      <c r="BB132" s="268" t="str">
        <f t="shared" si="317"/>
        <v>Braking burn</v>
      </c>
      <c r="BC132" s="268" t="str">
        <f t="shared" si="317"/>
        <v>Braking burn</v>
      </c>
      <c r="BD132" s="268" t="str">
        <f t="shared" si="317"/>
        <v>Braking burn</v>
      </c>
      <c r="BE132" s="268" t="str">
        <f t="shared" si="317"/>
        <v>Braking burn</v>
      </c>
      <c r="BF132" s="268" t="str">
        <f t="shared" si="317"/>
        <v>Braking burn</v>
      </c>
      <c r="BG132" s="268" t="str">
        <f t="shared" si="317"/>
        <v>Braking burn</v>
      </c>
      <c r="BH132" s="268" t="str">
        <f t="shared" si="317"/>
        <v>Braking burn</v>
      </c>
      <c r="BI132" s="268" t="str">
        <f t="shared" si="317"/>
        <v>Braking burn</v>
      </c>
      <c r="BJ132" s="268" t="str">
        <f t="shared" si="317"/>
        <v>Braking burn</v>
      </c>
      <c r="BK132" s="268" t="str">
        <f t="shared" si="317"/>
        <v>Braking burn</v>
      </c>
      <c r="BL132" s="268" t="str">
        <f t="shared" si="317"/>
        <v>Braking burn</v>
      </c>
      <c r="BM132" s="268" t="str">
        <f t="shared" si="317"/>
        <v>Braking burn</v>
      </c>
      <c r="BN132" s="268" t="str">
        <f t="shared" si="317"/>
        <v>Braking burn</v>
      </c>
      <c r="BO132" s="268" t="str">
        <f t="shared" ref="BO132:DZ132" si="318">IF(AND(BO166=1,BO75=BO99),$A$132,BO131)</f>
        <v>Braking burn</v>
      </c>
      <c r="BP132" s="268" t="str">
        <f t="shared" si="318"/>
        <v>Braking burn</v>
      </c>
      <c r="BQ132" s="268" t="str">
        <f t="shared" si="318"/>
        <v>Braking burn</v>
      </c>
      <c r="BR132" s="268" t="str">
        <f t="shared" si="318"/>
        <v>Braking burn</v>
      </c>
      <c r="BS132" s="268" t="str">
        <f t="shared" si="318"/>
        <v>Braking burn</v>
      </c>
      <c r="BT132" s="268" t="str">
        <f t="shared" si="318"/>
        <v>Braking burn</v>
      </c>
      <c r="BU132" s="268" t="str">
        <f t="shared" si="318"/>
        <v>Braking burn</v>
      </c>
      <c r="BV132" s="268" t="str">
        <f t="shared" si="318"/>
        <v>Braking burn</v>
      </c>
      <c r="BW132" s="268" t="str">
        <f t="shared" si="318"/>
        <v>Braking burn</v>
      </c>
      <c r="BX132" s="268" t="str">
        <f t="shared" si="318"/>
        <v>Braking burn</v>
      </c>
      <c r="BY132" s="268" t="str">
        <f t="shared" si="318"/>
        <v>Braking burn</v>
      </c>
      <c r="BZ132" s="268" t="str">
        <f t="shared" si="318"/>
        <v>Braking burn</v>
      </c>
      <c r="CA132" s="268" t="str">
        <f t="shared" si="318"/>
        <v>Braking burn</v>
      </c>
      <c r="CB132" s="268" t="str">
        <f t="shared" si="318"/>
        <v>Braking burn</v>
      </c>
      <c r="CC132" s="268" t="str">
        <f t="shared" si="318"/>
        <v>Braking burn</v>
      </c>
      <c r="CD132" s="268" t="str">
        <f t="shared" si="318"/>
        <v>Braking burn</v>
      </c>
      <c r="CE132" s="268" t="str">
        <f t="shared" si="318"/>
        <v>Braking burn</v>
      </c>
      <c r="CF132" s="268" t="str">
        <f t="shared" si="318"/>
        <v>Braking burn</v>
      </c>
      <c r="CG132" s="268" t="str">
        <f t="shared" si="318"/>
        <v>Braking burn</v>
      </c>
      <c r="CH132" s="268" t="str">
        <f t="shared" si="318"/>
        <v>Braking burn</v>
      </c>
      <c r="CI132" s="268" t="str">
        <f t="shared" si="318"/>
        <v>Braking burn</v>
      </c>
      <c r="CJ132" s="268" t="str">
        <f t="shared" si="318"/>
        <v>Braking burn</v>
      </c>
      <c r="CK132" s="268" t="str">
        <f t="shared" si="318"/>
        <v>Braking burn</v>
      </c>
      <c r="CL132" s="268" t="str">
        <f t="shared" si="318"/>
        <v>Braking burn</v>
      </c>
      <c r="CM132" s="268" t="str">
        <f t="shared" si="318"/>
        <v>Braking burn</v>
      </c>
      <c r="CN132" s="268" t="str">
        <f t="shared" si="318"/>
        <v>Braking burn</v>
      </c>
      <c r="CO132" s="268" t="str">
        <f t="shared" si="318"/>
        <v>Braking burn</v>
      </c>
      <c r="CP132" s="268" t="str">
        <f t="shared" si="318"/>
        <v>Braking burn</v>
      </c>
      <c r="CQ132" s="268" t="str">
        <f t="shared" si="318"/>
        <v>Braking burn</v>
      </c>
      <c r="CR132" s="268" t="str">
        <f t="shared" si="318"/>
        <v>Braking burn</v>
      </c>
      <c r="CS132" s="268" t="str">
        <f t="shared" si="318"/>
        <v>Braking burn</v>
      </c>
      <c r="CT132" s="268" t="str">
        <f t="shared" si="318"/>
        <v xml:space="preserve"> </v>
      </c>
      <c r="CU132" s="268" t="str">
        <f t="shared" si="318"/>
        <v xml:space="preserve"> </v>
      </c>
      <c r="CV132" s="268" t="str">
        <f t="shared" si="318"/>
        <v xml:space="preserve"> </v>
      </c>
      <c r="CW132" s="268" t="str">
        <f t="shared" si="318"/>
        <v>Descent  burn</v>
      </c>
      <c r="CX132" s="268" t="str">
        <f t="shared" si="318"/>
        <v>Descent  burn</v>
      </c>
      <c r="CY132" s="268" t="str">
        <f t="shared" si="318"/>
        <v>Descent  burn</v>
      </c>
      <c r="CZ132" s="268" t="str">
        <f t="shared" si="318"/>
        <v>Descent  burn</v>
      </c>
      <c r="DA132" s="268" t="str">
        <f t="shared" si="318"/>
        <v>Descent  burn</v>
      </c>
      <c r="DB132" s="268" t="str">
        <f t="shared" si="318"/>
        <v>Descent  burn</v>
      </c>
      <c r="DC132" s="268" t="str">
        <f t="shared" si="318"/>
        <v>Descent  burn</v>
      </c>
      <c r="DD132" s="268" t="str">
        <f t="shared" si="318"/>
        <v>Descent  burn</v>
      </c>
      <c r="DE132" s="268" t="str">
        <f t="shared" si="318"/>
        <v>Vertical Descent burn</v>
      </c>
      <c r="DF132" s="268" t="str">
        <f t="shared" si="318"/>
        <v>Vertical Descent burn</v>
      </c>
      <c r="DG132" s="268" t="str">
        <f t="shared" si="318"/>
        <v>Vertical Descent burn</v>
      </c>
      <c r="DH132" s="268" t="str">
        <f t="shared" si="318"/>
        <v>Vertical Descent burn</v>
      </c>
      <c r="DI132" s="268" t="str">
        <f t="shared" si="318"/>
        <v>Vertical Descent burn</v>
      </c>
      <c r="DJ132" s="268" t="str">
        <f t="shared" si="318"/>
        <v>Vertical Descent burn</v>
      </c>
      <c r="DK132" s="268" t="str">
        <f t="shared" si="318"/>
        <v>Vertical Descent burn</v>
      </c>
      <c r="DL132" s="268" t="str">
        <f t="shared" si="318"/>
        <v>Vertical Descent burn</v>
      </c>
      <c r="DM132" s="268" t="str">
        <f t="shared" si="318"/>
        <v>Vertical Descent burn</v>
      </c>
      <c r="DN132" s="268" t="str">
        <f t="shared" si="318"/>
        <v>Vertical Descent burn</v>
      </c>
      <c r="DO132" s="268" t="str">
        <f t="shared" si="318"/>
        <v>Vertical Descent burn</v>
      </c>
      <c r="DP132" s="268" t="str">
        <f t="shared" si="318"/>
        <v>Vertical Descent burn</v>
      </c>
      <c r="DQ132" s="268" t="str">
        <f t="shared" si="318"/>
        <v>Vertical Descent burn</v>
      </c>
      <c r="DR132" s="268" t="str">
        <f t="shared" si="318"/>
        <v>Vertical Descent burn</v>
      </c>
      <c r="DS132" s="268" t="str">
        <f t="shared" si="318"/>
        <v>Vertical Descent burn</v>
      </c>
      <c r="DT132" s="268" t="str">
        <f t="shared" si="318"/>
        <v>Vertical Descent burn</v>
      </c>
      <c r="DU132" s="268" t="str">
        <f t="shared" si="318"/>
        <v>Vertical Descent burn</v>
      </c>
      <c r="DV132" s="268" t="str">
        <f t="shared" si="318"/>
        <v>Vertical Descent burn</v>
      </c>
      <c r="DW132" s="268" t="str">
        <f t="shared" si="318"/>
        <v>Vertical Descent burn</v>
      </c>
      <c r="DX132" s="268" t="str">
        <f t="shared" si="318"/>
        <v>Vertical Descent burn</v>
      </c>
      <c r="DY132" s="268" t="str">
        <f t="shared" si="318"/>
        <v>Vertical Descent burn</v>
      </c>
      <c r="DZ132" s="268" t="str">
        <f t="shared" si="318"/>
        <v>Vertical Descent burn</v>
      </c>
      <c r="EA132" s="268" t="str">
        <f t="shared" ref="EA132:GL132" si="319">IF(AND(EA166=1,EA75=EA99),$A$132,EA131)</f>
        <v>Vertical Descent burn</v>
      </c>
      <c r="EB132" s="268" t="str">
        <f t="shared" si="319"/>
        <v>Vertical Descent burn</v>
      </c>
      <c r="EC132" s="268" t="str">
        <f t="shared" si="319"/>
        <v>Vertical Descent burn</v>
      </c>
      <c r="ED132" s="268" t="str">
        <f t="shared" si="319"/>
        <v>Vertical Descent burn</v>
      </c>
      <c r="EE132" s="268" t="str">
        <f t="shared" si="319"/>
        <v>Vertical Descent burn</v>
      </c>
      <c r="EF132" s="268" t="str">
        <f t="shared" si="319"/>
        <v>Vertical Descent burn</v>
      </c>
      <c r="EG132" s="268" t="str">
        <f t="shared" si="319"/>
        <v>Vertical Descent burn</v>
      </c>
      <c r="EH132" s="268" t="str">
        <f t="shared" si="319"/>
        <v>Vertical Descent burn</v>
      </c>
      <c r="EI132" s="268" t="str">
        <f t="shared" si="319"/>
        <v>Vertical Descent burn</v>
      </c>
      <c r="EJ132" s="268" t="str">
        <f t="shared" si="319"/>
        <v>Vertical Descent burn</v>
      </c>
      <c r="EK132" s="268" t="str">
        <f t="shared" si="319"/>
        <v>Vertical Descent burn</v>
      </c>
      <c r="EL132" s="268" t="str">
        <f t="shared" si="319"/>
        <v>Vertical Descent burn</v>
      </c>
      <c r="EM132" s="268" t="str">
        <f t="shared" si="319"/>
        <v>Vertical Descent burn</v>
      </c>
      <c r="EN132" s="268" t="str">
        <f t="shared" si="319"/>
        <v>Vertical Descent burn</v>
      </c>
      <c r="EO132" s="268" t="str">
        <f t="shared" si="319"/>
        <v>Vertical Descent burn</v>
      </c>
      <c r="EP132" s="268" t="str">
        <f t="shared" si="319"/>
        <v>Vertical Descent burn</v>
      </c>
      <c r="EQ132" s="268" t="str">
        <f t="shared" si="319"/>
        <v>Vertical Descent burn</v>
      </c>
      <c r="ER132" s="268" t="str">
        <f t="shared" si="319"/>
        <v>Vertical Descent burn</v>
      </c>
      <c r="ES132" s="268" t="str">
        <f t="shared" si="319"/>
        <v>Vertical Descent burn</v>
      </c>
      <c r="ET132" s="268" t="str">
        <f t="shared" si="319"/>
        <v>Vertical Descent burn</v>
      </c>
      <c r="EU132" s="268" t="str">
        <f t="shared" si="319"/>
        <v>Vertical Descent burn</v>
      </c>
      <c r="EV132" s="268" t="str">
        <f t="shared" si="319"/>
        <v>Vertical Descent burn</v>
      </c>
      <c r="EW132" s="268" t="str">
        <f t="shared" si="319"/>
        <v>Vertical Descent burn</v>
      </c>
      <c r="EX132" s="268" t="str">
        <f t="shared" si="319"/>
        <v>Vertical Descent burn</v>
      </c>
      <c r="EY132" s="268" t="str">
        <f t="shared" si="319"/>
        <v>Vertical Descent burn</v>
      </c>
      <c r="EZ132" s="268" t="str">
        <f t="shared" si="319"/>
        <v>Vertical Descent burn</v>
      </c>
      <c r="FA132" s="268" t="str">
        <f t="shared" si="319"/>
        <v>Vertical Descent burn</v>
      </c>
      <c r="FB132" s="268" t="str">
        <f t="shared" si="319"/>
        <v>Vertical Descent burn</v>
      </c>
      <c r="FC132" s="268" t="str">
        <f t="shared" si="319"/>
        <v>Vertical Descent burn</v>
      </c>
      <c r="FD132" s="268" t="str">
        <f t="shared" si="319"/>
        <v>Vertical Descent burn</v>
      </c>
      <c r="FE132" s="268" t="str">
        <f t="shared" si="319"/>
        <v>Vertical Descent burn</v>
      </c>
      <c r="FF132" s="268" t="str">
        <f t="shared" si="319"/>
        <v>Vertical Descent burn</v>
      </c>
      <c r="FG132" s="268" t="str">
        <f t="shared" si="319"/>
        <v>Vertical Descent burn</v>
      </c>
      <c r="FH132" s="268" t="str">
        <f t="shared" si="319"/>
        <v>Vertical Descent burn</v>
      </c>
      <c r="FI132" s="268" t="str">
        <f t="shared" si="319"/>
        <v>Vertical Descent burn</v>
      </c>
      <c r="FJ132" s="268" t="str">
        <f t="shared" si="319"/>
        <v>Vertical Descent burn</v>
      </c>
      <c r="FK132" s="268" t="str">
        <f t="shared" si="319"/>
        <v>Vertical Descent burn</v>
      </c>
      <c r="FL132" s="268" t="str">
        <f t="shared" si="319"/>
        <v>Vertical Descent burn</v>
      </c>
      <c r="FM132" s="268" t="str">
        <f t="shared" si="319"/>
        <v>Vertical Descent burn</v>
      </c>
      <c r="FN132" s="268" t="str">
        <f t="shared" si="319"/>
        <v>Vertical Descent burn</v>
      </c>
      <c r="FO132" s="268" t="str">
        <f t="shared" si="319"/>
        <v>Vertical Descent burn</v>
      </c>
      <c r="FP132" s="268" t="str">
        <f t="shared" si="319"/>
        <v>Vertical Descent burn</v>
      </c>
      <c r="FQ132" s="268" t="str">
        <f t="shared" si="319"/>
        <v xml:space="preserve"> </v>
      </c>
      <c r="FR132" s="268" t="str">
        <f t="shared" si="319"/>
        <v xml:space="preserve"> </v>
      </c>
      <c r="FS132" s="268" t="str">
        <f t="shared" si="319"/>
        <v xml:space="preserve"> </v>
      </c>
      <c r="FT132" s="268" t="str">
        <f t="shared" si="319"/>
        <v xml:space="preserve"> </v>
      </c>
      <c r="FU132" s="268" t="str">
        <f t="shared" si="319"/>
        <v xml:space="preserve"> </v>
      </c>
      <c r="FV132" s="268" t="str">
        <f t="shared" si="319"/>
        <v xml:space="preserve"> </v>
      </c>
      <c r="FW132" s="268" t="str">
        <f t="shared" si="319"/>
        <v xml:space="preserve"> </v>
      </c>
      <c r="FX132" s="268" t="str">
        <f t="shared" si="319"/>
        <v xml:space="preserve"> </v>
      </c>
      <c r="FY132" s="268" t="str">
        <f t="shared" si="319"/>
        <v xml:space="preserve"> </v>
      </c>
      <c r="FZ132" s="268" t="str">
        <f t="shared" si="319"/>
        <v xml:space="preserve"> </v>
      </c>
      <c r="GA132" s="268" t="str">
        <f t="shared" si="319"/>
        <v xml:space="preserve"> </v>
      </c>
      <c r="GB132" s="268" t="str">
        <f t="shared" si="319"/>
        <v xml:space="preserve"> </v>
      </c>
      <c r="GC132" s="268" t="str">
        <f t="shared" si="319"/>
        <v xml:space="preserve"> </v>
      </c>
      <c r="GD132" s="268" t="str">
        <f t="shared" si="319"/>
        <v xml:space="preserve"> </v>
      </c>
      <c r="GE132" s="268" t="str">
        <f t="shared" si="319"/>
        <v xml:space="preserve"> </v>
      </c>
      <c r="GF132" s="268" t="str">
        <f t="shared" si="319"/>
        <v xml:space="preserve"> </v>
      </c>
      <c r="GG132" s="268" t="str">
        <f t="shared" si="319"/>
        <v xml:space="preserve"> </v>
      </c>
      <c r="GH132" s="268" t="str">
        <f t="shared" si="319"/>
        <v xml:space="preserve"> </v>
      </c>
      <c r="GI132" s="268" t="str">
        <f t="shared" si="319"/>
        <v xml:space="preserve"> </v>
      </c>
      <c r="GJ132" s="268" t="str">
        <f t="shared" si="319"/>
        <v xml:space="preserve"> </v>
      </c>
      <c r="GK132" s="268" t="str">
        <f t="shared" si="319"/>
        <v xml:space="preserve"> </v>
      </c>
      <c r="GL132" s="268" t="str">
        <f t="shared" si="319"/>
        <v xml:space="preserve"> </v>
      </c>
      <c r="GM132" s="268" t="str">
        <f t="shared" ref="GM132:IR132" si="320">IF(AND(GM166=1,GM75=GM99),$A$132,GM131)</f>
        <v xml:space="preserve"> </v>
      </c>
      <c r="GN132" s="268" t="str">
        <f t="shared" si="320"/>
        <v xml:space="preserve"> </v>
      </c>
      <c r="GO132" s="268" t="str">
        <f t="shared" si="320"/>
        <v xml:space="preserve"> </v>
      </c>
      <c r="GP132" s="268" t="str">
        <f t="shared" si="320"/>
        <v xml:space="preserve"> </v>
      </c>
      <c r="GQ132" s="268" t="str">
        <f t="shared" si="320"/>
        <v xml:space="preserve"> </v>
      </c>
      <c r="GR132" s="268" t="str">
        <f t="shared" si="320"/>
        <v xml:space="preserve"> </v>
      </c>
      <c r="GS132" s="268" t="str">
        <f t="shared" si="320"/>
        <v xml:space="preserve"> </v>
      </c>
      <c r="GT132" s="268" t="str">
        <f t="shared" si="320"/>
        <v xml:space="preserve"> </v>
      </c>
      <c r="GU132" s="268" t="str">
        <f t="shared" si="320"/>
        <v xml:space="preserve"> </v>
      </c>
      <c r="GV132" s="268" t="str">
        <f t="shared" si="320"/>
        <v xml:space="preserve"> </v>
      </c>
      <c r="GW132" s="268" t="str">
        <f t="shared" si="320"/>
        <v xml:space="preserve"> </v>
      </c>
      <c r="GX132" s="268" t="str">
        <f t="shared" si="320"/>
        <v xml:space="preserve"> </v>
      </c>
      <c r="GY132" s="268" t="str">
        <f t="shared" si="320"/>
        <v xml:space="preserve"> </v>
      </c>
      <c r="GZ132" s="268" t="str">
        <f t="shared" si="320"/>
        <v xml:space="preserve"> </v>
      </c>
      <c r="HA132" s="268" t="str">
        <f t="shared" si="320"/>
        <v xml:space="preserve"> </v>
      </c>
      <c r="HB132" s="268" t="str">
        <f t="shared" si="320"/>
        <v xml:space="preserve"> </v>
      </c>
      <c r="HC132" s="268" t="str">
        <f t="shared" si="320"/>
        <v xml:space="preserve"> </v>
      </c>
      <c r="HD132" s="268" t="str">
        <f t="shared" si="320"/>
        <v xml:space="preserve"> </v>
      </c>
      <c r="HE132" s="268" t="str">
        <f t="shared" si="320"/>
        <v xml:space="preserve"> </v>
      </c>
      <c r="HF132" s="268" t="str">
        <f t="shared" si="320"/>
        <v xml:space="preserve"> </v>
      </c>
      <c r="HG132" s="268" t="str">
        <f t="shared" si="320"/>
        <v xml:space="preserve"> </v>
      </c>
      <c r="HH132" s="268" t="str">
        <f t="shared" si="320"/>
        <v xml:space="preserve"> </v>
      </c>
      <c r="HI132" s="268" t="str">
        <f t="shared" si="320"/>
        <v xml:space="preserve"> </v>
      </c>
      <c r="HJ132" s="268" t="str">
        <f t="shared" si="320"/>
        <v xml:space="preserve"> </v>
      </c>
      <c r="HK132" s="268" t="str">
        <f t="shared" si="320"/>
        <v xml:space="preserve"> </v>
      </c>
      <c r="HL132" s="268" t="str">
        <f t="shared" si="320"/>
        <v xml:space="preserve"> </v>
      </c>
      <c r="HM132" s="268" t="str">
        <f t="shared" si="320"/>
        <v xml:space="preserve"> </v>
      </c>
      <c r="HN132" s="268" t="str">
        <f t="shared" si="320"/>
        <v xml:space="preserve"> </v>
      </c>
      <c r="HO132" s="268" t="str">
        <f t="shared" si="320"/>
        <v xml:space="preserve"> </v>
      </c>
      <c r="HP132" s="268" t="str">
        <f t="shared" si="320"/>
        <v xml:space="preserve"> </v>
      </c>
      <c r="HQ132" s="268" t="str">
        <f t="shared" si="320"/>
        <v xml:space="preserve"> </v>
      </c>
      <c r="HR132" s="268" t="str">
        <f t="shared" si="320"/>
        <v xml:space="preserve"> </v>
      </c>
      <c r="HS132" s="268" t="str">
        <f t="shared" si="320"/>
        <v xml:space="preserve"> </v>
      </c>
      <c r="HT132" s="268" t="str">
        <f t="shared" si="320"/>
        <v xml:space="preserve"> </v>
      </c>
      <c r="HU132" s="268" t="str">
        <f t="shared" si="320"/>
        <v xml:space="preserve"> </v>
      </c>
      <c r="HV132" s="268" t="str">
        <f t="shared" si="320"/>
        <v xml:space="preserve"> </v>
      </c>
      <c r="HW132" s="268" t="str">
        <f t="shared" si="320"/>
        <v xml:space="preserve"> </v>
      </c>
      <c r="HX132" s="268" t="str">
        <f t="shared" si="320"/>
        <v xml:space="preserve"> </v>
      </c>
      <c r="HY132" s="268" t="str">
        <f t="shared" si="320"/>
        <v xml:space="preserve"> </v>
      </c>
      <c r="HZ132" s="268" t="str">
        <f t="shared" si="320"/>
        <v xml:space="preserve"> </v>
      </c>
      <c r="IA132" s="268" t="str">
        <f t="shared" si="320"/>
        <v xml:space="preserve"> </v>
      </c>
      <c r="IB132" s="268" t="str">
        <f t="shared" si="320"/>
        <v xml:space="preserve"> </v>
      </c>
      <c r="IC132" s="268" t="str">
        <f t="shared" si="320"/>
        <v xml:space="preserve"> </v>
      </c>
      <c r="ID132" s="268" t="str">
        <f t="shared" si="320"/>
        <v xml:space="preserve"> </v>
      </c>
      <c r="IE132" s="268" t="str">
        <f t="shared" si="320"/>
        <v xml:space="preserve"> </v>
      </c>
      <c r="IF132" s="268" t="str">
        <f t="shared" si="320"/>
        <v xml:space="preserve"> </v>
      </c>
      <c r="IG132" s="268" t="str">
        <f t="shared" si="320"/>
        <v xml:space="preserve"> </v>
      </c>
      <c r="IH132" s="268" t="str">
        <f t="shared" si="320"/>
        <v xml:space="preserve"> </v>
      </c>
      <c r="II132" s="268" t="str">
        <f t="shared" si="320"/>
        <v xml:space="preserve"> </v>
      </c>
      <c r="IJ132" s="268" t="str">
        <f t="shared" si="320"/>
        <v xml:space="preserve"> </v>
      </c>
      <c r="IK132" s="268" t="str">
        <f t="shared" si="320"/>
        <v xml:space="preserve"> </v>
      </c>
      <c r="IL132" s="268" t="str">
        <f t="shared" si="320"/>
        <v xml:space="preserve"> </v>
      </c>
      <c r="IM132" s="268" t="str">
        <f t="shared" si="320"/>
        <v xml:space="preserve"> </v>
      </c>
      <c r="IN132" s="268" t="str">
        <f t="shared" si="320"/>
        <v xml:space="preserve"> </v>
      </c>
      <c r="IO132" s="268" t="str">
        <f t="shared" si="320"/>
        <v xml:space="preserve"> </v>
      </c>
      <c r="IP132" s="268" t="str">
        <f t="shared" si="320"/>
        <v xml:space="preserve"> </v>
      </c>
      <c r="IQ132" s="268" t="str">
        <f t="shared" si="320"/>
        <v xml:space="preserve"> </v>
      </c>
      <c r="IR132" s="268" t="str">
        <f t="shared" si="320"/>
        <v xml:space="preserve"> </v>
      </c>
    </row>
    <row r="133" spans="1:252" s="8" customFormat="1" hidden="1" x14ac:dyDescent="0.25">
      <c r="A133" s="231" t="s">
        <v>88</v>
      </c>
      <c r="B133" s="2"/>
      <c r="C133" s="405" t="str">
        <f>IF(AND(B106&gt;0,B174=1),$A$133,C132)</f>
        <v>Braking burn</v>
      </c>
      <c r="D133" s="26" t="str">
        <f t="shared" ref="D133:BO133" si="321">IF(AND(C106&gt;0,C174=1),$A$133,D132)</f>
        <v>Braking burn</v>
      </c>
      <c r="E133" s="26" t="str">
        <f t="shared" si="321"/>
        <v>Braking burn</v>
      </c>
      <c r="F133" s="26" t="str">
        <f t="shared" si="321"/>
        <v>Braking burn</v>
      </c>
      <c r="G133" s="26" t="str">
        <f t="shared" si="321"/>
        <v>Braking burn</v>
      </c>
      <c r="H133" s="26" t="str">
        <f t="shared" si="321"/>
        <v>Braking burn</v>
      </c>
      <c r="I133" s="26" t="str">
        <f t="shared" si="321"/>
        <v>Braking burn</v>
      </c>
      <c r="J133" s="26" t="str">
        <f t="shared" si="321"/>
        <v>Braking burn</v>
      </c>
      <c r="K133" s="26" t="str">
        <f t="shared" si="321"/>
        <v>Braking burn</v>
      </c>
      <c r="L133" s="26" t="str">
        <f t="shared" si="321"/>
        <v>Braking burn</v>
      </c>
      <c r="M133" s="26" t="str">
        <f t="shared" si="321"/>
        <v>Braking burn</v>
      </c>
      <c r="N133" s="26" t="str">
        <f t="shared" si="321"/>
        <v>Braking burn</v>
      </c>
      <c r="O133" s="26" t="str">
        <f t="shared" si="321"/>
        <v>Braking burn</v>
      </c>
      <c r="P133" s="26" t="str">
        <f t="shared" si="321"/>
        <v>Braking burn</v>
      </c>
      <c r="Q133" s="26" t="str">
        <f t="shared" si="321"/>
        <v>Braking burn</v>
      </c>
      <c r="R133" s="26" t="str">
        <f t="shared" si="321"/>
        <v>Braking burn</v>
      </c>
      <c r="S133" s="26" t="str">
        <f t="shared" si="321"/>
        <v>Braking burn</v>
      </c>
      <c r="T133" s="26" t="str">
        <f t="shared" si="321"/>
        <v>Braking burn</v>
      </c>
      <c r="U133" s="26" t="str">
        <f t="shared" si="321"/>
        <v>Braking burn</v>
      </c>
      <c r="V133" s="26" t="str">
        <f t="shared" si="321"/>
        <v>Braking burn</v>
      </c>
      <c r="W133" s="26" t="str">
        <f t="shared" si="321"/>
        <v>Braking burn</v>
      </c>
      <c r="X133" s="26" t="str">
        <f t="shared" si="321"/>
        <v>Braking burn</v>
      </c>
      <c r="Y133" s="26" t="str">
        <f t="shared" si="321"/>
        <v>Braking burn</v>
      </c>
      <c r="Z133" s="26" t="str">
        <f t="shared" si="321"/>
        <v>Braking burn</v>
      </c>
      <c r="AA133" s="26" t="str">
        <f t="shared" si="321"/>
        <v>Braking burn</v>
      </c>
      <c r="AB133" s="26" t="str">
        <f t="shared" si="321"/>
        <v>Braking burn</v>
      </c>
      <c r="AC133" s="26" t="str">
        <f t="shared" si="321"/>
        <v>Braking burn</v>
      </c>
      <c r="AD133" s="26" t="str">
        <f t="shared" si="321"/>
        <v>Braking burn</v>
      </c>
      <c r="AE133" s="26" t="str">
        <f t="shared" si="321"/>
        <v>Braking burn</v>
      </c>
      <c r="AF133" s="26" t="str">
        <f t="shared" si="321"/>
        <v>Braking burn</v>
      </c>
      <c r="AG133" s="26" t="str">
        <f t="shared" si="321"/>
        <v>Braking burn</v>
      </c>
      <c r="AH133" s="26" t="str">
        <f t="shared" si="321"/>
        <v>Braking burn</v>
      </c>
      <c r="AI133" s="26" t="str">
        <f t="shared" si="321"/>
        <v>Braking burn</v>
      </c>
      <c r="AJ133" s="26" t="str">
        <f t="shared" si="321"/>
        <v>Braking burn</v>
      </c>
      <c r="AK133" s="26" t="str">
        <f t="shared" si="321"/>
        <v>Braking burn</v>
      </c>
      <c r="AL133" s="26" t="str">
        <f t="shared" si="321"/>
        <v>Braking burn</v>
      </c>
      <c r="AM133" s="26" t="str">
        <f t="shared" si="321"/>
        <v>Braking burn</v>
      </c>
      <c r="AN133" s="26" t="str">
        <f t="shared" si="321"/>
        <v>Braking burn</v>
      </c>
      <c r="AO133" s="26" t="str">
        <f t="shared" si="321"/>
        <v>Braking burn</v>
      </c>
      <c r="AP133" s="26" t="str">
        <f t="shared" si="321"/>
        <v>Braking burn</v>
      </c>
      <c r="AQ133" s="26" t="str">
        <f t="shared" si="321"/>
        <v>Braking burn</v>
      </c>
      <c r="AR133" s="26" t="str">
        <f t="shared" si="321"/>
        <v>Braking burn</v>
      </c>
      <c r="AS133" s="26" t="str">
        <f t="shared" si="321"/>
        <v>Braking burn</v>
      </c>
      <c r="AT133" s="26" t="str">
        <f t="shared" si="321"/>
        <v>Braking burn</v>
      </c>
      <c r="AU133" s="26" t="str">
        <f t="shared" si="321"/>
        <v>Braking burn</v>
      </c>
      <c r="AV133" s="26" t="str">
        <f t="shared" si="321"/>
        <v>Braking burn</v>
      </c>
      <c r="AW133" s="26" t="str">
        <f t="shared" si="321"/>
        <v>Braking burn</v>
      </c>
      <c r="AX133" s="26" t="str">
        <f t="shared" si="321"/>
        <v>Braking burn</v>
      </c>
      <c r="AY133" s="26" t="str">
        <f t="shared" si="321"/>
        <v>Braking burn</v>
      </c>
      <c r="AZ133" s="26" t="str">
        <f t="shared" si="321"/>
        <v>Braking burn</v>
      </c>
      <c r="BA133" s="26" t="str">
        <f t="shared" si="321"/>
        <v>Braking burn</v>
      </c>
      <c r="BB133" s="26" t="str">
        <f t="shared" si="321"/>
        <v>Braking burn</v>
      </c>
      <c r="BC133" s="26" t="str">
        <f t="shared" si="321"/>
        <v>Braking burn</v>
      </c>
      <c r="BD133" s="26" t="str">
        <f t="shared" si="321"/>
        <v>Braking burn</v>
      </c>
      <c r="BE133" s="26" t="str">
        <f t="shared" si="321"/>
        <v>Braking burn</v>
      </c>
      <c r="BF133" s="26" t="str">
        <f t="shared" si="321"/>
        <v>Braking burn</v>
      </c>
      <c r="BG133" s="26" t="str">
        <f t="shared" si="321"/>
        <v>Braking burn</v>
      </c>
      <c r="BH133" s="26" t="str">
        <f t="shared" si="321"/>
        <v>Braking burn</v>
      </c>
      <c r="BI133" s="26" t="str">
        <f t="shared" si="321"/>
        <v>Braking burn</v>
      </c>
      <c r="BJ133" s="26" t="str">
        <f t="shared" si="321"/>
        <v>Braking burn</v>
      </c>
      <c r="BK133" s="26" t="str">
        <f t="shared" si="321"/>
        <v>Braking burn</v>
      </c>
      <c r="BL133" s="26" t="str">
        <f t="shared" si="321"/>
        <v>Braking burn</v>
      </c>
      <c r="BM133" s="26" t="str">
        <f t="shared" si="321"/>
        <v>Braking burn</v>
      </c>
      <c r="BN133" s="26" t="str">
        <f t="shared" si="321"/>
        <v>Braking burn</v>
      </c>
      <c r="BO133" s="26" t="str">
        <f t="shared" si="321"/>
        <v>Braking burn</v>
      </c>
      <c r="BP133" s="26" t="str">
        <f t="shared" ref="BP133:EA133" si="322">IF(AND(BO106&gt;0,BO174=1),$A$133,BP132)</f>
        <v>Braking burn</v>
      </c>
      <c r="BQ133" s="26" t="str">
        <f t="shared" si="322"/>
        <v>Braking burn</v>
      </c>
      <c r="BR133" s="26" t="str">
        <f t="shared" si="322"/>
        <v>Braking burn</v>
      </c>
      <c r="BS133" s="26" t="str">
        <f t="shared" si="322"/>
        <v>Braking burn</v>
      </c>
      <c r="BT133" s="26" t="str">
        <f t="shared" si="322"/>
        <v>Braking burn</v>
      </c>
      <c r="BU133" s="26" t="str">
        <f t="shared" si="322"/>
        <v>Braking burn</v>
      </c>
      <c r="BV133" s="26" t="str">
        <f t="shared" si="322"/>
        <v>Braking burn</v>
      </c>
      <c r="BW133" s="26" t="str">
        <f t="shared" si="322"/>
        <v>Braking burn</v>
      </c>
      <c r="BX133" s="26" t="str">
        <f t="shared" si="322"/>
        <v>Braking burn</v>
      </c>
      <c r="BY133" s="26" t="str">
        <f t="shared" si="322"/>
        <v>Braking burn</v>
      </c>
      <c r="BZ133" s="26" t="str">
        <f t="shared" si="322"/>
        <v>Braking burn</v>
      </c>
      <c r="CA133" s="26" t="str">
        <f t="shared" si="322"/>
        <v>Braking burn</v>
      </c>
      <c r="CB133" s="26" t="str">
        <f t="shared" si="322"/>
        <v>Braking burn</v>
      </c>
      <c r="CC133" s="26" t="str">
        <f t="shared" si="322"/>
        <v>Braking burn</v>
      </c>
      <c r="CD133" s="26" t="str">
        <f t="shared" si="322"/>
        <v>Braking burn</v>
      </c>
      <c r="CE133" s="26" t="str">
        <f t="shared" si="322"/>
        <v>Braking burn</v>
      </c>
      <c r="CF133" s="26" t="str">
        <f t="shared" si="322"/>
        <v>Braking burn</v>
      </c>
      <c r="CG133" s="26" t="str">
        <f t="shared" si="322"/>
        <v>Braking burn</v>
      </c>
      <c r="CH133" s="26" t="str">
        <f t="shared" si="322"/>
        <v>Braking burn</v>
      </c>
      <c r="CI133" s="26" t="str">
        <f t="shared" si="322"/>
        <v>Braking burn</v>
      </c>
      <c r="CJ133" s="26" t="str">
        <f t="shared" si="322"/>
        <v>Braking burn</v>
      </c>
      <c r="CK133" s="26" t="str">
        <f t="shared" si="322"/>
        <v>Braking burn</v>
      </c>
      <c r="CL133" s="26" t="str">
        <f t="shared" si="322"/>
        <v>Braking burn</v>
      </c>
      <c r="CM133" s="26" t="str">
        <f t="shared" si="322"/>
        <v>Braking burn</v>
      </c>
      <c r="CN133" s="26" t="str">
        <f t="shared" si="322"/>
        <v>Braking burn</v>
      </c>
      <c r="CO133" s="26" t="str">
        <f t="shared" si="322"/>
        <v>Braking burn</v>
      </c>
      <c r="CP133" s="26" t="str">
        <f t="shared" si="322"/>
        <v>Braking burn</v>
      </c>
      <c r="CQ133" s="26" t="str">
        <f t="shared" si="322"/>
        <v>Braking burn</v>
      </c>
      <c r="CR133" s="26" t="str">
        <f t="shared" si="322"/>
        <v>Braking burn</v>
      </c>
      <c r="CS133" s="26" t="str">
        <f t="shared" si="322"/>
        <v>Braking burn</v>
      </c>
      <c r="CT133" s="26" t="str">
        <f t="shared" si="322"/>
        <v xml:space="preserve"> </v>
      </c>
      <c r="CU133" s="26" t="str">
        <f t="shared" si="322"/>
        <v xml:space="preserve"> </v>
      </c>
      <c r="CV133" s="26" t="str">
        <f t="shared" si="322"/>
        <v xml:space="preserve"> </v>
      </c>
      <c r="CW133" s="26" t="str">
        <f t="shared" si="322"/>
        <v>Descent  burn</v>
      </c>
      <c r="CX133" s="26" t="str">
        <f t="shared" si="322"/>
        <v>Descent  burn</v>
      </c>
      <c r="CY133" s="26" t="str">
        <f t="shared" si="322"/>
        <v>Descent  burn</v>
      </c>
      <c r="CZ133" s="26" t="str">
        <f t="shared" si="322"/>
        <v>Descent  burn</v>
      </c>
      <c r="DA133" s="26" t="str">
        <f t="shared" si="322"/>
        <v>Descent  burn</v>
      </c>
      <c r="DB133" s="26" t="str">
        <f t="shared" si="322"/>
        <v>Descent  burn</v>
      </c>
      <c r="DC133" s="26" t="str">
        <f t="shared" si="322"/>
        <v>Descent  burn</v>
      </c>
      <c r="DD133" s="26" t="str">
        <f t="shared" si="322"/>
        <v>Descent  burn</v>
      </c>
      <c r="DE133" s="26" t="str">
        <f t="shared" si="322"/>
        <v>Vertical Descent burn</v>
      </c>
      <c r="DF133" s="26" t="str">
        <f t="shared" si="322"/>
        <v>Vertical Descent burn</v>
      </c>
      <c r="DG133" s="26" t="str">
        <f t="shared" si="322"/>
        <v>Vertical Descent burn</v>
      </c>
      <c r="DH133" s="26" t="str">
        <f t="shared" si="322"/>
        <v>Vertical Descent burn</v>
      </c>
      <c r="DI133" s="26" t="str">
        <f t="shared" si="322"/>
        <v>Vertical Descent burn</v>
      </c>
      <c r="DJ133" s="26" t="str">
        <f t="shared" si="322"/>
        <v>Vertical Descent burn</v>
      </c>
      <c r="DK133" s="26" t="str">
        <f t="shared" si="322"/>
        <v>Vertical Descent burn</v>
      </c>
      <c r="DL133" s="26" t="str">
        <f t="shared" si="322"/>
        <v>Vertical Descent burn</v>
      </c>
      <c r="DM133" s="26" t="str">
        <f t="shared" si="322"/>
        <v>Vertical Descent burn</v>
      </c>
      <c r="DN133" s="26" t="str">
        <f t="shared" si="322"/>
        <v>Vertical Descent burn</v>
      </c>
      <c r="DO133" s="26" t="str">
        <f t="shared" si="322"/>
        <v>Vertical Descent burn</v>
      </c>
      <c r="DP133" s="26" t="str">
        <f t="shared" si="322"/>
        <v>Vertical Descent burn</v>
      </c>
      <c r="DQ133" s="26" t="str">
        <f t="shared" si="322"/>
        <v>Vertical Descent burn</v>
      </c>
      <c r="DR133" s="26" t="str">
        <f t="shared" si="322"/>
        <v>Vertical Descent burn</v>
      </c>
      <c r="DS133" s="26" t="str">
        <f t="shared" si="322"/>
        <v>Vertical Descent burn</v>
      </c>
      <c r="DT133" s="26" t="str">
        <f t="shared" si="322"/>
        <v>Vertical Descent burn</v>
      </c>
      <c r="DU133" s="26" t="str">
        <f t="shared" si="322"/>
        <v>Vertical Descent burn</v>
      </c>
      <c r="DV133" s="26" t="str">
        <f t="shared" si="322"/>
        <v>Vertical Descent burn</v>
      </c>
      <c r="DW133" s="26" t="str">
        <f t="shared" si="322"/>
        <v>Vertical Descent burn</v>
      </c>
      <c r="DX133" s="26" t="str">
        <f t="shared" si="322"/>
        <v>Vertical Descent burn</v>
      </c>
      <c r="DY133" s="26" t="str">
        <f t="shared" si="322"/>
        <v>Vertical Descent burn</v>
      </c>
      <c r="DZ133" s="26" t="str">
        <f t="shared" si="322"/>
        <v>Vertical Descent burn</v>
      </c>
      <c r="EA133" s="26" t="str">
        <f t="shared" si="322"/>
        <v>Vertical Descent burn</v>
      </c>
      <c r="EB133" s="26" t="str">
        <f t="shared" ref="EB133:GM133" si="323">IF(AND(EA106&gt;0,EA174=1),$A$133,EB132)</f>
        <v>Vertical Descent burn</v>
      </c>
      <c r="EC133" s="26" t="str">
        <f t="shared" si="323"/>
        <v>Vertical Descent burn</v>
      </c>
      <c r="ED133" s="26" t="str">
        <f t="shared" si="323"/>
        <v>Vertical Descent burn</v>
      </c>
      <c r="EE133" s="26" t="str">
        <f t="shared" si="323"/>
        <v>Vertical Descent burn</v>
      </c>
      <c r="EF133" s="26" t="str">
        <f t="shared" si="323"/>
        <v>Vertical Descent burn</v>
      </c>
      <c r="EG133" s="26" t="str">
        <f t="shared" si="323"/>
        <v>Vertical Descent burn</v>
      </c>
      <c r="EH133" s="26" t="str">
        <f t="shared" si="323"/>
        <v>Landing thrust burn</v>
      </c>
      <c r="EI133" s="26" t="str">
        <f t="shared" si="323"/>
        <v>Landing thrust burn</v>
      </c>
      <c r="EJ133" s="26" t="str">
        <f t="shared" si="323"/>
        <v>Landing thrust burn</v>
      </c>
      <c r="EK133" s="26" t="str">
        <f t="shared" si="323"/>
        <v>Landing thrust burn</v>
      </c>
      <c r="EL133" s="26" t="str">
        <f t="shared" si="323"/>
        <v>Landing thrust burn</v>
      </c>
      <c r="EM133" s="26" t="str">
        <f t="shared" si="323"/>
        <v>Landing thrust burn</v>
      </c>
      <c r="EN133" s="26" t="str">
        <f t="shared" si="323"/>
        <v>Landing thrust burn</v>
      </c>
      <c r="EO133" s="26" t="str">
        <f t="shared" si="323"/>
        <v>Landing thrust burn</v>
      </c>
      <c r="EP133" s="26" t="str">
        <f t="shared" si="323"/>
        <v>Landing thrust burn</v>
      </c>
      <c r="EQ133" s="26" t="str">
        <f t="shared" si="323"/>
        <v>Landing thrust burn</v>
      </c>
      <c r="ER133" s="26" t="str">
        <f t="shared" si="323"/>
        <v>Landing thrust burn</v>
      </c>
      <c r="ES133" s="26" t="str">
        <f t="shared" si="323"/>
        <v>Landing thrust burn</v>
      </c>
      <c r="ET133" s="26" t="str">
        <f t="shared" si="323"/>
        <v>Landing thrust burn</v>
      </c>
      <c r="EU133" s="26" t="str">
        <f t="shared" si="323"/>
        <v>Landing thrust burn</v>
      </c>
      <c r="EV133" s="26" t="str">
        <f t="shared" si="323"/>
        <v>Landing thrust burn</v>
      </c>
      <c r="EW133" s="26" t="str">
        <f t="shared" si="323"/>
        <v>Landing thrust burn</v>
      </c>
      <c r="EX133" s="26" t="str">
        <f t="shared" si="323"/>
        <v>Landing thrust burn</v>
      </c>
      <c r="EY133" s="26" t="str">
        <f t="shared" si="323"/>
        <v>Landing thrust burn</v>
      </c>
      <c r="EZ133" s="26" t="str">
        <f t="shared" si="323"/>
        <v>Landing thrust burn</v>
      </c>
      <c r="FA133" s="26" t="str">
        <f t="shared" si="323"/>
        <v>Landing thrust burn</v>
      </c>
      <c r="FB133" s="26" t="str">
        <f t="shared" si="323"/>
        <v>Landing thrust burn</v>
      </c>
      <c r="FC133" s="26" t="str">
        <f t="shared" si="323"/>
        <v>Landing thrust burn</v>
      </c>
      <c r="FD133" s="26" t="str">
        <f t="shared" si="323"/>
        <v>Landing thrust burn</v>
      </c>
      <c r="FE133" s="26" t="str">
        <f t="shared" si="323"/>
        <v>Landing thrust burn</v>
      </c>
      <c r="FF133" s="26" t="str">
        <f t="shared" si="323"/>
        <v>Landing thrust burn</v>
      </c>
      <c r="FG133" s="26" t="str">
        <f t="shared" si="323"/>
        <v>Landing thrust burn</v>
      </c>
      <c r="FH133" s="26" t="str">
        <f t="shared" si="323"/>
        <v>Landing thrust burn</v>
      </c>
      <c r="FI133" s="26" t="str">
        <f t="shared" si="323"/>
        <v>Landing thrust burn</v>
      </c>
      <c r="FJ133" s="26" t="str">
        <f t="shared" si="323"/>
        <v>Landing thrust burn</v>
      </c>
      <c r="FK133" s="26" t="str">
        <f t="shared" si="323"/>
        <v>Landing thrust burn</v>
      </c>
      <c r="FL133" s="26" t="str">
        <f t="shared" si="323"/>
        <v>Landing thrust burn</v>
      </c>
      <c r="FM133" s="26" t="str">
        <f t="shared" si="323"/>
        <v>Landing thrust burn</v>
      </c>
      <c r="FN133" s="26" t="str">
        <f t="shared" si="323"/>
        <v>Landing thrust burn</v>
      </c>
      <c r="FO133" s="26" t="str">
        <f t="shared" si="323"/>
        <v>Landing thrust burn</v>
      </c>
      <c r="FP133" s="26" t="str">
        <f t="shared" si="323"/>
        <v>Landing thrust burn</v>
      </c>
      <c r="FQ133" s="26" t="str">
        <f t="shared" si="323"/>
        <v xml:space="preserve"> </v>
      </c>
      <c r="FR133" s="26" t="str">
        <f t="shared" si="323"/>
        <v xml:space="preserve"> </v>
      </c>
      <c r="FS133" s="26" t="str">
        <f t="shared" si="323"/>
        <v xml:space="preserve"> </v>
      </c>
      <c r="FT133" s="26" t="str">
        <f t="shared" si="323"/>
        <v xml:space="preserve"> </v>
      </c>
      <c r="FU133" s="26" t="str">
        <f t="shared" si="323"/>
        <v xml:space="preserve"> </v>
      </c>
      <c r="FV133" s="26" t="str">
        <f t="shared" si="323"/>
        <v xml:space="preserve"> </v>
      </c>
      <c r="FW133" s="26" t="str">
        <f t="shared" si="323"/>
        <v xml:space="preserve"> </v>
      </c>
      <c r="FX133" s="26" t="str">
        <f t="shared" si="323"/>
        <v xml:space="preserve"> </v>
      </c>
      <c r="FY133" s="26" t="str">
        <f t="shared" si="323"/>
        <v xml:space="preserve"> </v>
      </c>
      <c r="FZ133" s="26" t="str">
        <f t="shared" si="323"/>
        <v xml:space="preserve"> </v>
      </c>
      <c r="GA133" s="26" t="str">
        <f t="shared" si="323"/>
        <v xml:space="preserve"> </v>
      </c>
      <c r="GB133" s="26" t="str">
        <f t="shared" si="323"/>
        <v xml:space="preserve"> </v>
      </c>
      <c r="GC133" s="26" t="str">
        <f t="shared" si="323"/>
        <v xml:space="preserve"> </v>
      </c>
      <c r="GD133" s="26" t="str">
        <f t="shared" si="323"/>
        <v xml:space="preserve"> </v>
      </c>
      <c r="GE133" s="26" t="str">
        <f t="shared" si="323"/>
        <v xml:space="preserve"> </v>
      </c>
      <c r="GF133" s="26" t="str">
        <f t="shared" si="323"/>
        <v xml:space="preserve"> </v>
      </c>
      <c r="GG133" s="26" t="str">
        <f t="shared" si="323"/>
        <v xml:space="preserve"> </v>
      </c>
      <c r="GH133" s="26" t="str">
        <f t="shared" si="323"/>
        <v xml:space="preserve"> </v>
      </c>
      <c r="GI133" s="26" t="str">
        <f t="shared" si="323"/>
        <v xml:space="preserve"> </v>
      </c>
      <c r="GJ133" s="26" t="str">
        <f t="shared" si="323"/>
        <v xml:space="preserve"> </v>
      </c>
      <c r="GK133" s="26" t="str">
        <f t="shared" si="323"/>
        <v xml:space="preserve"> </v>
      </c>
      <c r="GL133" s="26" t="str">
        <f t="shared" si="323"/>
        <v xml:space="preserve"> </v>
      </c>
      <c r="GM133" s="26" t="str">
        <f t="shared" si="323"/>
        <v xml:space="preserve"> </v>
      </c>
      <c r="GN133" s="26" t="str">
        <f t="shared" ref="GN133:IR133" si="324">IF(AND(GM106&gt;0,GM174=1),$A$133,GN132)</f>
        <v xml:space="preserve"> </v>
      </c>
      <c r="GO133" s="26" t="str">
        <f t="shared" si="324"/>
        <v xml:space="preserve"> </v>
      </c>
      <c r="GP133" s="26" t="str">
        <f t="shared" si="324"/>
        <v xml:space="preserve"> </v>
      </c>
      <c r="GQ133" s="26" t="str">
        <f t="shared" si="324"/>
        <v xml:space="preserve"> </v>
      </c>
      <c r="GR133" s="26" t="str">
        <f t="shared" si="324"/>
        <v xml:space="preserve"> </v>
      </c>
      <c r="GS133" s="26" t="str">
        <f t="shared" si="324"/>
        <v xml:space="preserve"> </v>
      </c>
      <c r="GT133" s="26" t="str">
        <f t="shared" si="324"/>
        <v xml:space="preserve"> </v>
      </c>
      <c r="GU133" s="26" t="str">
        <f t="shared" si="324"/>
        <v xml:space="preserve"> </v>
      </c>
      <c r="GV133" s="26" t="str">
        <f t="shared" si="324"/>
        <v xml:space="preserve"> </v>
      </c>
      <c r="GW133" s="26" t="str">
        <f t="shared" si="324"/>
        <v xml:space="preserve"> </v>
      </c>
      <c r="GX133" s="26" t="str">
        <f t="shared" si="324"/>
        <v xml:space="preserve"> </v>
      </c>
      <c r="GY133" s="26" t="str">
        <f t="shared" si="324"/>
        <v xml:space="preserve"> </v>
      </c>
      <c r="GZ133" s="26" t="str">
        <f t="shared" si="324"/>
        <v xml:space="preserve"> </v>
      </c>
      <c r="HA133" s="26" t="str">
        <f t="shared" si="324"/>
        <v xml:space="preserve"> </v>
      </c>
      <c r="HB133" s="26" t="str">
        <f t="shared" si="324"/>
        <v xml:space="preserve"> </v>
      </c>
      <c r="HC133" s="26" t="str">
        <f t="shared" si="324"/>
        <v xml:space="preserve"> </v>
      </c>
      <c r="HD133" s="26" t="str">
        <f t="shared" si="324"/>
        <v xml:space="preserve"> </v>
      </c>
      <c r="HE133" s="26" t="str">
        <f t="shared" si="324"/>
        <v xml:space="preserve"> </v>
      </c>
      <c r="HF133" s="26" t="str">
        <f t="shared" si="324"/>
        <v xml:space="preserve"> </v>
      </c>
      <c r="HG133" s="26" t="str">
        <f t="shared" si="324"/>
        <v xml:space="preserve"> </v>
      </c>
      <c r="HH133" s="26" t="str">
        <f t="shared" si="324"/>
        <v xml:space="preserve"> </v>
      </c>
      <c r="HI133" s="26" t="str">
        <f t="shared" si="324"/>
        <v xml:space="preserve"> </v>
      </c>
      <c r="HJ133" s="26" t="str">
        <f t="shared" si="324"/>
        <v xml:space="preserve"> </v>
      </c>
      <c r="HK133" s="26" t="str">
        <f t="shared" si="324"/>
        <v xml:space="preserve"> </v>
      </c>
      <c r="HL133" s="26" t="str">
        <f t="shared" si="324"/>
        <v xml:space="preserve"> </v>
      </c>
      <c r="HM133" s="26" t="str">
        <f t="shared" si="324"/>
        <v xml:space="preserve"> </v>
      </c>
      <c r="HN133" s="26" t="str">
        <f t="shared" si="324"/>
        <v xml:space="preserve"> </v>
      </c>
      <c r="HO133" s="26" t="str">
        <f t="shared" si="324"/>
        <v xml:space="preserve"> </v>
      </c>
      <c r="HP133" s="26" t="str">
        <f t="shared" si="324"/>
        <v xml:space="preserve"> </v>
      </c>
      <c r="HQ133" s="26" t="str">
        <f t="shared" si="324"/>
        <v xml:space="preserve"> </v>
      </c>
      <c r="HR133" s="26" t="str">
        <f t="shared" si="324"/>
        <v xml:space="preserve"> </v>
      </c>
      <c r="HS133" s="26" t="str">
        <f t="shared" si="324"/>
        <v xml:space="preserve"> </v>
      </c>
      <c r="HT133" s="26" t="str">
        <f t="shared" si="324"/>
        <v xml:space="preserve"> </v>
      </c>
      <c r="HU133" s="26" t="str">
        <f t="shared" si="324"/>
        <v xml:space="preserve"> </v>
      </c>
      <c r="HV133" s="26" t="str">
        <f t="shared" si="324"/>
        <v xml:space="preserve"> </v>
      </c>
      <c r="HW133" s="26" t="str">
        <f t="shared" si="324"/>
        <v xml:space="preserve"> </v>
      </c>
      <c r="HX133" s="26" t="str">
        <f t="shared" si="324"/>
        <v xml:space="preserve"> </v>
      </c>
      <c r="HY133" s="26" t="str">
        <f t="shared" si="324"/>
        <v xml:space="preserve"> </v>
      </c>
      <c r="HZ133" s="26" t="str">
        <f t="shared" si="324"/>
        <v xml:space="preserve"> </v>
      </c>
      <c r="IA133" s="26" t="str">
        <f t="shared" si="324"/>
        <v xml:space="preserve"> </v>
      </c>
      <c r="IB133" s="26" t="str">
        <f t="shared" si="324"/>
        <v xml:space="preserve"> </v>
      </c>
      <c r="IC133" s="26" t="str">
        <f t="shared" si="324"/>
        <v xml:space="preserve"> </v>
      </c>
      <c r="ID133" s="26" t="str">
        <f t="shared" si="324"/>
        <v xml:space="preserve"> </v>
      </c>
      <c r="IE133" s="26" t="str">
        <f t="shared" si="324"/>
        <v xml:space="preserve"> </v>
      </c>
      <c r="IF133" s="26" t="str">
        <f t="shared" si="324"/>
        <v xml:space="preserve"> </v>
      </c>
      <c r="IG133" s="26" t="str">
        <f t="shared" si="324"/>
        <v xml:space="preserve"> </v>
      </c>
      <c r="IH133" s="26" t="str">
        <f t="shared" si="324"/>
        <v xml:space="preserve"> </v>
      </c>
      <c r="II133" s="26" t="str">
        <f t="shared" si="324"/>
        <v xml:space="preserve"> </v>
      </c>
      <c r="IJ133" s="26" t="str">
        <f t="shared" si="324"/>
        <v xml:space="preserve"> </v>
      </c>
      <c r="IK133" s="26" t="str">
        <f t="shared" si="324"/>
        <v xml:space="preserve"> </v>
      </c>
      <c r="IL133" s="26" t="str">
        <f t="shared" si="324"/>
        <v xml:space="preserve"> </v>
      </c>
      <c r="IM133" s="26" t="str">
        <f t="shared" si="324"/>
        <v xml:space="preserve"> </v>
      </c>
      <c r="IN133" s="26" t="str">
        <f t="shared" si="324"/>
        <v xml:space="preserve"> </v>
      </c>
      <c r="IO133" s="26" t="str">
        <f t="shared" si="324"/>
        <v xml:space="preserve"> </v>
      </c>
      <c r="IP133" s="26" t="str">
        <f t="shared" si="324"/>
        <v xml:space="preserve"> </v>
      </c>
      <c r="IQ133" s="26" t="str">
        <f t="shared" si="324"/>
        <v xml:space="preserve"> </v>
      </c>
      <c r="IR133" s="26" t="str">
        <f t="shared" si="324"/>
        <v xml:space="preserve"> </v>
      </c>
    </row>
    <row r="134" spans="1:252" s="8" customFormat="1" hidden="1" x14ac:dyDescent="0.25">
      <c r="A134" s="216" t="s">
        <v>56</v>
      </c>
      <c r="B134" s="42"/>
      <c r="C134" s="268" t="str">
        <f t="shared" ref="C134:BN134" si="325">IF(AND(C75=0,C106&gt;0),$A$134,C133)</f>
        <v>Braking burn</v>
      </c>
      <c r="D134" s="268" t="str">
        <f t="shared" si="325"/>
        <v>Braking burn</v>
      </c>
      <c r="E134" s="268" t="str">
        <f t="shared" si="325"/>
        <v>Braking burn</v>
      </c>
      <c r="F134" s="268" t="str">
        <f t="shared" si="325"/>
        <v>Braking burn</v>
      </c>
      <c r="G134" s="268" t="str">
        <f t="shared" si="325"/>
        <v>Braking burn</v>
      </c>
      <c r="H134" s="268" t="str">
        <f t="shared" si="325"/>
        <v>Braking burn</v>
      </c>
      <c r="I134" s="268" t="str">
        <f t="shared" si="325"/>
        <v>Braking burn</v>
      </c>
      <c r="J134" s="268" t="str">
        <f t="shared" si="325"/>
        <v>Braking burn</v>
      </c>
      <c r="K134" s="268" t="str">
        <f t="shared" si="325"/>
        <v>Braking burn</v>
      </c>
      <c r="L134" s="268" t="str">
        <f t="shared" si="325"/>
        <v>Braking burn</v>
      </c>
      <c r="M134" s="268" t="str">
        <f t="shared" si="325"/>
        <v>Braking burn</v>
      </c>
      <c r="N134" s="268" t="str">
        <f t="shared" si="325"/>
        <v>Braking burn</v>
      </c>
      <c r="O134" s="268" t="str">
        <f t="shared" si="325"/>
        <v>Braking burn</v>
      </c>
      <c r="P134" s="268" t="str">
        <f t="shared" si="325"/>
        <v>Braking burn</v>
      </c>
      <c r="Q134" s="268" t="str">
        <f t="shared" si="325"/>
        <v>Braking burn</v>
      </c>
      <c r="R134" s="268" t="str">
        <f t="shared" si="325"/>
        <v>Braking burn</v>
      </c>
      <c r="S134" s="268" t="str">
        <f t="shared" si="325"/>
        <v>Braking burn</v>
      </c>
      <c r="T134" s="268" t="str">
        <f t="shared" si="325"/>
        <v>Braking burn</v>
      </c>
      <c r="U134" s="268" t="str">
        <f t="shared" si="325"/>
        <v>Braking burn</v>
      </c>
      <c r="V134" s="268" t="str">
        <f t="shared" si="325"/>
        <v>Braking burn</v>
      </c>
      <c r="W134" s="268" t="str">
        <f t="shared" si="325"/>
        <v>Braking burn</v>
      </c>
      <c r="X134" s="268" t="str">
        <f t="shared" si="325"/>
        <v>Braking burn</v>
      </c>
      <c r="Y134" s="268" t="str">
        <f t="shared" si="325"/>
        <v>Braking burn</v>
      </c>
      <c r="Z134" s="268" t="str">
        <f t="shared" si="325"/>
        <v>Braking burn</v>
      </c>
      <c r="AA134" s="268" t="str">
        <f t="shared" si="325"/>
        <v>Braking burn</v>
      </c>
      <c r="AB134" s="268" t="str">
        <f t="shared" si="325"/>
        <v>Braking burn</v>
      </c>
      <c r="AC134" s="268" t="str">
        <f t="shared" si="325"/>
        <v>Braking burn</v>
      </c>
      <c r="AD134" s="268" t="str">
        <f t="shared" si="325"/>
        <v>Braking burn</v>
      </c>
      <c r="AE134" s="268" t="str">
        <f t="shared" si="325"/>
        <v>Braking burn</v>
      </c>
      <c r="AF134" s="268" t="str">
        <f t="shared" si="325"/>
        <v>Braking burn</v>
      </c>
      <c r="AG134" s="268" t="str">
        <f t="shared" si="325"/>
        <v>Braking burn</v>
      </c>
      <c r="AH134" s="268" t="str">
        <f t="shared" si="325"/>
        <v>Braking burn</v>
      </c>
      <c r="AI134" s="268" t="str">
        <f t="shared" si="325"/>
        <v>Braking burn</v>
      </c>
      <c r="AJ134" s="268" t="str">
        <f t="shared" si="325"/>
        <v>Braking burn</v>
      </c>
      <c r="AK134" s="268" t="str">
        <f t="shared" si="325"/>
        <v>Braking burn</v>
      </c>
      <c r="AL134" s="268" t="str">
        <f t="shared" si="325"/>
        <v>Braking burn</v>
      </c>
      <c r="AM134" s="268" t="str">
        <f t="shared" si="325"/>
        <v>Braking burn</v>
      </c>
      <c r="AN134" s="268" t="str">
        <f t="shared" si="325"/>
        <v>Braking burn</v>
      </c>
      <c r="AO134" s="268" t="str">
        <f t="shared" si="325"/>
        <v>Braking burn</v>
      </c>
      <c r="AP134" s="268" t="str">
        <f t="shared" si="325"/>
        <v>Braking burn</v>
      </c>
      <c r="AQ134" s="268" t="str">
        <f t="shared" si="325"/>
        <v>Braking burn</v>
      </c>
      <c r="AR134" s="268" t="str">
        <f t="shared" si="325"/>
        <v>Braking burn</v>
      </c>
      <c r="AS134" s="268" t="str">
        <f t="shared" si="325"/>
        <v>Braking burn</v>
      </c>
      <c r="AT134" s="268" t="str">
        <f t="shared" si="325"/>
        <v>Braking burn</v>
      </c>
      <c r="AU134" s="268" t="str">
        <f t="shared" si="325"/>
        <v>Braking burn</v>
      </c>
      <c r="AV134" s="268" t="str">
        <f t="shared" si="325"/>
        <v>Braking burn</v>
      </c>
      <c r="AW134" s="268" t="str">
        <f t="shared" si="325"/>
        <v>Braking burn</v>
      </c>
      <c r="AX134" s="268" t="str">
        <f t="shared" si="325"/>
        <v>Braking burn</v>
      </c>
      <c r="AY134" s="268" t="str">
        <f t="shared" si="325"/>
        <v>Braking burn</v>
      </c>
      <c r="AZ134" s="268" t="str">
        <f t="shared" si="325"/>
        <v>Braking burn</v>
      </c>
      <c r="BA134" s="268" t="str">
        <f t="shared" si="325"/>
        <v>Braking burn</v>
      </c>
      <c r="BB134" s="268" t="str">
        <f t="shared" si="325"/>
        <v>Braking burn</v>
      </c>
      <c r="BC134" s="268" t="str">
        <f t="shared" si="325"/>
        <v>Braking burn</v>
      </c>
      <c r="BD134" s="268" t="str">
        <f t="shared" si="325"/>
        <v>Braking burn</v>
      </c>
      <c r="BE134" s="268" t="str">
        <f t="shared" si="325"/>
        <v>Braking burn</v>
      </c>
      <c r="BF134" s="268" t="str">
        <f t="shared" si="325"/>
        <v>Braking burn</v>
      </c>
      <c r="BG134" s="268" t="str">
        <f t="shared" si="325"/>
        <v>Braking burn</v>
      </c>
      <c r="BH134" s="268" t="str">
        <f t="shared" si="325"/>
        <v>Braking burn</v>
      </c>
      <c r="BI134" s="268" t="str">
        <f t="shared" si="325"/>
        <v>Braking burn</v>
      </c>
      <c r="BJ134" s="268" t="str">
        <f t="shared" si="325"/>
        <v>Braking burn</v>
      </c>
      <c r="BK134" s="268" t="str">
        <f t="shared" si="325"/>
        <v>Braking burn</v>
      </c>
      <c r="BL134" s="268" t="str">
        <f t="shared" si="325"/>
        <v>Braking burn</v>
      </c>
      <c r="BM134" s="268" t="str">
        <f t="shared" si="325"/>
        <v>Braking burn</v>
      </c>
      <c r="BN134" s="268" t="str">
        <f t="shared" si="325"/>
        <v>Braking burn</v>
      </c>
      <c r="BO134" s="268" t="str">
        <f t="shared" ref="BO134:DZ134" si="326">IF(AND(BO75=0,BO106&gt;0),$A$134,BO133)</f>
        <v>Braking burn</v>
      </c>
      <c r="BP134" s="268" t="str">
        <f t="shared" si="326"/>
        <v>Braking burn</v>
      </c>
      <c r="BQ134" s="268" t="str">
        <f t="shared" si="326"/>
        <v>Braking burn</v>
      </c>
      <c r="BR134" s="268" t="str">
        <f t="shared" si="326"/>
        <v>Braking burn</v>
      </c>
      <c r="BS134" s="268" t="str">
        <f t="shared" si="326"/>
        <v>Braking burn</v>
      </c>
      <c r="BT134" s="268" t="str">
        <f t="shared" si="326"/>
        <v>Braking burn</v>
      </c>
      <c r="BU134" s="268" t="str">
        <f t="shared" si="326"/>
        <v>Braking burn</v>
      </c>
      <c r="BV134" s="268" t="str">
        <f t="shared" si="326"/>
        <v>Braking burn</v>
      </c>
      <c r="BW134" s="268" t="str">
        <f t="shared" si="326"/>
        <v>Braking burn</v>
      </c>
      <c r="BX134" s="268" t="str">
        <f t="shared" si="326"/>
        <v>Braking burn</v>
      </c>
      <c r="BY134" s="268" t="str">
        <f t="shared" si="326"/>
        <v>Braking burn</v>
      </c>
      <c r="BZ134" s="268" t="str">
        <f t="shared" si="326"/>
        <v>Braking burn</v>
      </c>
      <c r="CA134" s="268" t="str">
        <f t="shared" si="326"/>
        <v>Braking burn</v>
      </c>
      <c r="CB134" s="268" t="str">
        <f t="shared" si="326"/>
        <v>Braking burn</v>
      </c>
      <c r="CC134" s="268" t="str">
        <f t="shared" si="326"/>
        <v>Braking burn</v>
      </c>
      <c r="CD134" s="268" t="str">
        <f t="shared" si="326"/>
        <v>Braking burn</v>
      </c>
      <c r="CE134" s="268" t="str">
        <f t="shared" si="326"/>
        <v>Braking burn</v>
      </c>
      <c r="CF134" s="268" t="str">
        <f t="shared" si="326"/>
        <v>Braking burn</v>
      </c>
      <c r="CG134" s="268" t="str">
        <f t="shared" si="326"/>
        <v>Braking burn</v>
      </c>
      <c r="CH134" s="268" t="str">
        <f t="shared" si="326"/>
        <v>Braking burn</v>
      </c>
      <c r="CI134" s="268" t="str">
        <f t="shared" si="326"/>
        <v>Braking burn</v>
      </c>
      <c r="CJ134" s="268" t="str">
        <f t="shared" si="326"/>
        <v>Braking burn</v>
      </c>
      <c r="CK134" s="268" t="str">
        <f t="shared" si="326"/>
        <v>Braking burn</v>
      </c>
      <c r="CL134" s="268" t="str">
        <f t="shared" si="326"/>
        <v>Braking burn</v>
      </c>
      <c r="CM134" s="268" t="str">
        <f t="shared" si="326"/>
        <v>Braking burn</v>
      </c>
      <c r="CN134" s="268" t="str">
        <f t="shared" si="326"/>
        <v>Braking burn</v>
      </c>
      <c r="CO134" s="268" t="str">
        <f t="shared" si="326"/>
        <v>Braking burn</v>
      </c>
      <c r="CP134" s="268" t="str">
        <f t="shared" si="326"/>
        <v>Braking burn</v>
      </c>
      <c r="CQ134" s="268" t="str">
        <f t="shared" si="326"/>
        <v>Braking burn</v>
      </c>
      <c r="CR134" s="268" t="str">
        <f t="shared" si="326"/>
        <v>Braking burn</v>
      </c>
      <c r="CS134" s="268" t="str">
        <f t="shared" si="326"/>
        <v>Braking burn</v>
      </c>
      <c r="CT134" s="268" t="str">
        <f t="shared" si="326"/>
        <v>In free  fall</v>
      </c>
      <c r="CU134" s="268" t="str">
        <f t="shared" si="326"/>
        <v>In free  fall</v>
      </c>
      <c r="CV134" s="268" t="str">
        <f t="shared" si="326"/>
        <v>In free  fall</v>
      </c>
      <c r="CW134" s="268" t="str">
        <f t="shared" si="326"/>
        <v>Descent  burn</v>
      </c>
      <c r="CX134" s="268" t="str">
        <f t="shared" si="326"/>
        <v>Descent  burn</v>
      </c>
      <c r="CY134" s="268" t="str">
        <f t="shared" si="326"/>
        <v>Descent  burn</v>
      </c>
      <c r="CZ134" s="268" t="str">
        <f t="shared" si="326"/>
        <v>Descent  burn</v>
      </c>
      <c r="DA134" s="268" t="str">
        <f t="shared" si="326"/>
        <v>Descent  burn</v>
      </c>
      <c r="DB134" s="268" t="str">
        <f t="shared" si="326"/>
        <v>Descent  burn</v>
      </c>
      <c r="DC134" s="268" t="str">
        <f t="shared" si="326"/>
        <v>Descent  burn</v>
      </c>
      <c r="DD134" s="268" t="str">
        <f t="shared" si="326"/>
        <v>Descent  burn</v>
      </c>
      <c r="DE134" s="268" t="str">
        <f t="shared" si="326"/>
        <v>Vertical Descent burn</v>
      </c>
      <c r="DF134" s="268" t="str">
        <f t="shared" si="326"/>
        <v>Vertical Descent burn</v>
      </c>
      <c r="DG134" s="268" t="str">
        <f t="shared" si="326"/>
        <v>Vertical Descent burn</v>
      </c>
      <c r="DH134" s="268" t="str">
        <f t="shared" si="326"/>
        <v>Vertical Descent burn</v>
      </c>
      <c r="DI134" s="268" t="str">
        <f t="shared" si="326"/>
        <v>Vertical Descent burn</v>
      </c>
      <c r="DJ134" s="268" t="str">
        <f t="shared" si="326"/>
        <v>Vertical Descent burn</v>
      </c>
      <c r="DK134" s="268" t="str">
        <f t="shared" si="326"/>
        <v>Vertical Descent burn</v>
      </c>
      <c r="DL134" s="268" t="str">
        <f t="shared" si="326"/>
        <v>Vertical Descent burn</v>
      </c>
      <c r="DM134" s="268" t="str">
        <f t="shared" si="326"/>
        <v>Vertical Descent burn</v>
      </c>
      <c r="DN134" s="268" t="str">
        <f t="shared" si="326"/>
        <v>Vertical Descent burn</v>
      </c>
      <c r="DO134" s="268" t="str">
        <f t="shared" si="326"/>
        <v>Vertical Descent burn</v>
      </c>
      <c r="DP134" s="268" t="str">
        <f t="shared" si="326"/>
        <v>Vertical Descent burn</v>
      </c>
      <c r="DQ134" s="268" t="str">
        <f t="shared" si="326"/>
        <v>Vertical Descent burn</v>
      </c>
      <c r="DR134" s="268" t="str">
        <f t="shared" si="326"/>
        <v>Vertical Descent burn</v>
      </c>
      <c r="DS134" s="268" t="str">
        <f t="shared" si="326"/>
        <v>Vertical Descent burn</v>
      </c>
      <c r="DT134" s="268" t="str">
        <f t="shared" si="326"/>
        <v>Vertical Descent burn</v>
      </c>
      <c r="DU134" s="268" t="str">
        <f t="shared" si="326"/>
        <v>Vertical Descent burn</v>
      </c>
      <c r="DV134" s="268" t="str">
        <f t="shared" si="326"/>
        <v>Vertical Descent burn</v>
      </c>
      <c r="DW134" s="268" t="str">
        <f t="shared" si="326"/>
        <v>Vertical Descent burn</v>
      </c>
      <c r="DX134" s="268" t="str">
        <f t="shared" si="326"/>
        <v>Vertical Descent burn</v>
      </c>
      <c r="DY134" s="268" t="str">
        <f t="shared" si="326"/>
        <v>Vertical Descent burn</v>
      </c>
      <c r="DZ134" s="268" t="str">
        <f t="shared" si="326"/>
        <v>Vertical Descent burn</v>
      </c>
      <c r="EA134" s="268" t="str">
        <f t="shared" ref="EA134:GL134" si="327">IF(AND(EA75=0,EA106&gt;0),$A$134,EA133)</f>
        <v>Vertical Descent burn</v>
      </c>
      <c r="EB134" s="268" t="str">
        <f t="shared" si="327"/>
        <v>Vertical Descent burn</v>
      </c>
      <c r="EC134" s="268" t="str">
        <f t="shared" si="327"/>
        <v>Vertical Descent burn</v>
      </c>
      <c r="ED134" s="268" t="str">
        <f t="shared" si="327"/>
        <v>Vertical Descent burn</v>
      </c>
      <c r="EE134" s="268" t="str">
        <f t="shared" si="327"/>
        <v>Vertical Descent burn</v>
      </c>
      <c r="EF134" s="268" t="str">
        <f t="shared" si="327"/>
        <v>Vertical Descent burn</v>
      </c>
      <c r="EG134" s="268" t="str">
        <f t="shared" si="327"/>
        <v>Vertical Descent burn</v>
      </c>
      <c r="EH134" s="268" t="str">
        <f t="shared" si="327"/>
        <v>Landing thrust burn</v>
      </c>
      <c r="EI134" s="268" t="str">
        <f t="shared" si="327"/>
        <v>Landing thrust burn</v>
      </c>
      <c r="EJ134" s="268" t="str">
        <f t="shared" si="327"/>
        <v>Landing thrust burn</v>
      </c>
      <c r="EK134" s="268" t="str">
        <f t="shared" si="327"/>
        <v>Landing thrust burn</v>
      </c>
      <c r="EL134" s="268" t="str">
        <f t="shared" si="327"/>
        <v>Landing thrust burn</v>
      </c>
      <c r="EM134" s="268" t="str">
        <f t="shared" si="327"/>
        <v>Landing thrust burn</v>
      </c>
      <c r="EN134" s="268" t="str">
        <f t="shared" si="327"/>
        <v>Landing thrust burn</v>
      </c>
      <c r="EO134" s="268" t="str">
        <f t="shared" si="327"/>
        <v>Landing thrust burn</v>
      </c>
      <c r="EP134" s="268" t="str">
        <f t="shared" si="327"/>
        <v>Landing thrust burn</v>
      </c>
      <c r="EQ134" s="268" t="str">
        <f t="shared" si="327"/>
        <v>Landing thrust burn</v>
      </c>
      <c r="ER134" s="268" t="str">
        <f t="shared" si="327"/>
        <v>Landing thrust burn</v>
      </c>
      <c r="ES134" s="268" t="str">
        <f t="shared" si="327"/>
        <v>Landing thrust burn</v>
      </c>
      <c r="ET134" s="268" t="str">
        <f t="shared" si="327"/>
        <v>Landing thrust burn</v>
      </c>
      <c r="EU134" s="268" t="str">
        <f t="shared" si="327"/>
        <v>Landing thrust burn</v>
      </c>
      <c r="EV134" s="268" t="str">
        <f t="shared" si="327"/>
        <v>Landing thrust burn</v>
      </c>
      <c r="EW134" s="268" t="str">
        <f t="shared" si="327"/>
        <v>Landing thrust burn</v>
      </c>
      <c r="EX134" s="268" t="str">
        <f t="shared" si="327"/>
        <v>Landing thrust burn</v>
      </c>
      <c r="EY134" s="268" t="str">
        <f t="shared" si="327"/>
        <v>Landing thrust burn</v>
      </c>
      <c r="EZ134" s="268" t="str">
        <f t="shared" si="327"/>
        <v>Landing thrust burn</v>
      </c>
      <c r="FA134" s="268" t="str">
        <f t="shared" si="327"/>
        <v>Landing thrust burn</v>
      </c>
      <c r="FB134" s="268" t="str">
        <f t="shared" si="327"/>
        <v>Landing thrust burn</v>
      </c>
      <c r="FC134" s="268" t="str">
        <f t="shared" si="327"/>
        <v>Landing thrust burn</v>
      </c>
      <c r="FD134" s="268" t="str">
        <f t="shared" si="327"/>
        <v>Landing thrust burn</v>
      </c>
      <c r="FE134" s="268" t="str">
        <f t="shared" si="327"/>
        <v>Landing thrust burn</v>
      </c>
      <c r="FF134" s="268" t="str">
        <f t="shared" si="327"/>
        <v>Landing thrust burn</v>
      </c>
      <c r="FG134" s="268" t="str">
        <f t="shared" si="327"/>
        <v>Landing thrust burn</v>
      </c>
      <c r="FH134" s="268" t="str">
        <f t="shared" si="327"/>
        <v>Landing thrust burn</v>
      </c>
      <c r="FI134" s="268" t="str">
        <f t="shared" si="327"/>
        <v>Landing thrust burn</v>
      </c>
      <c r="FJ134" s="268" t="str">
        <f t="shared" si="327"/>
        <v>Landing thrust burn</v>
      </c>
      <c r="FK134" s="268" t="str">
        <f t="shared" si="327"/>
        <v>Landing thrust burn</v>
      </c>
      <c r="FL134" s="268" t="str">
        <f t="shared" si="327"/>
        <v>Landing thrust burn</v>
      </c>
      <c r="FM134" s="268" t="str">
        <f t="shared" si="327"/>
        <v>Landing thrust burn</v>
      </c>
      <c r="FN134" s="268" t="str">
        <f t="shared" si="327"/>
        <v>Landing thrust burn</v>
      </c>
      <c r="FO134" s="268" t="str">
        <f t="shared" si="327"/>
        <v>Landing thrust burn</v>
      </c>
      <c r="FP134" s="268" t="str">
        <f t="shared" si="327"/>
        <v>Landing thrust burn</v>
      </c>
      <c r="FQ134" s="268" t="str">
        <f t="shared" si="327"/>
        <v xml:space="preserve"> </v>
      </c>
      <c r="FR134" s="268" t="str">
        <f t="shared" si="327"/>
        <v xml:space="preserve"> </v>
      </c>
      <c r="FS134" s="268" t="str">
        <f t="shared" si="327"/>
        <v xml:space="preserve"> </v>
      </c>
      <c r="FT134" s="268" t="str">
        <f t="shared" si="327"/>
        <v xml:space="preserve"> </v>
      </c>
      <c r="FU134" s="268" t="str">
        <f t="shared" si="327"/>
        <v xml:space="preserve"> </v>
      </c>
      <c r="FV134" s="268" t="str">
        <f t="shared" si="327"/>
        <v xml:space="preserve"> </v>
      </c>
      <c r="FW134" s="268" t="str">
        <f t="shared" si="327"/>
        <v xml:space="preserve"> </v>
      </c>
      <c r="FX134" s="268" t="str">
        <f t="shared" si="327"/>
        <v xml:space="preserve"> </v>
      </c>
      <c r="FY134" s="268" t="str">
        <f t="shared" si="327"/>
        <v xml:space="preserve"> </v>
      </c>
      <c r="FZ134" s="268" t="str">
        <f t="shared" si="327"/>
        <v xml:space="preserve"> </v>
      </c>
      <c r="GA134" s="268" t="str">
        <f t="shared" si="327"/>
        <v xml:space="preserve"> </v>
      </c>
      <c r="GB134" s="268" t="str">
        <f t="shared" si="327"/>
        <v xml:space="preserve"> </v>
      </c>
      <c r="GC134" s="268" t="str">
        <f t="shared" si="327"/>
        <v xml:space="preserve"> </v>
      </c>
      <c r="GD134" s="268" t="str">
        <f t="shared" si="327"/>
        <v xml:space="preserve"> </v>
      </c>
      <c r="GE134" s="268" t="str">
        <f t="shared" si="327"/>
        <v xml:space="preserve"> </v>
      </c>
      <c r="GF134" s="268" t="str">
        <f t="shared" si="327"/>
        <v xml:space="preserve"> </v>
      </c>
      <c r="GG134" s="268" t="str">
        <f t="shared" si="327"/>
        <v xml:space="preserve"> </v>
      </c>
      <c r="GH134" s="268" t="str">
        <f t="shared" si="327"/>
        <v xml:space="preserve"> </v>
      </c>
      <c r="GI134" s="268" t="str">
        <f t="shared" si="327"/>
        <v xml:space="preserve"> </v>
      </c>
      <c r="GJ134" s="268" t="str">
        <f t="shared" si="327"/>
        <v xml:space="preserve"> </v>
      </c>
      <c r="GK134" s="268" t="str">
        <f t="shared" si="327"/>
        <v xml:space="preserve"> </v>
      </c>
      <c r="GL134" s="268" t="str">
        <f t="shared" si="327"/>
        <v xml:space="preserve"> </v>
      </c>
      <c r="GM134" s="268" t="str">
        <f t="shared" ref="GM134:IR134" si="328">IF(AND(GM75=0,GM106&gt;0),$A$134,GM133)</f>
        <v xml:space="preserve"> </v>
      </c>
      <c r="GN134" s="268" t="str">
        <f t="shared" si="328"/>
        <v xml:space="preserve"> </v>
      </c>
      <c r="GO134" s="268" t="str">
        <f t="shared" si="328"/>
        <v xml:space="preserve"> </v>
      </c>
      <c r="GP134" s="268" t="str">
        <f t="shared" si="328"/>
        <v xml:space="preserve"> </v>
      </c>
      <c r="GQ134" s="268" t="str">
        <f t="shared" si="328"/>
        <v xml:space="preserve"> </v>
      </c>
      <c r="GR134" s="268" t="str">
        <f t="shared" si="328"/>
        <v xml:space="preserve"> </v>
      </c>
      <c r="GS134" s="268" t="str">
        <f t="shared" si="328"/>
        <v xml:space="preserve"> </v>
      </c>
      <c r="GT134" s="268" t="str">
        <f t="shared" si="328"/>
        <v xml:space="preserve"> </v>
      </c>
      <c r="GU134" s="268" t="str">
        <f t="shared" si="328"/>
        <v xml:space="preserve"> </v>
      </c>
      <c r="GV134" s="268" t="str">
        <f t="shared" si="328"/>
        <v xml:space="preserve"> </v>
      </c>
      <c r="GW134" s="268" t="str">
        <f t="shared" si="328"/>
        <v xml:space="preserve"> </v>
      </c>
      <c r="GX134" s="268" t="str">
        <f t="shared" si="328"/>
        <v xml:space="preserve"> </v>
      </c>
      <c r="GY134" s="268" t="str">
        <f t="shared" si="328"/>
        <v xml:space="preserve"> </v>
      </c>
      <c r="GZ134" s="268" t="str">
        <f t="shared" si="328"/>
        <v xml:space="preserve"> </v>
      </c>
      <c r="HA134" s="268" t="str">
        <f t="shared" si="328"/>
        <v xml:space="preserve"> </v>
      </c>
      <c r="HB134" s="268" t="str">
        <f t="shared" si="328"/>
        <v xml:space="preserve"> </v>
      </c>
      <c r="HC134" s="268" t="str">
        <f t="shared" si="328"/>
        <v xml:space="preserve"> </v>
      </c>
      <c r="HD134" s="268" t="str">
        <f t="shared" si="328"/>
        <v xml:space="preserve"> </v>
      </c>
      <c r="HE134" s="268" t="str">
        <f t="shared" si="328"/>
        <v xml:space="preserve"> </v>
      </c>
      <c r="HF134" s="268" t="str">
        <f t="shared" si="328"/>
        <v xml:space="preserve"> </v>
      </c>
      <c r="HG134" s="268" t="str">
        <f t="shared" si="328"/>
        <v xml:space="preserve"> </v>
      </c>
      <c r="HH134" s="268" t="str">
        <f t="shared" si="328"/>
        <v xml:space="preserve"> </v>
      </c>
      <c r="HI134" s="268" t="str">
        <f t="shared" si="328"/>
        <v xml:space="preserve"> </v>
      </c>
      <c r="HJ134" s="268" t="str">
        <f t="shared" si="328"/>
        <v xml:space="preserve"> </v>
      </c>
      <c r="HK134" s="268" t="str">
        <f t="shared" si="328"/>
        <v xml:space="preserve"> </v>
      </c>
      <c r="HL134" s="268" t="str">
        <f t="shared" si="328"/>
        <v xml:space="preserve"> </v>
      </c>
      <c r="HM134" s="268" t="str">
        <f t="shared" si="328"/>
        <v xml:space="preserve"> </v>
      </c>
      <c r="HN134" s="268" t="str">
        <f t="shared" si="328"/>
        <v xml:space="preserve"> </v>
      </c>
      <c r="HO134" s="268" t="str">
        <f t="shared" si="328"/>
        <v xml:space="preserve"> </v>
      </c>
      <c r="HP134" s="268" t="str">
        <f t="shared" si="328"/>
        <v xml:space="preserve"> </v>
      </c>
      <c r="HQ134" s="268" t="str">
        <f t="shared" si="328"/>
        <v xml:space="preserve"> </v>
      </c>
      <c r="HR134" s="268" t="str">
        <f t="shared" si="328"/>
        <v xml:space="preserve"> </v>
      </c>
      <c r="HS134" s="268" t="str">
        <f t="shared" si="328"/>
        <v xml:space="preserve"> </v>
      </c>
      <c r="HT134" s="268" t="str">
        <f t="shared" si="328"/>
        <v xml:space="preserve"> </v>
      </c>
      <c r="HU134" s="268" t="str">
        <f t="shared" si="328"/>
        <v xml:space="preserve"> </v>
      </c>
      <c r="HV134" s="268" t="str">
        <f t="shared" si="328"/>
        <v xml:space="preserve"> </v>
      </c>
      <c r="HW134" s="268" t="str">
        <f t="shared" si="328"/>
        <v xml:space="preserve"> </v>
      </c>
      <c r="HX134" s="268" t="str">
        <f t="shared" si="328"/>
        <v xml:space="preserve"> </v>
      </c>
      <c r="HY134" s="268" t="str">
        <f t="shared" si="328"/>
        <v xml:space="preserve"> </v>
      </c>
      <c r="HZ134" s="268" t="str">
        <f t="shared" si="328"/>
        <v xml:space="preserve"> </v>
      </c>
      <c r="IA134" s="268" t="str">
        <f t="shared" si="328"/>
        <v xml:space="preserve"> </v>
      </c>
      <c r="IB134" s="268" t="str">
        <f t="shared" si="328"/>
        <v xml:space="preserve"> </v>
      </c>
      <c r="IC134" s="268" t="str">
        <f t="shared" si="328"/>
        <v xml:space="preserve"> </v>
      </c>
      <c r="ID134" s="268" t="str">
        <f t="shared" si="328"/>
        <v xml:space="preserve"> </v>
      </c>
      <c r="IE134" s="268" t="str">
        <f t="shared" si="328"/>
        <v xml:space="preserve"> </v>
      </c>
      <c r="IF134" s="268" t="str">
        <f t="shared" si="328"/>
        <v xml:space="preserve"> </v>
      </c>
      <c r="IG134" s="268" t="str">
        <f t="shared" si="328"/>
        <v xml:space="preserve"> </v>
      </c>
      <c r="IH134" s="268" t="str">
        <f t="shared" si="328"/>
        <v xml:space="preserve"> </v>
      </c>
      <c r="II134" s="268" t="str">
        <f t="shared" si="328"/>
        <v xml:space="preserve"> </v>
      </c>
      <c r="IJ134" s="268" t="str">
        <f t="shared" si="328"/>
        <v xml:space="preserve"> </v>
      </c>
      <c r="IK134" s="268" t="str">
        <f t="shared" si="328"/>
        <v xml:space="preserve"> </v>
      </c>
      <c r="IL134" s="268" t="str">
        <f t="shared" si="328"/>
        <v xml:space="preserve"> </v>
      </c>
      <c r="IM134" s="268" t="str">
        <f t="shared" si="328"/>
        <v xml:space="preserve"> </v>
      </c>
      <c r="IN134" s="268" t="str">
        <f t="shared" si="328"/>
        <v xml:space="preserve"> </v>
      </c>
      <c r="IO134" s="268" t="str">
        <f t="shared" si="328"/>
        <v xml:space="preserve"> </v>
      </c>
      <c r="IP134" s="268" t="str">
        <f t="shared" si="328"/>
        <v xml:space="preserve"> </v>
      </c>
      <c r="IQ134" s="268" t="str">
        <f t="shared" si="328"/>
        <v xml:space="preserve"> </v>
      </c>
      <c r="IR134" s="268" t="str">
        <f t="shared" si="328"/>
        <v xml:space="preserve"> </v>
      </c>
    </row>
    <row r="135" spans="1:252" s="8" customFormat="1" hidden="1" x14ac:dyDescent="0.25">
      <c r="A135" s="216" t="s">
        <v>69</v>
      </c>
      <c r="B135" s="42"/>
      <c r="C135" s="268" t="str">
        <f t="shared" ref="C135:BN135" si="329">IF(AND(C54=1,C44=0),$A$135,C134)</f>
        <v>Braking burn</v>
      </c>
      <c r="D135" s="268" t="str">
        <f t="shared" si="329"/>
        <v>Braking burn</v>
      </c>
      <c r="E135" s="268" t="str">
        <f t="shared" si="329"/>
        <v>Braking burn</v>
      </c>
      <c r="F135" s="268" t="str">
        <f t="shared" si="329"/>
        <v>Braking burn</v>
      </c>
      <c r="G135" s="268" t="str">
        <f t="shared" si="329"/>
        <v>Braking burn</v>
      </c>
      <c r="H135" s="268" t="str">
        <f t="shared" si="329"/>
        <v>Braking burn</v>
      </c>
      <c r="I135" s="268" t="str">
        <f t="shared" si="329"/>
        <v>Braking burn</v>
      </c>
      <c r="J135" s="268" t="str">
        <f t="shared" si="329"/>
        <v>Braking burn</v>
      </c>
      <c r="K135" s="268" t="str">
        <f t="shared" si="329"/>
        <v>Braking burn</v>
      </c>
      <c r="L135" s="268" t="str">
        <f t="shared" si="329"/>
        <v>Braking burn</v>
      </c>
      <c r="M135" s="268" t="str">
        <f t="shared" si="329"/>
        <v>Braking burn</v>
      </c>
      <c r="N135" s="268" t="str">
        <f t="shared" si="329"/>
        <v>Braking burn</v>
      </c>
      <c r="O135" s="268" t="str">
        <f t="shared" si="329"/>
        <v>Braking burn</v>
      </c>
      <c r="P135" s="268" t="str">
        <f t="shared" si="329"/>
        <v>Braking burn</v>
      </c>
      <c r="Q135" s="268" t="str">
        <f t="shared" si="329"/>
        <v>Braking burn</v>
      </c>
      <c r="R135" s="268" t="str">
        <f t="shared" si="329"/>
        <v>Braking burn</v>
      </c>
      <c r="S135" s="268" t="str">
        <f t="shared" si="329"/>
        <v>Braking burn</v>
      </c>
      <c r="T135" s="268" t="str">
        <f t="shared" si="329"/>
        <v>Braking burn</v>
      </c>
      <c r="U135" s="268" t="str">
        <f t="shared" si="329"/>
        <v>Braking burn</v>
      </c>
      <c r="V135" s="268" t="str">
        <f t="shared" si="329"/>
        <v>Braking burn</v>
      </c>
      <c r="W135" s="268" t="str">
        <f t="shared" si="329"/>
        <v>Braking burn</v>
      </c>
      <c r="X135" s="268" t="str">
        <f t="shared" si="329"/>
        <v>Braking burn</v>
      </c>
      <c r="Y135" s="268" t="str">
        <f t="shared" si="329"/>
        <v>Braking burn</v>
      </c>
      <c r="Z135" s="268" t="str">
        <f t="shared" si="329"/>
        <v>Braking burn</v>
      </c>
      <c r="AA135" s="268" t="str">
        <f t="shared" si="329"/>
        <v>Braking burn</v>
      </c>
      <c r="AB135" s="268" t="str">
        <f t="shared" si="329"/>
        <v>Braking burn</v>
      </c>
      <c r="AC135" s="268" t="str">
        <f t="shared" si="329"/>
        <v>Braking burn</v>
      </c>
      <c r="AD135" s="268" t="str">
        <f t="shared" si="329"/>
        <v>Braking burn</v>
      </c>
      <c r="AE135" s="268" t="str">
        <f t="shared" si="329"/>
        <v>Braking burn</v>
      </c>
      <c r="AF135" s="268" t="str">
        <f t="shared" si="329"/>
        <v>Braking burn</v>
      </c>
      <c r="AG135" s="268" t="str">
        <f t="shared" si="329"/>
        <v>Braking burn</v>
      </c>
      <c r="AH135" s="268" t="str">
        <f t="shared" si="329"/>
        <v>Braking burn</v>
      </c>
      <c r="AI135" s="268" t="str">
        <f t="shared" si="329"/>
        <v>Braking burn</v>
      </c>
      <c r="AJ135" s="268" t="str">
        <f t="shared" si="329"/>
        <v>Braking burn</v>
      </c>
      <c r="AK135" s="268" t="str">
        <f t="shared" si="329"/>
        <v>Braking burn</v>
      </c>
      <c r="AL135" s="268" t="str">
        <f t="shared" si="329"/>
        <v>Braking burn</v>
      </c>
      <c r="AM135" s="268" t="str">
        <f t="shared" si="329"/>
        <v>Braking burn</v>
      </c>
      <c r="AN135" s="268" t="str">
        <f t="shared" si="329"/>
        <v>Braking burn</v>
      </c>
      <c r="AO135" s="268" t="str">
        <f t="shared" si="329"/>
        <v>Braking burn</v>
      </c>
      <c r="AP135" s="268" t="str">
        <f t="shared" si="329"/>
        <v>Braking burn</v>
      </c>
      <c r="AQ135" s="268" t="str">
        <f t="shared" si="329"/>
        <v>Braking burn</v>
      </c>
      <c r="AR135" s="268" t="str">
        <f t="shared" si="329"/>
        <v>Braking burn</v>
      </c>
      <c r="AS135" s="268" t="str">
        <f t="shared" si="329"/>
        <v>Braking burn</v>
      </c>
      <c r="AT135" s="268" t="str">
        <f t="shared" si="329"/>
        <v>Braking burn</v>
      </c>
      <c r="AU135" s="268" t="str">
        <f t="shared" si="329"/>
        <v>Braking burn</v>
      </c>
      <c r="AV135" s="268" t="str">
        <f t="shared" si="329"/>
        <v>Braking burn</v>
      </c>
      <c r="AW135" s="268" t="str">
        <f t="shared" si="329"/>
        <v>Braking burn</v>
      </c>
      <c r="AX135" s="268" t="str">
        <f t="shared" si="329"/>
        <v>Braking burn</v>
      </c>
      <c r="AY135" s="268" t="str">
        <f t="shared" si="329"/>
        <v>Braking burn</v>
      </c>
      <c r="AZ135" s="268" t="str">
        <f t="shared" si="329"/>
        <v>Braking burn</v>
      </c>
      <c r="BA135" s="268" t="str">
        <f t="shared" si="329"/>
        <v>Braking burn</v>
      </c>
      <c r="BB135" s="268" t="str">
        <f t="shared" si="329"/>
        <v>Braking burn</v>
      </c>
      <c r="BC135" s="268" t="str">
        <f t="shared" si="329"/>
        <v>Braking burn</v>
      </c>
      <c r="BD135" s="268" t="str">
        <f t="shared" si="329"/>
        <v>Braking burn</v>
      </c>
      <c r="BE135" s="268" t="str">
        <f t="shared" si="329"/>
        <v>Braking burn</v>
      </c>
      <c r="BF135" s="268" t="str">
        <f t="shared" si="329"/>
        <v>Braking burn</v>
      </c>
      <c r="BG135" s="268" t="str">
        <f t="shared" si="329"/>
        <v>Braking burn</v>
      </c>
      <c r="BH135" s="268" t="str">
        <f t="shared" si="329"/>
        <v>Braking burn</v>
      </c>
      <c r="BI135" s="268" t="str">
        <f t="shared" si="329"/>
        <v>Braking burn</v>
      </c>
      <c r="BJ135" s="268" t="str">
        <f t="shared" si="329"/>
        <v>Braking burn</v>
      </c>
      <c r="BK135" s="268" t="str">
        <f t="shared" si="329"/>
        <v>Braking burn</v>
      </c>
      <c r="BL135" s="268" t="str">
        <f t="shared" si="329"/>
        <v>Braking burn</v>
      </c>
      <c r="BM135" s="268" t="str">
        <f t="shared" si="329"/>
        <v>Braking burn</v>
      </c>
      <c r="BN135" s="268" t="str">
        <f t="shared" si="329"/>
        <v>Braking burn</v>
      </c>
      <c r="BO135" s="268" t="str">
        <f t="shared" ref="BO135:DZ135" si="330">IF(AND(BO54=1,BO44=0),$A$135,BO134)</f>
        <v>Braking burn</v>
      </c>
      <c r="BP135" s="268" t="str">
        <f t="shared" si="330"/>
        <v>Braking burn</v>
      </c>
      <c r="BQ135" s="268" t="str">
        <f t="shared" si="330"/>
        <v>Braking burn</v>
      </c>
      <c r="BR135" s="268" t="str">
        <f t="shared" si="330"/>
        <v>Braking burn</v>
      </c>
      <c r="BS135" s="268" t="str">
        <f t="shared" si="330"/>
        <v>Braking burn</v>
      </c>
      <c r="BT135" s="268" t="str">
        <f t="shared" si="330"/>
        <v>Braking burn</v>
      </c>
      <c r="BU135" s="268" t="str">
        <f t="shared" si="330"/>
        <v>Braking burn</v>
      </c>
      <c r="BV135" s="268" t="str">
        <f t="shared" si="330"/>
        <v>Braking burn</v>
      </c>
      <c r="BW135" s="268" t="str">
        <f t="shared" si="330"/>
        <v>Braking burn</v>
      </c>
      <c r="BX135" s="268" t="str">
        <f t="shared" si="330"/>
        <v>Braking burn</v>
      </c>
      <c r="BY135" s="268" t="str">
        <f t="shared" si="330"/>
        <v>Braking burn</v>
      </c>
      <c r="BZ135" s="268" t="str">
        <f t="shared" si="330"/>
        <v>Braking burn</v>
      </c>
      <c r="CA135" s="268" t="str">
        <f t="shared" si="330"/>
        <v>Braking burn</v>
      </c>
      <c r="CB135" s="268" t="str">
        <f t="shared" si="330"/>
        <v>Braking burn</v>
      </c>
      <c r="CC135" s="268" t="str">
        <f t="shared" si="330"/>
        <v>Braking burn</v>
      </c>
      <c r="CD135" s="268" t="str">
        <f t="shared" si="330"/>
        <v>Braking burn</v>
      </c>
      <c r="CE135" s="268" t="str">
        <f t="shared" si="330"/>
        <v>Braking burn</v>
      </c>
      <c r="CF135" s="268" t="str">
        <f t="shared" si="330"/>
        <v>Braking burn</v>
      </c>
      <c r="CG135" s="268" t="str">
        <f t="shared" si="330"/>
        <v>Braking burn</v>
      </c>
      <c r="CH135" s="268" t="str">
        <f t="shared" si="330"/>
        <v>Braking burn</v>
      </c>
      <c r="CI135" s="268" t="str">
        <f t="shared" si="330"/>
        <v>Braking burn</v>
      </c>
      <c r="CJ135" s="268" t="str">
        <f t="shared" si="330"/>
        <v>Braking burn</v>
      </c>
      <c r="CK135" s="268" t="str">
        <f t="shared" si="330"/>
        <v>Braking burn</v>
      </c>
      <c r="CL135" s="268" t="str">
        <f t="shared" si="330"/>
        <v>Braking burn</v>
      </c>
      <c r="CM135" s="268" t="str">
        <f t="shared" si="330"/>
        <v>Braking burn</v>
      </c>
      <c r="CN135" s="268" t="str">
        <f t="shared" si="330"/>
        <v>Braking burn</v>
      </c>
      <c r="CO135" s="268" t="str">
        <f t="shared" si="330"/>
        <v>Braking burn</v>
      </c>
      <c r="CP135" s="268" t="str">
        <f t="shared" si="330"/>
        <v>Braking burn</v>
      </c>
      <c r="CQ135" s="268" t="str">
        <f t="shared" si="330"/>
        <v>Braking burn</v>
      </c>
      <c r="CR135" s="268" t="str">
        <f t="shared" si="330"/>
        <v>Braking burn</v>
      </c>
      <c r="CS135" s="268" t="str">
        <f t="shared" si="330"/>
        <v>Braking burn</v>
      </c>
      <c r="CT135" s="268" t="str">
        <f t="shared" si="330"/>
        <v>In free  fall</v>
      </c>
      <c r="CU135" s="268" t="str">
        <f t="shared" si="330"/>
        <v>In free  fall</v>
      </c>
      <c r="CV135" s="268" t="str">
        <f t="shared" si="330"/>
        <v>In free  fall</v>
      </c>
      <c r="CW135" s="268" t="str">
        <f t="shared" si="330"/>
        <v>Descent  burn</v>
      </c>
      <c r="CX135" s="268" t="str">
        <f t="shared" si="330"/>
        <v>Descent  burn</v>
      </c>
      <c r="CY135" s="268" t="str">
        <f t="shared" si="330"/>
        <v>Descent  burn</v>
      </c>
      <c r="CZ135" s="268" t="str">
        <f t="shared" si="330"/>
        <v>Descent  burn</v>
      </c>
      <c r="DA135" s="268" t="str">
        <f t="shared" si="330"/>
        <v>Descent  burn</v>
      </c>
      <c r="DB135" s="268" t="str">
        <f t="shared" si="330"/>
        <v>Descent  burn</v>
      </c>
      <c r="DC135" s="268" t="str">
        <f t="shared" si="330"/>
        <v>Descent  burn</v>
      </c>
      <c r="DD135" s="268" t="str">
        <f t="shared" si="330"/>
        <v>Descent  burn</v>
      </c>
      <c r="DE135" s="268" t="str">
        <f t="shared" si="330"/>
        <v>Vertical Descent burn</v>
      </c>
      <c r="DF135" s="268" t="str">
        <f t="shared" si="330"/>
        <v>Vertical Descent burn</v>
      </c>
      <c r="DG135" s="268" t="str">
        <f t="shared" si="330"/>
        <v>Vertical Descent burn</v>
      </c>
      <c r="DH135" s="268" t="str">
        <f t="shared" si="330"/>
        <v>Vertical Descent burn</v>
      </c>
      <c r="DI135" s="268" t="str">
        <f t="shared" si="330"/>
        <v>Vertical Descent burn</v>
      </c>
      <c r="DJ135" s="268" t="str">
        <f t="shared" si="330"/>
        <v>Vertical Descent burn</v>
      </c>
      <c r="DK135" s="268" t="str">
        <f t="shared" si="330"/>
        <v>Vertical Descent burn</v>
      </c>
      <c r="DL135" s="268" t="str">
        <f t="shared" si="330"/>
        <v>Vertical Descent burn</v>
      </c>
      <c r="DM135" s="268" t="str">
        <f t="shared" si="330"/>
        <v>Vertical Descent burn</v>
      </c>
      <c r="DN135" s="268" t="str">
        <f t="shared" si="330"/>
        <v>Vertical Descent burn</v>
      </c>
      <c r="DO135" s="268" t="str">
        <f t="shared" si="330"/>
        <v>Vertical Descent burn</v>
      </c>
      <c r="DP135" s="268" t="str">
        <f t="shared" si="330"/>
        <v>Vertical Descent burn</v>
      </c>
      <c r="DQ135" s="268" t="str">
        <f t="shared" si="330"/>
        <v>Vertical Descent burn</v>
      </c>
      <c r="DR135" s="268" t="str">
        <f t="shared" si="330"/>
        <v>Vertical Descent burn</v>
      </c>
      <c r="DS135" s="268" t="str">
        <f t="shared" si="330"/>
        <v>Vertical Descent burn</v>
      </c>
      <c r="DT135" s="268" t="str">
        <f t="shared" si="330"/>
        <v>Vertical Descent burn</v>
      </c>
      <c r="DU135" s="268" t="str">
        <f t="shared" si="330"/>
        <v>Vertical Descent burn</v>
      </c>
      <c r="DV135" s="268" t="str">
        <f t="shared" si="330"/>
        <v>Vertical Descent burn</v>
      </c>
      <c r="DW135" s="268" t="str">
        <f t="shared" si="330"/>
        <v>Vertical Descent burn</v>
      </c>
      <c r="DX135" s="268" t="str">
        <f t="shared" si="330"/>
        <v>Vertical Descent burn</v>
      </c>
      <c r="DY135" s="268" t="str">
        <f t="shared" si="330"/>
        <v>Vertical Descent burn</v>
      </c>
      <c r="DZ135" s="268" t="str">
        <f t="shared" si="330"/>
        <v>Vertical Descent burn</v>
      </c>
      <c r="EA135" s="268" t="str">
        <f t="shared" ref="EA135:GL135" si="331">IF(AND(EA54=1,EA44=0),$A$135,EA134)</f>
        <v>Vertical Descent burn</v>
      </c>
      <c r="EB135" s="268" t="str">
        <f t="shared" si="331"/>
        <v>Vertical Descent burn</v>
      </c>
      <c r="EC135" s="268" t="str">
        <f t="shared" si="331"/>
        <v>Vertical Descent burn</v>
      </c>
      <c r="ED135" s="268" t="str">
        <f t="shared" si="331"/>
        <v>Vertical Descent burn</v>
      </c>
      <c r="EE135" s="268" t="str">
        <f t="shared" si="331"/>
        <v>Vertical Descent burn</v>
      </c>
      <c r="EF135" s="268" t="str">
        <f t="shared" si="331"/>
        <v>Vertical Descent burn</v>
      </c>
      <c r="EG135" s="268" t="str">
        <f t="shared" si="331"/>
        <v>Vertical Descent burn</v>
      </c>
      <c r="EH135" s="268" t="str">
        <f t="shared" si="331"/>
        <v>Landing thrust burn</v>
      </c>
      <c r="EI135" s="268" t="str">
        <f t="shared" si="331"/>
        <v>Landing thrust burn</v>
      </c>
      <c r="EJ135" s="268" t="str">
        <f t="shared" si="331"/>
        <v>Landing thrust burn</v>
      </c>
      <c r="EK135" s="268" t="str">
        <f t="shared" si="331"/>
        <v>Landing thrust burn</v>
      </c>
      <c r="EL135" s="268" t="str">
        <f t="shared" si="331"/>
        <v>Landing thrust burn</v>
      </c>
      <c r="EM135" s="268" t="str">
        <f t="shared" si="331"/>
        <v>Landing thrust burn</v>
      </c>
      <c r="EN135" s="268" t="str">
        <f t="shared" si="331"/>
        <v>Landing thrust burn</v>
      </c>
      <c r="EO135" s="268" t="str">
        <f t="shared" si="331"/>
        <v>Landing thrust burn</v>
      </c>
      <c r="EP135" s="268" t="str">
        <f t="shared" si="331"/>
        <v>Landing thrust burn</v>
      </c>
      <c r="EQ135" s="268" t="str">
        <f t="shared" si="331"/>
        <v>Landing thrust burn</v>
      </c>
      <c r="ER135" s="268" t="str">
        <f t="shared" si="331"/>
        <v>Landing thrust burn</v>
      </c>
      <c r="ES135" s="268" t="str">
        <f t="shared" si="331"/>
        <v>Landing thrust burn</v>
      </c>
      <c r="ET135" s="268" t="str">
        <f t="shared" si="331"/>
        <v>Landing thrust burn</v>
      </c>
      <c r="EU135" s="268" t="str">
        <f t="shared" si="331"/>
        <v>Landing thrust burn</v>
      </c>
      <c r="EV135" s="268" t="str">
        <f t="shared" si="331"/>
        <v>Landing thrust burn</v>
      </c>
      <c r="EW135" s="268" t="str">
        <f t="shared" si="331"/>
        <v>Landing thrust burn</v>
      </c>
      <c r="EX135" s="268" t="str">
        <f t="shared" si="331"/>
        <v>Landing thrust burn</v>
      </c>
      <c r="EY135" s="268" t="str">
        <f t="shared" si="331"/>
        <v>Landing thrust burn</v>
      </c>
      <c r="EZ135" s="268" t="str">
        <f t="shared" si="331"/>
        <v>Landing thrust burn</v>
      </c>
      <c r="FA135" s="268" t="str">
        <f t="shared" si="331"/>
        <v>Landing thrust burn</v>
      </c>
      <c r="FB135" s="268" t="str">
        <f t="shared" si="331"/>
        <v>Landing thrust burn</v>
      </c>
      <c r="FC135" s="268" t="str">
        <f t="shared" si="331"/>
        <v>Landing thrust burn</v>
      </c>
      <c r="FD135" s="268" t="str">
        <f t="shared" si="331"/>
        <v>Landing thrust burn</v>
      </c>
      <c r="FE135" s="268" t="str">
        <f t="shared" si="331"/>
        <v>Landing thrust burn</v>
      </c>
      <c r="FF135" s="268" t="str">
        <f t="shared" si="331"/>
        <v>Landing thrust burn</v>
      </c>
      <c r="FG135" s="268" t="str">
        <f t="shared" si="331"/>
        <v>Landing thrust burn</v>
      </c>
      <c r="FH135" s="268" t="str">
        <f t="shared" si="331"/>
        <v>Landing thrust burn</v>
      </c>
      <c r="FI135" s="268" t="str">
        <f t="shared" si="331"/>
        <v>Landing thrust burn</v>
      </c>
      <c r="FJ135" s="268" t="str">
        <f t="shared" si="331"/>
        <v>Landing thrust burn</v>
      </c>
      <c r="FK135" s="268" t="str">
        <f t="shared" si="331"/>
        <v>Landing thrust burn</v>
      </c>
      <c r="FL135" s="268" t="str">
        <f t="shared" si="331"/>
        <v>Landing thrust burn</v>
      </c>
      <c r="FM135" s="268" t="str">
        <f t="shared" si="331"/>
        <v>Landing thrust burn</v>
      </c>
      <c r="FN135" s="268" t="str">
        <f t="shared" si="331"/>
        <v>Landing thrust burn</v>
      </c>
      <c r="FO135" s="268" t="str">
        <f t="shared" si="331"/>
        <v>Landing thrust burn</v>
      </c>
      <c r="FP135" s="268" t="str">
        <f t="shared" si="331"/>
        <v>Landing thrust burn</v>
      </c>
      <c r="FQ135" s="268" t="str">
        <f t="shared" si="331"/>
        <v xml:space="preserve"> </v>
      </c>
      <c r="FR135" s="268" t="str">
        <f t="shared" si="331"/>
        <v xml:space="preserve"> </v>
      </c>
      <c r="FS135" s="268" t="str">
        <f t="shared" si="331"/>
        <v xml:space="preserve"> </v>
      </c>
      <c r="FT135" s="268" t="str">
        <f t="shared" si="331"/>
        <v xml:space="preserve"> </v>
      </c>
      <c r="FU135" s="268" t="str">
        <f t="shared" si="331"/>
        <v xml:space="preserve"> </v>
      </c>
      <c r="FV135" s="268" t="str">
        <f t="shared" si="331"/>
        <v xml:space="preserve"> </v>
      </c>
      <c r="FW135" s="268" t="str">
        <f t="shared" si="331"/>
        <v xml:space="preserve"> </v>
      </c>
      <c r="FX135" s="268" t="str">
        <f t="shared" si="331"/>
        <v xml:space="preserve"> </v>
      </c>
      <c r="FY135" s="268" t="str">
        <f t="shared" si="331"/>
        <v xml:space="preserve"> </v>
      </c>
      <c r="FZ135" s="268" t="str">
        <f t="shared" si="331"/>
        <v xml:space="preserve"> </v>
      </c>
      <c r="GA135" s="268" t="str">
        <f t="shared" si="331"/>
        <v xml:space="preserve"> </v>
      </c>
      <c r="GB135" s="268" t="str">
        <f t="shared" si="331"/>
        <v xml:space="preserve"> </v>
      </c>
      <c r="GC135" s="268" t="str">
        <f t="shared" si="331"/>
        <v xml:space="preserve"> </v>
      </c>
      <c r="GD135" s="268" t="str">
        <f t="shared" si="331"/>
        <v xml:space="preserve"> </v>
      </c>
      <c r="GE135" s="268" t="str">
        <f t="shared" si="331"/>
        <v xml:space="preserve"> </v>
      </c>
      <c r="GF135" s="268" t="str">
        <f t="shared" si="331"/>
        <v xml:space="preserve"> </v>
      </c>
      <c r="GG135" s="268" t="str">
        <f t="shared" si="331"/>
        <v xml:space="preserve"> </v>
      </c>
      <c r="GH135" s="268" t="str">
        <f t="shared" si="331"/>
        <v xml:space="preserve"> </v>
      </c>
      <c r="GI135" s="268" t="str">
        <f t="shared" si="331"/>
        <v xml:space="preserve"> </v>
      </c>
      <c r="GJ135" s="268" t="str">
        <f t="shared" si="331"/>
        <v xml:space="preserve"> </v>
      </c>
      <c r="GK135" s="268" t="str">
        <f t="shared" si="331"/>
        <v xml:space="preserve"> </v>
      </c>
      <c r="GL135" s="268" t="str">
        <f t="shared" si="331"/>
        <v xml:space="preserve"> </v>
      </c>
      <c r="GM135" s="268" t="str">
        <f t="shared" ref="GM135:IR135" si="332">IF(AND(GM54=1,GM44=0),$A$135,GM134)</f>
        <v xml:space="preserve"> </v>
      </c>
      <c r="GN135" s="268" t="str">
        <f t="shared" si="332"/>
        <v xml:space="preserve"> </v>
      </c>
      <c r="GO135" s="268" t="str">
        <f t="shared" si="332"/>
        <v xml:space="preserve"> </v>
      </c>
      <c r="GP135" s="268" t="str">
        <f t="shared" si="332"/>
        <v xml:space="preserve"> </v>
      </c>
      <c r="GQ135" s="268" t="str">
        <f t="shared" si="332"/>
        <v xml:space="preserve"> </v>
      </c>
      <c r="GR135" s="268" t="str">
        <f t="shared" si="332"/>
        <v xml:space="preserve"> </v>
      </c>
      <c r="GS135" s="268" t="str">
        <f t="shared" si="332"/>
        <v xml:space="preserve"> </v>
      </c>
      <c r="GT135" s="268" t="str">
        <f t="shared" si="332"/>
        <v xml:space="preserve"> </v>
      </c>
      <c r="GU135" s="268" t="str">
        <f t="shared" si="332"/>
        <v xml:space="preserve"> </v>
      </c>
      <c r="GV135" s="268" t="str">
        <f t="shared" si="332"/>
        <v xml:space="preserve"> </v>
      </c>
      <c r="GW135" s="268" t="str">
        <f t="shared" si="332"/>
        <v xml:space="preserve"> </v>
      </c>
      <c r="GX135" s="268" t="str">
        <f t="shared" si="332"/>
        <v xml:space="preserve"> </v>
      </c>
      <c r="GY135" s="268" t="str">
        <f t="shared" si="332"/>
        <v xml:space="preserve"> </v>
      </c>
      <c r="GZ135" s="268" t="str">
        <f t="shared" si="332"/>
        <v xml:space="preserve"> </v>
      </c>
      <c r="HA135" s="268" t="str">
        <f t="shared" si="332"/>
        <v xml:space="preserve"> </v>
      </c>
      <c r="HB135" s="268" t="str">
        <f t="shared" si="332"/>
        <v xml:space="preserve"> </v>
      </c>
      <c r="HC135" s="268" t="str">
        <f t="shared" si="332"/>
        <v xml:space="preserve"> </v>
      </c>
      <c r="HD135" s="268" t="str">
        <f t="shared" si="332"/>
        <v xml:space="preserve"> </v>
      </c>
      <c r="HE135" s="268" t="str">
        <f t="shared" si="332"/>
        <v xml:space="preserve"> </v>
      </c>
      <c r="HF135" s="268" t="str">
        <f t="shared" si="332"/>
        <v xml:space="preserve"> </v>
      </c>
      <c r="HG135" s="268" t="str">
        <f t="shared" si="332"/>
        <v xml:space="preserve"> </v>
      </c>
      <c r="HH135" s="268" t="str">
        <f t="shared" si="332"/>
        <v xml:space="preserve"> </v>
      </c>
      <c r="HI135" s="268" t="str">
        <f t="shared" si="332"/>
        <v xml:space="preserve"> </v>
      </c>
      <c r="HJ135" s="268" t="str">
        <f t="shared" si="332"/>
        <v xml:space="preserve"> </v>
      </c>
      <c r="HK135" s="268" t="str">
        <f t="shared" si="332"/>
        <v xml:space="preserve"> </v>
      </c>
      <c r="HL135" s="268" t="str">
        <f t="shared" si="332"/>
        <v xml:space="preserve"> </v>
      </c>
      <c r="HM135" s="268" t="str">
        <f t="shared" si="332"/>
        <v xml:space="preserve"> </v>
      </c>
      <c r="HN135" s="268" t="str">
        <f t="shared" si="332"/>
        <v xml:space="preserve"> </v>
      </c>
      <c r="HO135" s="268" t="str">
        <f t="shared" si="332"/>
        <v xml:space="preserve"> </v>
      </c>
      <c r="HP135" s="268" t="str">
        <f t="shared" si="332"/>
        <v xml:space="preserve"> </v>
      </c>
      <c r="HQ135" s="268" t="str">
        <f t="shared" si="332"/>
        <v xml:space="preserve"> </v>
      </c>
      <c r="HR135" s="268" t="str">
        <f t="shared" si="332"/>
        <v xml:space="preserve"> </v>
      </c>
      <c r="HS135" s="268" t="str">
        <f t="shared" si="332"/>
        <v xml:space="preserve"> </v>
      </c>
      <c r="HT135" s="268" t="str">
        <f t="shared" si="332"/>
        <v xml:space="preserve"> </v>
      </c>
      <c r="HU135" s="268" t="str">
        <f t="shared" si="332"/>
        <v xml:space="preserve"> </v>
      </c>
      <c r="HV135" s="268" t="str">
        <f t="shared" si="332"/>
        <v xml:space="preserve"> </v>
      </c>
      <c r="HW135" s="268" t="str">
        <f t="shared" si="332"/>
        <v xml:space="preserve"> </v>
      </c>
      <c r="HX135" s="268" t="str">
        <f t="shared" si="332"/>
        <v xml:space="preserve"> </v>
      </c>
      <c r="HY135" s="268" t="str">
        <f t="shared" si="332"/>
        <v xml:space="preserve"> </v>
      </c>
      <c r="HZ135" s="268" t="str">
        <f t="shared" si="332"/>
        <v xml:space="preserve"> </v>
      </c>
      <c r="IA135" s="268" t="str">
        <f t="shared" si="332"/>
        <v xml:space="preserve"> </v>
      </c>
      <c r="IB135" s="268" t="str">
        <f t="shared" si="332"/>
        <v xml:space="preserve"> </v>
      </c>
      <c r="IC135" s="268" t="str">
        <f t="shared" si="332"/>
        <v xml:space="preserve"> </v>
      </c>
      <c r="ID135" s="268" t="str">
        <f t="shared" si="332"/>
        <v xml:space="preserve"> </v>
      </c>
      <c r="IE135" s="268" t="str">
        <f t="shared" si="332"/>
        <v xml:space="preserve"> </v>
      </c>
      <c r="IF135" s="268" t="str">
        <f t="shared" si="332"/>
        <v xml:space="preserve"> </v>
      </c>
      <c r="IG135" s="268" t="str">
        <f t="shared" si="332"/>
        <v xml:space="preserve"> </v>
      </c>
      <c r="IH135" s="268" t="str">
        <f t="shared" si="332"/>
        <v xml:space="preserve"> </v>
      </c>
      <c r="II135" s="268" t="str">
        <f t="shared" si="332"/>
        <v xml:space="preserve"> </v>
      </c>
      <c r="IJ135" s="268" t="str">
        <f t="shared" si="332"/>
        <v xml:space="preserve"> </v>
      </c>
      <c r="IK135" s="268" t="str">
        <f t="shared" si="332"/>
        <v xml:space="preserve"> </v>
      </c>
      <c r="IL135" s="268" t="str">
        <f t="shared" si="332"/>
        <v xml:space="preserve"> </v>
      </c>
      <c r="IM135" s="268" t="str">
        <f t="shared" si="332"/>
        <v xml:space="preserve"> </v>
      </c>
      <c r="IN135" s="268" t="str">
        <f t="shared" si="332"/>
        <v xml:space="preserve"> </v>
      </c>
      <c r="IO135" s="268" t="str">
        <f t="shared" si="332"/>
        <v xml:space="preserve"> </v>
      </c>
      <c r="IP135" s="268" t="str">
        <f t="shared" si="332"/>
        <v xml:space="preserve"> </v>
      </c>
      <c r="IQ135" s="268" t="str">
        <f t="shared" si="332"/>
        <v xml:space="preserve"> </v>
      </c>
      <c r="IR135" s="268" t="str">
        <f t="shared" si="332"/>
        <v xml:space="preserve"> </v>
      </c>
    </row>
    <row r="136" spans="1:252" s="8" customFormat="1" hidden="1" x14ac:dyDescent="0.25">
      <c r="A136" s="231" t="s">
        <v>23</v>
      </c>
      <c r="B136" s="2"/>
      <c r="C136" s="26" t="str">
        <f t="shared" ref="C136:BN136" si="333">IF(AND(B106&gt;0,B165=1),$A$136,C135)</f>
        <v>Braking burn</v>
      </c>
      <c r="D136" s="26" t="str">
        <f t="shared" si="333"/>
        <v>Braking burn</v>
      </c>
      <c r="E136" s="26" t="str">
        <f t="shared" si="333"/>
        <v>Braking burn</v>
      </c>
      <c r="F136" s="26" t="str">
        <f t="shared" si="333"/>
        <v>Braking burn</v>
      </c>
      <c r="G136" s="26" t="str">
        <f t="shared" si="333"/>
        <v>Braking burn</v>
      </c>
      <c r="H136" s="26" t="str">
        <f t="shared" si="333"/>
        <v>Braking burn</v>
      </c>
      <c r="I136" s="26" t="str">
        <f t="shared" si="333"/>
        <v>Braking burn</v>
      </c>
      <c r="J136" s="26" t="str">
        <f t="shared" si="333"/>
        <v>Braking burn</v>
      </c>
      <c r="K136" s="26" t="str">
        <f t="shared" si="333"/>
        <v>Braking burn</v>
      </c>
      <c r="L136" s="26" t="str">
        <f t="shared" si="333"/>
        <v>Braking burn</v>
      </c>
      <c r="M136" s="26" t="str">
        <f t="shared" si="333"/>
        <v>Braking burn</v>
      </c>
      <c r="N136" s="26" t="str">
        <f t="shared" si="333"/>
        <v>Braking burn</v>
      </c>
      <c r="O136" s="26" t="str">
        <f t="shared" si="333"/>
        <v>Braking burn</v>
      </c>
      <c r="P136" s="26" t="str">
        <f t="shared" si="333"/>
        <v>Braking burn</v>
      </c>
      <c r="Q136" s="26" t="str">
        <f t="shared" si="333"/>
        <v>Braking burn</v>
      </c>
      <c r="R136" s="26" t="str">
        <f t="shared" si="333"/>
        <v>Braking burn</v>
      </c>
      <c r="S136" s="26" t="str">
        <f t="shared" si="333"/>
        <v>Braking burn</v>
      </c>
      <c r="T136" s="26" t="str">
        <f t="shared" si="333"/>
        <v>Braking burn</v>
      </c>
      <c r="U136" s="26" t="str">
        <f t="shared" si="333"/>
        <v>Braking burn</v>
      </c>
      <c r="V136" s="26" t="str">
        <f t="shared" si="333"/>
        <v>Braking burn</v>
      </c>
      <c r="W136" s="26" t="str">
        <f t="shared" si="333"/>
        <v>Braking burn</v>
      </c>
      <c r="X136" s="26" t="str">
        <f t="shared" si="333"/>
        <v>Braking burn</v>
      </c>
      <c r="Y136" s="26" t="str">
        <f t="shared" si="333"/>
        <v>Braking burn</v>
      </c>
      <c r="Z136" s="26" t="str">
        <f t="shared" si="333"/>
        <v>Braking burn</v>
      </c>
      <c r="AA136" s="26" t="str">
        <f t="shared" si="333"/>
        <v>Braking burn</v>
      </c>
      <c r="AB136" s="26" t="str">
        <f t="shared" si="333"/>
        <v>Braking burn</v>
      </c>
      <c r="AC136" s="26" t="str">
        <f t="shared" si="333"/>
        <v>Braking burn</v>
      </c>
      <c r="AD136" s="26" t="str">
        <f t="shared" si="333"/>
        <v>Braking burn</v>
      </c>
      <c r="AE136" s="26" t="str">
        <f t="shared" si="333"/>
        <v>Braking burn</v>
      </c>
      <c r="AF136" s="26" t="str">
        <f t="shared" si="333"/>
        <v>Braking burn</v>
      </c>
      <c r="AG136" s="26" t="str">
        <f t="shared" si="333"/>
        <v>Braking burn</v>
      </c>
      <c r="AH136" s="26" t="str">
        <f t="shared" si="333"/>
        <v>Braking burn</v>
      </c>
      <c r="AI136" s="26" t="str">
        <f t="shared" si="333"/>
        <v>Braking burn</v>
      </c>
      <c r="AJ136" s="26" t="str">
        <f t="shared" si="333"/>
        <v>Braking burn</v>
      </c>
      <c r="AK136" s="26" t="str">
        <f t="shared" si="333"/>
        <v>Braking burn</v>
      </c>
      <c r="AL136" s="26" t="str">
        <f t="shared" si="333"/>
        <v>Braking burn</v>
      </c>
      <c r="AM136" s="26" t="str">
        <f t="shared" si="333"/>
        <v>Braking burn</v>
      </c>
      <c r="AN136" s="26" t="str">
        <f t="shared" si="333"/>
        <v>Braking burn</v>
      </c>
      <c r="AO136" s="26" t="str">
        <f t="shared" si="333"/>
        <v>Braking burn</v>
      </c>
      <c r="AP136" s="26" t="str">
        <f t="shared" si="333"/>
        <v>Braking burn</v>
      </c>
      <c r="AQ136" s="26" t="str">
        <f t="shared" si="333"/>
        <v>Braking burn</v>
      </c>
      <c r="AR136" s="26" t="str">
        <f t="shared" si="333"/>
        <v>Braking burn</v>
      </c>
      <c r="AS136" s="26" t="str">
        <f t="shared" si="333"/>
        <v>Braking burn</v>
      </c>
      <c r="AT136" s="26" t="str">
        <f t="shared" si="333"/>
        <v>Braking burn</v>
      </c>
      <c r="AU136" s="26" t="str">
        <f t="shared" si="333"/>
        <v>Braking burn</v>
      </c>
      <c r="AV136" s="26" t="str">
        <f t="shared" si="333"/>
        <v>Braking burn</v>
      </c>
      <c r="AW136" s="26" t="str">
        <f t="shared" si="333"/>
        <v>Braking burn</v>
      </c>
      <c r="AX136" s="26" t="str">
        <f t="shared" si="333"/>
        <v>Braking burn</v>
      </c>
      <c r="AY136" s="26" t="str">
        <f t="shared" si="333"/>
        <v>Braking burn</v>
      </c>
      <c r="AZ136" s="26" t="str">
        <f t="shared" si="333"/>
        <v>Braking burn</v>
      </c>
      <c r="BA136" s="26" t="str">
        <f t="shared" si="333"/>
        <v>Braking burn</v>
      </c>
      <c r="BB136" s="26" t="str">
        <f t="shared" si="333"/>
        <v>Braking burn</v>
      </c>
      <c r="BC136" s="26" t="str">
        <f t="shared" si="333"/>
        <v>Braking burn</v>
      </c>
      <c r="BD136" s="26" t="str">
        <f t="shared" si="333"/>
        <v>Braking burn</v>
      </c>
      <c r="BE136" s="26" t="str">
        <f t="shared" si="333"/>
        <v>Braking burn</v>
      </c>
      <c r="BF136" s="26" t="str">
        <f t="shared" si="333"/>
        <v>Braking burn</v>
      </c>
      <c r="BG136" s="26" t="str">
        <f t="shared" si="333"/>
        <v>Braking burn</v>
      </c>
      <c r="BH136" s="26" t="str">
        <f t="shared" si="333"/>
        <v>Braking burn</v>
      </c>
      <c r="BI136" s="26" t="str">
        <f t="shared" si="333"/>
        <v>Braking burn</v>
      </c>
      <c r="BJ136" s="26" t="str">
        <f t="shared" si="333"/>
        <v>Braking burn</v>
      </c>
      <c r="BK136" s="26" t="str">
        <f t="shared" si="333"/>
        <v>Braking burn</v>
      </c>
      <c r="BL136" s="26" t="str">
        <f t="shared" si="333"/>
        <v>Braking burn</v>
      </c>
      <c r="BM136" s="26" t="str">
        <f t="shared" si="333"/>
        <v>Braking burn</v>
      </c>
      <c r="BN136" s="26" t="str">
        <f t="shared" si="333"/>
        <v>Braking burn</v>
      </c>
      <c r="BO136" s="26" t="str">
        <f t="shared" ref="BO136:DZ136" si="334">IF(AND(BN106&gt;0,BN165=1),$A$136,BO135)</f>
        <v>Braking burn</v>
      </c>
      <c r="BP136" s="26" t="str">
        <f t="shared" si="334"/>
        <v>Braking burn</v>
      </c>
      <c r="BQ136" s="26" t="str">
        <f t="shared" si="334"/>
        <v>Braking burn</v>
      </c>
      <c r="BR136" s="26" t="str">
        <f t="shared" si="334"/>
        <v>Braking burn</v>
      </c>
      <c r="BS136" s="26" t="str">
        <f t="shared" si="334"/>
        <v>Braking burn</v>
      </c>
      <c r="BT136" s="26" t="str">
        <f t="shared" si="334"/>
        <v>Braking burn</v>
      </c>
      <c r="BU136" s="26" t="str">
        <f t="shared" si="334"/>
        <v>Braking burn</v>
      </c>
      <c r="BV136" s="26" t="str">
        <f t="shared" si="334"/>
        <v>Braking burn</v>
      </c>
      <c r="BW136" s="26" t="str">
        <f t="shared" si="334"/>
        <v>Braking burn</v>
      </c>
      <c r="BX136" s="26" t="str">
        <f t="shared" si="334"/>
        <v>Braking burn</v>
      </c>
      <c r="BY136" s="26" t="str">
        <f t="shared" si="334"/>
        <v>Braking burn</v>
      </c>
      <c r="BZ136" s="26" t="str">
        <f t="shared" si="334"/>
        <v>Braking burn</v>
      </c>
      <c r="CA136" s="26" t="str">
        <f t="shared" si="334"/>
        <v>Braking burn</v>
      </c>
      <c r="CB136" s="26" t="str">
        <f t="shared" si="334"/>
        <v>Braking burn</v>
      </c>
      <c r="CC136" s="26" t="str">
        <f t="shared" si="334"/>
        <v>Braking burn</v>
      </c>
      <c r="CD136" s="26" t="str">
        <f t="shared" si="334"/>
        <v>Braking burn</v>
      </c>
      <c r="CE136" s="26" t="str">
        <f t="shared" si="334"/>
        <v>Braking burn</v>
      </c>
      <c r="CF136" s="26" t="str">
        <f t="shared" si="334"/>
        <v>Braking burn</v>
      </c>
      <c r="CG136" s="26" t="str">
        <f t="shared" si="334"/>
        <v>Braking burn</v>
      </c>
      <c r="CH136" s="26" t="str">
        <f t="shared" si="334"/>
        <v>Braking burn</v>
      </c>
      <c r="CI136" s="26" t="str">
        <f t="shared" si="334"/>
        <v>Braking burn</v>
      </c>
      <c r="CJ136" s="26" t="str">
        <f t="shared" si="334"/>
        <v>Braking burn</v>
      </c>
      <c r="CK136" s="26" t="str">
        <f t="shared" si="334"/>
        <v>Braking burn</v>
      </c>
      <c r="CL136" s="26" t="str">
        <f t="shared" si="334"/>
        <v>Braking burn</v>
      </c>
      <c r="CM136" s="26" t="str">
        <f t="shared" si="334"/>
        <v>Braking burn</v>
      </c>
      <c r="CN136" s="26" t="str">
        <f t="shared" si="334"/>
        <v>Braking burn</v>
      </c>
      <c r="CO136" s="26" t="str">
        <f t="shared" si="334"/>
        <v>Braking burn</v>
      </c>
      <c r="CP136" s="26" t="str">
        <f t="shared" si="334"/>
        <v>Braking burn</v>
      </c>
      <c r="CQ136" s="26" t="str">
        <f t="shared" si="334"/>
        <v>Braking burn</v>
      </c>
      <c r="CR136" s="26" t="str">
        <f t="shared" si="334"/>
        <v>Braking burn</v>
      </c>
      <c r="CS136" s="26" t="str">
        <f t="shared" si="334"/>
        <v>Braking burn</v>
      </c>
      <c r="CT136" s="26" t="str">
        <f t="shared" si="334"/>
        <v>Staging</v>
      </c>
      <c r="CU136" s="26" t="str">
        <f t="shared" si="334"/>
        <v>In free  fall</v>
      </c>
      <c r="CV136" s="26" t="str">
        <f t="shared" si="334"/>
        <v>In free  fall</v>
      </c>
      <c r="CW136" s="26" t="str">
        <f t="shared" si="334"/>
        <v>Descent  burn</v>
      </c>
      <c r="CX136" s="26" t="str">
        <f t="shared" si="334"/>
        <v>Descent  burn</v>
      </c>
      <c r="CY136" s="26" t="str">
        <f t="shared" si="334"/>
        <v>Descent  burn</v>
      </c>
      <c r="CZ136" s="26" t="str">
        <f t="shared" si="334"/>
        <v>Descent  burn</v>
      </c>
      <c r="DA136" s="26" t="str">
        <f t="shared" si="334"/>
        <v>Descent  burn</v>
      </c>
      <c r="DB136" s="26" t="str">
        <f t="shared" si="334"/>
        <v>Descent  burn</v>
      </c>
      <c r="DC136" s="26" t="str">
        <f t="shared" si="334"/>
        <v>Descent  burn</v>
      </c>
      <c r="DD136" s="26" t="str">
        <f t="shared" si="334"/>
        <v>Descent  burn</v>
      </c>
      <c r="DE136" s="26" t="str">
        <f t="shared" si="334"/>
        <v>Vertical Descent burn</v>
      </c>
      <c r="DF136" s="26" t="str">
        <f t="shared" si="334"/>
        <v>Vertical Descent burn</v>
      </c>
      <c r="DG136" s="26" t="str">
        <f t="shared" si="334"/>
        <v>Vertical Descent burn</v>
      </c>
      <c r="DH136" s="26" t="str">
        <f t="shared" si="334"/>
        <v>Vertical Descent burn</v>
      </c>
      <c r="DI136" s="26" t="str">
        <f t="shared" si="334"/>
        <v>Vertical Descent burn</v>
      </c>
      <c r="DJ136" s="26" t="str">
        <f t="shared" si="334"/>
        <v>Vertical Descent burn</v>
      </c>
      <c r="DK136" s="26" t="str">
        <f t="shared" si="334"/>
        <v>Vertical Descent burn</v>
      </c>
      <c r="DL136" s="26" t="str">
        <f t="shared" si="334"/>
        <v>Vertical Descent burn</v>
      </c>
      <c r="DM136" s="26" t="str">
        <f t="shared" si="334"/>
        <v>Vertical Descent burn</v>
      </c>
      <c r="DN136" s="26" t="str">
        <f t="shared" si="334"/>
        <v>Vertical Descent burn</v>
      </c>
      <c r="DO136" s="26" t="str">
        <f t="shared" si="334"/>
        <v>Vertical Descent burn</v>
      </c>
      <c r="DP136" s="26" t="str">
        <f t="shared" si="334"/>
        <v>Vertical Descent burn</v>
      </c>
      <c r="DQ136" s="26" t="str">
        <f t="shared" si="334"/>
        <v>Vertical Descent burn</v>
      </c>
      <c r="DR136" s="26" t="str">
        <f t="shared" si="334"/>
        <v>Vertical Descent burn</v>
      </c>
      <c r="DS136" s="26" t="str">
        <f t="shared" si="334"/>
        <v>Vertical Descent burn</v>
      </c>
      <c r="DT136" s="26" t="str">
        <f t="shared" si="334"/>
        <v>Vertical Descent burn</v>
      </c>
      <c r="DU136" s="26" t="str">
        <f t="shared" si="334"/>
        <v>Vertical Descent burn</v>
      </c>
      <c r="DV136" s="26" t="str">
        <f t="shared" si="334"/>
        <v>Vertical Descent burn</v>
      </c>
      <c r="DW136" s="26" t="str">
        <f t="shared" si="334"/>
        <v>Vertical Descent burn</v>
      </c>
      <c r="DX136" s="26" t="str">
        <f t="shared" si="334"/>
        <v>Vertical Descent burn</v>
      </c>
      <c r="DY136" s="26" t="str">
        <f t="shared" si="334"/>
        <v>Vertical Descent burn</v>
      </c>
      <c r="DZ136" s="26" t="str">
        <f t="shared" si="334"/>
        <v>Vertical Descent burn</v>
      </c>
      <c r="EA136" s="26" t="str">
        <f t="shared" ref="EA136:GL136" si="335">IF(AND(DZ106&gt;0,DZ165=1),$A$136,EA135)</f>
        <v>Vertical Descent burn</v>
      </c>
      <c r="EB136" s="26" t="str">
        <f t="shared" si="335"/>
        <v>Vertical Descent burn</v>
      </c>
      <c r="EC136" s="26" t="str">
        <f t="shared" si="335"/>
        <v>Vertical Descent burn</v>
      </c>
      <c r="ED136" s="26" t="str">
        <f t="shared" si="335"/>
        <v>Vertical Descent burn</v>
      </c>
      <c r="EE136" s="26" t="str">
        <f t="shared" si="335"/>
        <v>Vertical Descent burn</v>
      </c>
      <c r="EF136" s="26" t="str">
        <f t="shared" si="335"/>
        <v>Vertical Descent burn</v>
      </c>
      <c r="EG136" s="26" t="str">
        <f t="shared" si="335"/>
        <v>Vertical Descent burn</v>
      </c>
      <c r="EH136" s="26" t="str">
        <f t="shared" si="335"/>
        <v>Landing thrust burn</v>
      </c>
      <c r="EI136" s="26" t="str">
        <f t="shared" si="335"/>
        <v>Landing thrust burn</v>
      </c>
      <c r="EJ136" s="26" t="str">
        <f t="shared" si="335"/>
        <v>Landing thrust burn</v>
      </c>
      <c r="EK136" s="26" t="str">
        <f t="shared" si="335"/>
        <v>Landing thrust burn</v>
      </c>
      <c r="EL136" s="26" t="str">
        <f t="shared" si="335"/>
        <v>Landing thrust burn</v>
      </c>
      <c r="EM136" s="26" t="str">
        <f t="shared" si="335"/>
        <v>Landing thrust burn</v>
      </c>
      <c r="EN136" s="26" t="str">
        <f t="shared" si="335"/>
        <v>Landing thrust burn</v>
      </c>
      <c r="EO136" s="26" t="str">
        <f t="shared" si="335"/>
        <v>Landing thrust burn</v>
      </c>
      <c r="EP136" s="26" t="str">
        <f t="shared" si="335"/>
        <v>Landing thrust burn</v>
      </c>
      <c r="EQ136" s="26" t="str">
        <f t="shared" si="335"/>
        <v>Landing thrust burn</v>
      </c>
      <c r="ER136" s="26" t="str">
        <f t="shared" si="335"/>
        <v>Landing thrust burn</v>
      </c>
      <c r="ES136" s="26" t="str">
        <f t="shared" si="335"/>
        <v>Landing thrust burn</v>
      </c>
      <c r="ET136" s="26" t="str">
        <f t="shared" si="335"/>
        <v>Landing thrust burn</v>
      </c>
      <c r="EU136" s="26" t="str">
        <f t="shared" si="335"/>
        <v>Landing thrust burn</v>
      </c>
      <c r="EV136" s="26" t="str">
        <f t="shared" si="335"/>
        <v>Landing thrust burn</v>
      </c>
      <c r="EW136" s="26" t="str">
        <f t="shared" si="335"/>
        <v>Landing thrust burn</v>
      </c>
      <c r="EX136" s="26" t="str">
        <f t="shared" si="335"/>
        <v>Landing thrust burn</v>
      </c>
      <c r="EY136" s="26" t="str">
        <f t="shared" si="335"/>
        <v>Landing thrust burn</v>
      </c>
      <c r="EZ136" s="26" t="str">
        <f t="shared" si="335"/>
        <v>Landing thrust burn</v>
      </c>
      <c r="FA136" s="26" t="str">
        <f t="shared" si="335"/>
        <v>Landing thrust burn</v>
      </c>
      <c r="FB136" s="26" t="str">
        <f t="shared" si="335"/>
        <v>Landing thrust burn</v>
      </c>
      <c r="FC136" s="26" t="str">
        <f t="shared" si="335"/>
        <v>Landing thrust burn</v>
      </c>
      <c r="FD136" s="26" t="str">
        <f t="shared" si="335"/>
        <v>Landing thrust burn</v>
      </c>
      <c r="FE136" s="26" t="str">
        <f t="shared" si="335"/>
        <v>Landing thrust burn</v>
      </c>
      <c r="FF136" s="26" t="str">
        <f t="shared" si="335"/>
        <v>Landing thrust burn</v>
      </c>
      <c r="FG136" s="26" t="str">
        <f t="shared" si="335"/>
        <v>Landing thrust burn</v>
      </c>
      <c r="FH136" s="26" t="str">
        <f t="shared" si="335"/>
        <v>Landing thrust burn</v>
      </c>
      <c r="FI136" s="26" t="str">
        <f t="shared" si="335"/>
        <v>Landing thrust burn</v>
      </c>
      <c r="FJ136" s="26" t="str">
        <f t="shared" si="335"/>
        <v>Landing thrust burn</v>
      </c>
      <c r="FK136" s="26" t="str">
        <f t="shared" si="335"/>
        <v>Landing thrust burn</v>
      </c>
      <c r="FL136" s="26" t="str">
        <f t="shared" si="335"/>
        <v>Landing thrust burn</v>
      </c>
      <c r="FM136" s="26" t="str">
        <f t="shared" si="335"/>
        <v>Landing thrust burn</v>
      </c>
      <c r="FN136" s="26" t="str">
        <f t="shared" si="335"/>
        <v>Landing thrust burn</v>
      </c>
      <c r="FO136" s="26" t="str">
        <f t="shared" si="335"/>
        <v>Landing thrust burn</v>
      </c>
      <c r="FP136" s="26" t="str">
        <f t="shared" si="335"/>
        <v>Landing thrust burn</v>
      </c>
      <c r="FQ136" s="26" t="str">
        <f t="shared" si="335"/>
        <v xml:space="preserve"> </v>
      </c>
      <c r="FR136" s="26" t="str">
        <f t="shared" si="335"/>
        <v xml:space="preserve"> </v>
      </c>
      <c r="FS136" s="26" t="str">
        <f t="shared" si="335"/>
        <v xml:space="preserve"> </v>
      </c>
      <c r="FT136" s="26" t="str">
        <f t="shared" si="335"/>
        <v xml:space="preserve"> </v>
      </c>
      <c r="FU136" s="26" t="str">
        <f t="shared" si="335"/>
        <v xml:space="preserve"> </v>
      </c>
      <c r="FV136" s="26" t="str">
        <f t="shared" si="335"/>
        <v xml:space="preserve"> </v>
      </c>
      <c r="FW136" s="26" t="str">
        <f t="shared" si="335"/>
        <v xml:space="preserve"> </v>
      </c>
      <c r="FX136" s="26" t="str">
        <f t="shared" si="335"/>
        <v xml:space="preserve"> </v>
      </c>
      <c r="FY136" s="26" t="str">
        <f t="shared" si="335"/>
        <v xml:space="preserve"> </v>
      </c>
      <c r="FZ136" s="26" t="str">
        <f t="shared" si="335"/>
        <v xml:space="preserve"> </v>
      </c>
      <c r="GA136" s="26" t="str">
        <f t="shared" si="335"/>
        <v xml:space="preserve"> </v>
      </c>
      <c r="GB136" s="26" t="str">
        <f t="shared" si="335"/>
        <v xml:space="preserve"> </v>
      </c>
      <c r="GC136" s="26" t="str">
        <f t="shared" si="335"/>
        <v xml:space="preserve"> </v>
      </c>
      <c r="GD136" s="26" t="str">
        <f t="shared" si="335"/>
        <v xml:space="preserve"> </v>
      </c>
      <c r="GE136" s="26" t="str">
        <f t="shared" si="335"/>
        <v xml:space="preserve"> </v>
      </c>
      <c r="GF136" s="26" t="str">
        <f t="shared" si="335"/>
        <v xml:space="preserve"> </v>
      </c>
      <c r="GG136" s="26" t="str">
        <f t="shared" si="335"/>
        <v xml:space="preserve"> </v>
      </c>
      <c r="GH136" s="26" t="str">
        <f t="shared" si="335"/>
        <v xml:space="preserve"> </v>
      </c>
      <c r="GI136" s="26" t="str">
        <f t="shared" si="335"/>
        <v xml:space="preserve"> </v>
      </c>
      <c r="GJ136" s="26" t="str">
        <f t="shared" si="335"/>
        <v xml:space="preserve"> </v>
      </c>
      <c r="GK136" s="26" t="str">
        <f t="shared" si="335"/>
        <v xml:space="preserve"> </v>
      </c>
      <c r="GL136" s="26" t="str">
        <f t="shared" si="335"/>
        <v xml:space="preserve"> </v>
      </c>
      <c r="GM136" s="26" t="str">
        <f t="shared" ref="GM136:IR136" si="336">IF(AND(GL106&gt;0,GL165=1),$A$136,GM135)</f>
        <v xml:space="preserve"> </v>
      </c>
      <c r="GN136" s="26" t="str">
        <f t="shared" si="336"/>
        <v xml:space="preserve"> </v>
      </c>
      <c r="GO136" s="26" t="str">
        <f t="shared" si="336"/>
        <v xml:space="preserve"> </v>
      </c>
      <c r="GP136" s="26" t="str">
        <f t="shared" si="336"/>
        <v xml:space="preserve"> </v>
      </c>
      <c r="GQ136" s="26" t="str">
        <f t="shared" si="336"/>
        <v xml:space="preserve"> </v>
      </c>
      <c r="GR136" s="26" t="str">
        <f t="shared" si="336"/>
        <v xml:space="preserve"> </v>
      </c>
      <c r="GS136" s="26" t="str">
        <f t="shared" si="336"/>
        <v xml:space="preserve"> </v>
      </c>
      <c r="GT136" s="26" t="str">
        <f t="shared" si="336"/>
        <v xml:space="preserve"> </v>
      </c>
      <c r="GU136" s="26" t="str">
        <f t="shared" si="336"/>
        <v xml:space="preserve"> </v>
      </c>
      <c r="GV136" s="26" t="str">
        <f t="shared" si="336"/>
        <v xml:space="preserve"> </v>
      </c>
      <c r="GW136" s="26" t="str">
        <f t="shared" si="336"/>
        <v xml:space="preserve"> </v>
      </c>
      <c r="GX136" s="26" t="str">
        <f t="shared" si="336"/>
        <v xml:space="preserve"> </v>
      </c>
      <c r="GY136" s="26" t="str">
        <f t="shared" si="336"/>
        <v xml:space="preserve"> </v>
      </c>
      <c r="GZ136" s="26" t="str">
        <f t="shared" si="336"/>
        <v xml:space="preserve"> </v>
      </c>
      <c r="HA136" s="26" t="str">
        <f t="shared" si="336"/>
        <v xml:space="preserve"> </v>
      </c>
      <c r="HB136" s="26" t="str">
        <f t="shared" si="336"/>
        <v xml:space="preserve"> </v>
      </c>
      <c r="HC136" s="26" t="str">
        <f t="shared" si="336"/>
        <v xml:space="preserve"> </v>
      </c>
      <c r="HD136" s="26" t="str">
        <f t="shared" si="336"/>
        <v xml:space="preserve"> </v>
      </c>
      <c r="HE136" s="26" t="str">
        <f t="shared" si="336"/>
        <v xml:space="preserve"> </v>
      </c>
      <c r="HF136" s="26" t="str">
        <f t="shared" si="336"/>
        <v xml:space="preserve"> </v>
      </c>
      <c r="HG136" s="26" t="str">
        <f t="shared" si="336"/>
        <v xml:space="preserve"> </v>
      </c>
      <c r="HH136" s="26" t="str">
        <f t="shared" si="336"/>
        <v xml:space="preserve"> </v>
      </c>
      <c r="HI136" s="26" t="str">
        <f t="shared" si="336"/>
        <v xml:space="preserve"> </v>
      </c>
      <c r="HJ136" s="26" t="str">
        <f t="shared" si="336"/>
        <v xml:space="preserve"> </v>
      </c>
      <c r="HK136" s="26" t="str">
        <f t="shared" si="336"/>
        <v xml:space="preserve"> </v>
      </c>
      <c r="HL136" s="26" t="str">
        <f t="shared" si="336"/>
        <v xml:space="preserve"> </v>
      </c>
      <c r="HM136" s="26" t="str">
        <f t="shared" si="336"/>
        <v xml:space="preserve"> </v>
      </c>
      <c r="HN136" s="26" t="str">
        <f t="shared" si="336"/>
        <v xml:space="preserve"> </v>
      </c>
      <c r="HO136" s="26" t="str">
        <f t="shared" si="336"/>
        <v xml:space="preserve"> </v>
      </c>
      <c r="HP136" s="26" t="str">
        <f t="shared" si="336"/>
        <v xml:space="preserve"> </v>
      </c>
      <c r="HQ136" s="26" t="str">
        <f t="shared" si="336"/>
        <v xml:space="preserve"> </v>
      </c>
      <c r="HR136" s="26" t="str">
        <f t="shared" si="336"/>
        <v xml:space="preserve"> </v>
      </c>
      <c r="HS136" s="26" t="str">
        <f t="shared" si="336"/>
        <v xml:space="preserve"> </v>
      </c>
      <c r="HT136" s="26" t="str">
        <f t="shared" si="336"/>
        <v xml:space="preserve"> </v>
      </c>
      <c r="HU136" s="26" t="str">
        <f t="shared" si="336"/>
        <v xml:space="preserve"> </v>
      </c>
      <c r="HV136" s="26" t="str">
        <f t="shared" si="336"/>
        <v xml:space="preserve"> </v>
      </c>
      <c r="HW136" s="26" t="str">
        <f t="shared" si="336"/>
        <v xml:space="preserve"> </v>
      </c>
      <c r="HX136" s="26" t="str">
        <f t="shared" si="336"/>
        <v xml:space="preserve"> </v>
      </c>
      <c r="HY136" s="26" t="str">
        <f t="shared" si="336"/>
        <v xml:space="preserve"> </v>
      </c>
      <c r="HZ136" s="26" t="str">
        <f t="shared" si="336"/>
        <v xml:space="preserve"> </v>
      </c>
      <c r="IA136" s="26" t="str">
        <f t="shared" si="336"/>
        <v xml:space="preserve"> </v>
      </c>
      <c r="IB136" s="26" t="str">
        <f t="shared" si="336"/>
        <v xml:space="preserve"> </v>
      </c>
      <c r="IC136" s="26" t="str">
        <f t="shared" si="336"/>
        <v xml:space="preserve"> </v>
      </c>
      <c r="ID136" s="26" t="str">
        <f t="shared" si="336"/>
        <v xml:space="preserve"> </v>
      </c>
      <c r="IE136" s="26" t="str">
        <f t="shared" si="336"/>
        <v xml:space="preserve"> </v>
      </c>
      <c r="IF136" s="26" t="str">
        <f t="shared" si="336"/>
        <v xml:space="preserve"> </v>
      </c>
      <c r="IG136" s="26" t="str">
        <f t="shared" si="336"/>
        <v xml:space="preserve"> </v>
      </c>
      <c r="IH136" s="26" t="str">
        <f t="shared" si="336"/>
        <v xml:space="preserve"> </v>
      </c>
      <c r="II136" s="26" t="str">
        <f t="shared" si="336"/>
        <v xml:space="preserve"> </v>
      </c>
      <c r="IJ136" s="26" t="str">
        <f t="shared" si="336"/>
        <v xml:space="preserve"> </v>
      </c>
      <c r="IK136" s="26" t="str">
        <f t="shared" si="336"/>
        <v xml:space="preserve"> </v>
      </c>
      <c r="IL136" s="26" t="str">
        <f t="shared" si="336"/>
        <v xml:space="preserve"> </v>
      </c>
      <c r="IM136" s="26" t="str">
        <f t="shared" si="336"/>
        <v xml:space="preserve"> </v>
      </c>
      <c r="IN136" s="26" t="str">
        <f t="shared" si="336"/>
        <v xml:space="preserve"> </v>
      </c>
      <c r="IO136" s="26" t="str">
        <f t="shared" si="336"/>
        <v xml:space="preserve"> </v>
      </c>
      <c r="IP136" s="26" t="str">
        <f t="shared" si="336"/>
        <v xml:space="preserve"> </v>
      </c>
      <c r="IQ136" s="26" t="str">
        <f t="shared" si="336"/>
        <v xml:space="preserve"> </v>
      </c>
      <c r="IR136" s="26" t="str">
        <f t="shared" si="336"/>
        <v xml:space="preserve"> </v>
      </c>
    </row>
    <row r="137" spans="1:252" s="8" customFormat="1" hidden="1" x14ac:dyDescent="0.25">
      <c r="A137" s="216" t="s">
        <v>25</v>
      </c>
      <c r="B137" s="41"/>
      <c r="C137" s="269" t="str">
        <f>IF(C147=1,$A$137,C136)</f>
        <v>Braking burn</v>
      </c>
      <c r="D137" s="269" t="str">
        <f t="shared" ref="D137:BO137" si="337">IF(D147=1,$A$137,D136)</f>
        <v>Braking burn</v>
      </c>
      <c r="E137" s="269" t="str">
        <f t="shared" si="337"/>
        <v>Braking burn</v>
      </c>
      <c r="F137" s="269" t="str">
        <f t="shared" si="337"/>
        <v>Braking burn</v>
      </c>
      <c r="G137" s="269" t="str">
        <f t="shared" si="337"/>
        <v>Braking burn</v>
      </c>
      <c r="H137" s="269" t="str">
        <f t="shared" si="337"/>
        <v>Braking burn</v>
      </c>
      <c r="I137" s="269" t="str">
        <f t="shared" si="337"/>
        <v>Braking burn</v>
      </c>
      <c r="J137" s="269" t="str">
        <f t="shared" si="337"/>
        <v>Braking burn</v>
      </c>
      <c r="K137" s="269" t="str">
        <f t="shared" si="337"/>
        <v>Braking burn</v>
      </c>
      <c r="L137" s="269" t="str">
        <f t="shared" si="337"/>
        <v>Braking burn</v>
      </c>
      <c r="M137" s="269" t="str">
        <f t="shared" si="337"/>
        <v>Braking burn</v>
      </c>
      <c r="N137" s="269" t="str">
        <f t="shared" si="337"/>
        <v>Braking burn</v>
      </c>
      <c r="O137" s="269" t="str">
        <f t="shared" si="337"/>
        <v>Braking burn</v>
      </c>
      <c r="P137" s="269" t="str">
        <f t="shared" si="337"/>
        <v>Braking burn</v>
      </c>
      <c r="Q137" s="269" t="str">
        <f t="shared" si="337"/>
        <v>Braking burn</v>
      </c>
      <c r="R137" s="269" t="str">
        <f t="shared" si="337"/>
        <v>Braking burn</v>
      </c>
      <c r="S137" s="269" t="str">
        <f t="shared" si="337"/>
        <v>Braking burn</v>
      </c>
      <c r="T137" s="269" t="str">
        <f t="shared" si="337"/>
        <v>Braking burn</v>
      </c>
      <c r="U137" s="269" t="str">
        <f t="shared" si="337"/>
        <v>Braking burn</v>
      </c>
      <c r="V137" s="269" t="str">
        <f t="shared" si="337"/>
        <v>Braking burn</v>
      </c>
      <c r="W137" s="269" t="str">
        <f t="shared" si="337"/>
        <v>Braking burn</v>
      </c>
      <c r="X137" s="269" t="str">
        <f t="shared" si="337"/>
        <v>Braking burn</v>
      </c>
      <c r="Y137" s="269" t="str">
        <f t="shared" si="337"/>
        <v>Braking burn</v>
      </c>
      <c r="Z137" s="269" t="str">
        <f t="shared" si="337"/>
        <v>Braking burn</v>
      </c>
      <c r="AA137" s="269" t="str">
        <f t="shared" si="337"/>
        <v>Braking burn</v>
      </c>
      <c r="AB137" s="269" t="str">
        <f t="shared" si="337"/>
        <v>Braking burn</v>
      </c>
      <c r="AC137" s="269" t="str">
        <f t="shared" si="337"/>
        <v>Braking burn</v>
      </c>
      <c r="AD137" s="269" t="str">
        <f t="shared" si="337"/>
        <v>Braking burn</v>
      </c>
      <c r="AE137" s="269" t="str">
        <f t="shared" si="337"/>
        <v>Braking burn</v>
      </c>
      <c r="AF137" s="269" t="str">
        <f t="shared" si="337"/>
        <v>Braking burn</v>
      </c>
      <c r="AG137" s="269" t="str">
        <f t="shared" si="337"/>
        <v>Braking burn</v>
      </c>
      <c r="AH137" s="269" t="str">
        <f t="shared" si="337"/>
        <v>Braking burn</v>
      </c>
      <c r="AI137" s="269" t="str">
        <f t="shared" si="337"/>
        <v>Braking burn</v>
      </c>
      <c r="AJ137" s="269" t="str">
        <f t="shared" si="337"/>
        <v>Braking burn</v>
      </c>
      <c r="AK137" s="269" t="str">
        <f t="shared" si="337"/>
        <v>Braking burn</v>
      </c>
      <c r="AL137" s="269" t="str">
        <f t="shared" si="337"/>
        <v>Braking burn</v>
      </c>
      <c r="AM137" s="269" t="str">
        <f t="shared" si="337"/>
        <v>Braking burn</v>
      </c>
      <c r="AN137" s="269" t="str">
        <f t="shared" si="337"/>
        <v>Braking burn</v>
      </c>
      <c r="AO137" s="269" t="str">
        <f t="shared" si="337"/>
        <v>Braking burn</v>
      </c>
      <c r="AP137" s="269" t="str">
        <f t="shared" si="337"/>
        <v>Braking burn</v>
      </c>
      <c r="AQ137" s="269" t="str">
        <f t="shared" si="337"/>
        <v>Braking burn</v>
      </c>
      <c r="AR137" s="269" t="str">
        <f t="shared" si="337"/>
        <v>Braking burn</v>
      </c>
      <c r="AS137" s="269" t="str">
        <f t="shared" si="337"/>
        <v>Braking burn</v>
      </c>
      <c r="AT137" s="269" t="str">
        <f t="shared" si="337"/>
        <v>Braking burn</v>
      </c>
      <c r="AU137" s="269" t="str">
        <f t="shared" si="337"/>
        <v>Braking burn</v>
      </c>
      <c r="AV137" s="269" t="str">
        <f t="shared" si="337"/>
        <v>Braking burn</v>
      </c>
      <c r="AW137" s="269" t="str">
        <f t="shared" si="337"/>
        <v>Braking burn</v>
      </c>
      <c r="AX137" s="269" t="str">
        <f t="shared" si="337"/>
        <v>Braking burn</v>
      </c>
      <c r="AY137" s="269" t="str">
        <f t="shared" si="337"/>
        <v>Braking burn</v>
      </c>
      <c r="AZ137" s="269" t="str">
        <f t="shared" si="337"/>
        <v>Braking burn</v>
      </c>
      <c r="BA137" s="269" t="str">
        <f t="shared" si="337"/>
        <v>Braking burn</v>
      </c>
      <c r="BB137" s="269" t="str">
        <f t="shared" si="337"/>
        <v>Braking burn</v>
      </c>
      <c r="BC137" s="269" t="str">
        <f t="shared" si="337"/>
        <v>Braking burn</v>
      </c>
      <c r="BD137" s="269" t="str">
        <f t="shared" si="337"/>
        <v>Braking burn</v>
      </c>
      <c r="BE137" s="269" t="str">
        <f t="shared" si="337"/>
        <v>Braking burn</v>
      </c>
      <c r="BF137" s="269" t="str">
        <f t="shared" si="337"/>
        <v>Braking burn</v>
      </c>
      <c r="BG137" s="269" t="str">
        <f t="shared" si="337"/>
        <v>Braking burn</v>
      </c>
      <c r="BH137" s="269" t="str">
        <f t="shared" si="337"/>
        <v>Braking burn</v>
      </c>
      <c r="BI137" s="269" t="str">
        <f t="shared" si="337"/>
        <v>Braking burn</v>
      </c>
      <c r="BJ137" s="269" t="str">
        <f t="shared" si="337"/>
        <v>Braking burn</v>
      </c>
      <c r="BK137" s="269" t="str">
        <f t="shared" si="337"/>
        <v>Braking burn</v>
      </c>
      <c r="BL137" s="269" t="str">
        <f t="shared" si="337"/>
        <v>Braking burn</v>
      </c>
      <c r="BM137" s="269" t="str">
        <f t="shared" si="337"/>
        <v>Braking burn</v>
      </c>
      <c r="BN137" s="269" t="str">
        <f t="shared" si="337"/>
        <v>Braking burn</v>
      </c>
      <c r="BO137" s="269" t="str">
        <f t="shared" si="337"/>
        <v>Braking burn</v>
      </c>
      <c r="BP137" s="269" t="str">
        <f t="shared" ref="BP137:EA137" si="338">IF(BP147=1,$A$137,BP136)</f>
        <v>Braking burn</v>
      </c>
      <c r="BQ137" s="269" t="str">
        <f t="shared" si="338"/>
        <v>Braking burn</v>
      </c>
      <c r="BR137" s="269" t="str">
        <f t="shared" si="338"/>
        <v>Braking burn</v>
      </c>
      <c r="BS137" s="269" t="str">
        <f t="shared" si="338"/>
        <v>Braking burn</v>
      </c>
      <c r="BT137" s="269" t="str">
        <f t="shared" si="338"/>
        <v>Braking burn</v>
      </c>
      <c r="BU137" s="269" t="str">
        <f t="shared" si="338"/>
        <v>Braking burn</v>
      </c>
      <c r="BV137" s="269" t="str">
        <f t="shared" si="338"/>
        <v>Braking burn</v>
      </c>
      <c r="BW137" s="269" t="str">
        <f t="shared" si="338"/>
        <v>Braking burn</v>
      </c>
      <c r="BX137" s="269" t="str">
        <f t="shared" si="338"/>
        <v>Braking burn</v>
      </c>
      <c r="BY137" s="269" t="str">
        <f t="shared" si="338"/>
        <v>Braking burn</v>
      </c>
      <c r="BZ137" s="269" t="str">
        <f t="shared" si="338"/>
        <v>Braking burn</v>
      </c>
      <c r="CA137" s="269" t="str">
        <f t="shared" si="338"/>
        <v>Braking burn</v>
      </c>
      <c r="CB137" s="269" t="str">
        <f t="shared" si="338"/>
        <v>Braking burn</v>
      </c>
      <c r="CC137" s="269" t="str">
        <f t="shared" si="338"/>
        <v>Braking burn</v>
      </c>
      <c r="CD137" s="269" t="str">
        <f t="shared" si="338"/>
        <v>Braking burn</v>
      </c>
      <c r="CE137" s="269" t="str">
        <f t="shared" si="338"/>
        <v>Braking burn</v>
      </c>
      <c r="CF137" s="269" t="str">
        <f t="shared" si="338"/>
        <v>Braking burn</v>
      </c>
      <c r="CG137" s="269" t="str">
        <f t="shared" si="338"/>
        <v>Braking burn</v>
      </c>
      <c r="CH137" s="269" t="str">
        <f t="shared" si="338"/>
        <v>Braking burn</v>
      </c>
      <c r="CI137" s="269" t="str">
        <f t="shared" si="338"/>
        <v>Braking burn</v>
      </c>
      <c r="CJ137" s="269" t="str">
        <f t="shared" si="338"/>
        <v>Braking burn</v>
      </c>
      <c r="CK137" s="269" t="str">
        <f t="shared" si="338"/>
        <v>Braking burn</v>
      </c>
      <c r="CL137" s="269" t="str">
        <f t="shared" si="338"/>
        <v>Braking burn</v>
      </c>
      <c r="CM137" s="269" t="str">
        <f t="shared" si="338"/>
        <v>Braking burn</v>
      </c>
      <c r="CN137" s="269" t="str">
        <f t="shared" si="338"/>
        <v>Braking burn</v>
      </c>
      <c r="CO137" s="269" t="str">
        <f t="shared" si="338"/>
        <v>Braking burn</v>
      </c>
      <c r="CP137" s="269" t="str">
        <f t="shared" si="338"/>
        <v>Braking burn</v>
      </c>
      <c r="CQ137" s="269" t="str">
        <f t="shared" si="338"/>
        <v>Braking burn</v>
      </c>
      <c r="CR137" s="269" t="str">
        <f t="shared" si="338"/>
        <v>Braking burn</v>
      </c>
      <c r="CS137" s="269" t="str">
        <f t="shared" si="338"/>
        <v>Braking burn</v>
      </c>
      <c r="CT137" s="269" t="str">
        <f t="shared" si="338"/>
        <v>Staging</v>
      </c>
      <c r="CU137" s="269" t="str">
        <f t="shared" si="338"/>
        <v>In free  fall</v>
      </c>
      <c r="CV137" s="269" t="str">
        <f t="shared" si="338"/>
        <v>In free  fall</v>
      </c>
      <c r="CW137" s="269" t="str">
        <f t="shared" si="338"/>
        <v>Descent  burn</v>
      </c>
      <c r="CX137" s="269" t="str">
        <f t="shared" si="338"/>
        <v>Descent  burn</v>
      </c>
      <c r="CY137" s="269" t="str">
        <f t="shared" si="338"/>
        <v>Descent  burn</v>
      </c>
      <c r="CZ137" s="269" t="str">
        <f t="shared" si="338"/>
        <v>Descent  burn</v>
      </c>
      <c r="DA137" s="269" t="str">
        <f t="shared" si="338"/>
        <v>Descent  burn</v>
      </c>
      <c r="DB137" s="269" t="str">
        <f t="shared" si="338"/>
        <v>Descent  burn</v>
      </c>
      <c r="DC137" s="269" t="str">
        <f t="shared" si="338"/>
        <v>Descent  burn</v>
      </c>
      <c r="DD137" s="269" t="str">
        <f t="shared" si="338"/>
        <v>Descent  burn</v>
      </c>
      <c r="DE137" s="269" t="str">
        <f t="shared" si="338"/>
        <v>Vertical Descent burn</v>
      </c>
      <c r="DF137" s="269" t="str">
        <f t="shared" si="338"/>
        <v>Vertical Descent burn</v>
      </c>
      <c r="DG137" s="269" t="str">
        <f t="shared" si="338"/>
        <v>Vertical Descent burn</v>
      </c>
      <c r="DH137" s="269" t="str">
        <f t="shared" si="338"/>
        <v>Vertical Descent burn</v>
      </c>
      <c r="DI137" s="269" t="str">
        <f t="shared" si="338"/>
        <v>Vertical Descent burn</v>
      </c>
      <c r="DJ137" s="269" t="str">
        <f t="shared" si="338"/>
        <v>Vertical Descent burn</v>
      </c>
      <c r="DK137" s="269" t="str">
        <f t="shared" si="338"/>
        <v>Vertical Descent burn</v>
      </c>
      <c r="DL137" s="269" t="str">
        <f t="shared" si="338"/>
        <v>Vertical Descent burn</v>
      </c>
      <c r="DM137" s="269" t="str">
        <f t="shared" si="338"/>
        <v>Vertical Descent burn</v>
      </c>
      <c r="DN137" s="269" t="str">
        <f t="shared" si="338"/>
        <v>Vertical Descent burn</v>
      </c>
      <c r="DO137" s="269" t="str">
        <f t="shared" si="338"/>
        <v>Vertical Descent burn</v>
      </c>
      <c r="DP137" s="269" t="str">
        <f t="shared" si="338"/>
        <v>Vertical Descent burn</v>
      </c>
      <c r="DQ137" s="269" t="str">
        <f t="shared" si="338"/>
        <v>Vertical Descent burn</v>
      </c>
      <c r="DR137" s="269" t="str">
        <f t="shared" si="338"/>
        <v>Vertical Descent burn</v>
      </c>
      <c r="DS137" s="269" t="str">
        <f t="shared" si="338"/>
        <v>Vertical Descent burn</v>
      </c>
      <c r="DT137" s="269" t="str">
        <f t="shared" si="338"/>
        <v>Vertical Descent burn</v>
      </c>
      <c r="DU137" s="269" t="str">
        <f t="shared" si="338"/>
        <v>Vertical Descent burn</v>
      </c>
      <c r="DV137" s="269" t="str">
        <f t="shared" si="338"/>
        <v>Vertical Descent burn</v>
      </c>
      <c r="DW137" s="269" t="str">
        <f t="shared" si="338"/>
        <v>Vertical Descent burn</v>
      </c>
      <c r="DX137" s="269" t="str">
        <f t="shared" si="338"/>
        <v>Vertical Descent burn</v>
      </c>
      <c r="DY137" s="269" t="str">
        <f t="shared" si="338"/>
        <v>Vertical Descent burn</v>
      </c>
      <c r="DZ137" s="269" t="str">
        <f t="shared" si="338"/>
        <v>Vertical Descent burn</v>
      </c>
      <c r="EA137" s="269" t="str">
        <f t="shared" si="338"/>
        <v>Vertical Descent burn</v>
      </c>
      <c r="EB137" s="269" t="str">
        <f t="shared" ref="EB137:GM137" si="339">IF(EB147=1,$A$137,EB136)</f>
        <v>Vertical Descent burn</v>
      </c>
      <c r="EC137" s="269" t="str">
        <f t="shared" si="339"/>
        <v>Vertical Descent burn</v>
      </c>
      <c r="ED137" s="269" t="str">
        <f t="shared" si="339"/>
        <v>Vertical Descent burn</v>
      </c>
      <c r="EE137" s="269" t="str">
        <f t="shared" si="339"/>
        <v>Vertical Descent burn</v>
      </c>
      <c r="EF137" s="269" t="str">
        <f t="shared" si="339"/>
        <v>Vertical Descent burn</v>
      </c>
      <c r="EG137" s="269" t="str">
        <f t="shared" si="339"/>
        <v>Vertical Descent burn</v>
      </c>
      <c r="EH137" s="269" t="str">
        <f t="shared" si="339"/>
        <v>Landing thrust burn</v>
      </c>
      <c r="EI137" s="269" t="str">
        <f t="shared" si="339"/>
        <v>Landing thrust burn</v>
      </c>
      <c r="EJ137" s="269" t="str">
        <f t="shared" si="339"/>
        <v>Landing thrust burn</v>
      </c>
      <c r="EK137" s="269" t="str">
        <f t="shared" si="339"/>
        <v>Landing thrust burn</v>
      </c>
      <c r="EL137" s="269" t="str">
        <f t="shared" si="339"/>
        <v>Landing thrust burn</v>
      </c>
      <c r="EM137" s="269" t="str">
        <f t="shared" si="339"/>
        <v>Landing thrust burn</v>
      </c>
      <c r="EN137" s="269" t="str">
        <f t="shared" si="339"/>
        <v>Landing thrust burn</v>
      </c>
      <c r="EO137" s="269" t="str">
        <f t="shared" si="339"/>
        <v>Landing thrust burn</v>
      </c>
      <c r="EP137" s="269" t="str">
        <f t="shared" si="339"/>
        <v>Landing thrust burn</v>
      </c>
      <c r="EQ137" s="269" t="str">
        <f t="shared" si="339"/>
        <v>Landing thrust burn</v>
      </c>
      <c r="ER137" s="269" t="str">
        <f t="shared" si="339"/>
        <v>Landing thrust burn</v>
      </c>
      <c r="ES137" s="269" t="str">
        <f t="shared" si="339"/>
        <v>Landing thrust burn</v>
      </c>
      <c r="ET137" s="269" t="str">
        <f t="shared" si="339"/>
        <v>Landing thrust burn</v>
      </c>
      <c r="EU137" s="269" t="str">
        <f t="shared" si="339"/>
        <v>Landing thrust burn</v>
      </c>
      <c r="EV137" s="269" t="str">
        <f t="shared" si="339"/>
        <v>Landing thrust burn</v>
      </c>
      <c r="EW137" s="269" t="str">
        <f t="shared" si="339"/>
        <v>Landing thrust burn</v>
      </c>
      <c r="EX137" s="269" t="str">
        <f t="shared" si="339"/>
        <v>Landing thrust burn</v>
      </c>
      <c r="EY137" s="269" t="str">
        <f t="shared" si="339"/>
        <v>Landing thrust burn</v>
      </c>
      <c r="EZ137" s="269" t="str">
        <f t="shared" si="339"/>
        <v>Landing thrust burn</v>
      </c>
      <c r="FA137" s="269" t="str">
        <f t="shared" si="339"/>
        <v>Landing thrust burn</v>
      </c>
      <c r="FB137" s="269" t="str">
        <f t="shared" si="339"/>
        <v>Landing thrust burn</v>
      </c>
      <c r="FC137" s="269" t="str">
        <f t="shared" si="339"/>
        <v>Landing thrust burn</v>
      </c>
      <c r="FD137" s="269" t="str">
        <f t="shared" si="339"/>
        <v>Landing thrust burn</v>
      </c>
      <c r="FE137" s="269" t="str">
        <f t="shared" si="339"/>
        <v>Landing thrust burn</v>
      </c>
      <c r="FF137" s="269" t="str">
        <f t="shared" si="339"/>
        <v>Landing thrust burn</v>
      </c>
      <c r="FG137" s="269" t="str">
        <f t="shared" si="339"/>
        <v>Landing thrust burn</v>
      </c>
      <c r="FH137" s="269" t="str">
        <f t="shared" si="339"/>
        <v>Landing thrust burn</v>
      </c>
      <c r="FI137" s="269" t="str">
        <f t="shared" si="339"/>
        <v>Landing thrust burn</v>
      </c>
      <c r="FJ137" s="269" t="str">
        <f t="shared" si="339"/>
        <v>Landing thrust burn</v>
      </c>
      <c r="FK137" s="269" t="str">
        <f t="shared" si="339"/>
        <v>Landing thrust burn</v>
      </c>
      <c r="FL137" s="269" t="str">
        <f t="shared" si="339"/>
        <v>Landing thrust burn</v>
      </c>
      <c r="FM137" s="269" t="str">
        <f t="shared" si="339"/>
        <v>Landing thrust burn</v>
      </c>
      <c r="FN137" s="269" t="str">
        <f t="shared" si="339"/>
        <v>Landing thrust burn</v>
      </c>
      <c r="FO137" s="269" t="str">
        <f t="shared" si="339"/>
        <v>Landing thrust burn</v>
      </c>
      <c r="FP137" s="269" t="str">
        <f t="shared" si="339"/>
        <v>Landing thrust burn</v>
      </c>
      <c r="FQ137" s="269" t="str">
        <f t="shared" si="339"/>
        <v xml:space="preserve"> </v>
      </c>
      <c r="FR137" s="269" t="str">
        <f t="shared" si="339"/>
        <v xml:space="preserve"> </v>
      </c>
      <c r="FS137" s="269" t="str">
        <f t="shared" si="339"/>
        <v xml:space="preserve"> </v>
      </c>
      <c r="FT137" s="269" t="str">
        <f t="shared" si="339"/>
        <v xml:space="preserve"> </v>
      </c>
      <c r="FU137" s="269" t="str">
        <f t="shared" si="339"/>
        <v xml:space="preserve"> </v>
      </c>
      <c r="FV137" s="269" t="str">
        <f t="shared" si="339"/>
        <v xml:space="preserve"> </v>
      </c>
      <c r="FW137" s="269" t="str">
        <f t="shared" si="339"/>
        <v xml:space="preserve"> </v>
      </c>
      <c r="FX137" s="269" t="str">
        <f t="shared" si="339"/>
        <v xml:space="preserve"> </v>
      </c>
      <c r="FY137" s="269" t="str">
        <f t="shared" si="339"/>
        <v xml:space="preserve"> </v>
      </c>
      <c r="FZ137" s="269" t="str">
        <f t="shared" si="339"/>
        <v xml:space="preserve"> </v>
      </c>
      <c r="GA137" s="269" t="str">
        <f t="shared" si="339"/>
        <v xml:space="preserve"> </v>
      </c>
      <c r="GB137" s="269" t="str">
        <f t="shared" si="339"/>
        <v xml:space="preserve"> </v>
      </c>
      <c r="GC137" s="269" t="str">
        <f t="shared" si="339"/>
        <v xml:space="preserve"> </v>
      </c>
      <c r="GD137" s="269" t="str">
        <f t="shared" si="339"/>
        <v xml:space="preserve"> </v>
      </c>
      <c r="GE137" s="269" t="str">
        <f t="shared" si="339"/>
        <v xml:space="preserve"> </v>
      </c>
      <c r="GF137" s="269" t="str">
        <f t="shared" si="339"/>
        <v xml:space="preserve"> </v>
      </c>
      <c r="GG137" s="269" t="str">
        <f t="shared" si="339"/>
        <v xml:space="preserve"> </v>
      </c>
      <c r="GH137" s="269" t="str">
        <f t="shared" si="339"/>
        <v xml:space="preserve"> </v>
      </c>
      <c r="GI137" s="269" t="str">
        <f t="shared" si="339"/>
        <v xml:space="preserve"> </v>
      </c>
      <c r="GJ137" s="269" t="str">
        <f t="shared" si="339"/>
        <v xml:space="preserve"> </v>
      </c>
      <c r="GK137" s="269" t="str">
        <f t="shared" si="339"/>
        <v xml:space="preserve"> </v>
      </c>
      <c r="GL137" s="269" t="str">
        <f t="shared" si="339"/>
        <v xml:space="preserve"> </v>
      </c>
      <c r="GM137" s="269" t="str">
        <f t="shared" si="339"/>
        <v xml:space="preserve"> </v>
      </c>
      <c r="GN137" s="269" t="str">
        <f t="shared" ref="GN137:IR137" si="340">IF(GN147=1,$A$137,GN136)</f>
        <v xml:space="preserve"> </v>
      </c>
      <c r="GO137" s="269" t="str">
        <f t="shared" si="340"/>
        <v xml:space="preserve"> </v>
      </c>
      <c r="GP137" s="269" t="str">
        <f t="shared" si="340"/>
        <v xml:space="preserve"> </v>
      </c>
      <c r="GQ137" s="269" t="str">
        <f t="shared" si="340"/>
        <v xml:space="preserve"> </v>
      </c>
      <c r="GR137" s="269" t="str">
        <f t="shared" si="340"/>
        <v xml:space="preserve"> </v>
      </c>
      <c r="GS137" s="269" t="str">
        <f t="shared" si="340"/>
        <v xml:space="preserve"> </v>
      </c>
      <c r="GT137" s="269" t="str">
        <f t="shared" si="340"/>
        <v xml:space="preserve"> </v>
      </c>
      <c r="GU137" s="269" t="str">
        <f t="shared" si="340"/>
        <v xml:space="preserve"> </v>
      </c>
      <c r="GV137" s="269" t="str">
        <f t="shared" si="340"/>
        <v xml:space="preserve"> </v>
      </c>
      <c r="GW137" s="269" t="str">
        <f t="shared" si="340"/>
        <v xml:space="preserve"> </v>
      </c>
      <c r="GX137" s="269" t="str">
        <f t="shared" si="340"/>
        <v xml:space="preserve"> </v>
      </c>
      <c r="GY137" s="269" t="str">
        <f t="shared" si="340"/>
        <v xml:space="preserve"> </v>
      </c>
      <c r="GZ137" s="269" t="str">
        <f t="shared" si="340"/>
        <v xml:space="preserve"> </v>
      </c>
      <c r="HA137" s="269" t="str">
        <f t="shared" si="340"/>
        <v xml:space="preserve"> </v>
      </c>
      <c r="HB137" s="269" t="str">
        <f t="shared" si="340"/>
        <v xml:space="preserve"> </v>
      </c>
      <c r="HC137" s="269" t="str">
        <f t="shared" si="340"/>
        <v xml:space="preserve"> </v>
      </c>
      <c r="HD137" s="269" t="str">
        <f t="shared" si="340"/>
        <v xml:space="preserve"> </v>
      </c>
      <c r="HE137" s="269" t="str">
        <f t="shared" si="340"/>
        <v xml:space="preserve"> </v>
      </c>
      <c r="HF137" s="269" t="str">
        <f t="shared" si="340"/>
        <v xml:space="preserve"> </v>
      </c>
      <c r="HG137" s="269" t="str">
        <f t="shared" si="340"/>
        <v xml:space="preserve"> </v>
      </c>
      <c r="HH137" s="269" t="str">
        <f t="shared" si="340"/>
        <v xml:space="preserve"> </v>
      </c>
      <c r="HI137" s="269" t="str">
        <f t="shared" si="340"/>
        <v xml:space="preserve"> </v>
      </c>
      <c r="HJ137" s="269" t="str">
        <f t="shared" si="340"/>
        <v xml:space="preserve"> </v>
      </c>
      <c r="HK137" s="269" t="str">
        <f t="shared" si="340"/>
        <v xml:space="preserve"> </v>
      </c>
      <c r="HL137" s="269" t="str">
        <f t="shared" si="340"/>
        <v xml:space="preserve"> </v>
      </c>
      <c r="HM137" s="269" t="str">
        <f t="shared" si="340"/>
        <v xml:space="preserve"> </v>
      </c>
      <c r="HN137" s="269" t="str">
        <f t="shared" si="340"/>
        <v xml:space="preserve"> </v>
      </c>
      <c r="HO137" s="269" t="str">
        <f t="shared" si="340"/>
        <v xml:space="preserve"> </v>
      </c>
      <c r="HP137" s="269" t="str">
        <f t="shared" si="340"/>
        <v xml:space="preserve"> </v>
      </c>
      <c r="HQ137" s="269" t="str">
        <f t="shared" si="340"/>
        <v xml:space="preserve"> </v>
      </c>
      <c r="HR137" s="269" t="str">
        <f t="shared" si="340"/>
        <v xml:space="preserve"> </v>
      </c>
      <c r="HS137" s="269" t="str">
        <f t="shared" si="340"/>
        <v xml:space="preserve"> </v>
      </c>
      <c r="HT137" s="269" t="str">
        <f t="shared" si="340"/>
        <v xml:space="preserve"> </v>
      </c>
      <c r="HU137" s="269" t="str">
        <f t="shared" si="340"/>
        <v xml:space="preserve"> </v>
      </c>
      <c r="HV137" s="269" t="str">
        <f t="shared" si="340"/>
        <v xml:space="preserve"> </v>
      </c>
      <c r="HW137" s="269" t="str">
        <f t="shared" si="340"/>
        <v xml:space="preserve"> </v>
      </c>
      <c r="HX137" s="269" t="str">
        <f t="shared" si="340"/>
        <v xml:space="preserve"> </v>
      </c>
      <c r="HY137" s="269" t="str">
        <f t="shared" si="340"/>
        <v xml:space="preserve"> </v>
      </c>
      <c r="HZ137" s="269" t="str">
        <f t="shared" si="340"/>
        <v xml:space="preserve"> </v>
      </c>
      <c r="IA137" s="269" t="str">
        <f t="shared" si="340"/>
        <v xml:space="preserve"> </v>
      </c>
      <c r="IB137" s="269" t="str">
        <f t="shared" si="340"/>
        <v xml:space="preserve"> </v>
      </c>
      <c r="IC137" s="269" t="str">
        <f t="shared" si="340"/>
        <v xml:space="preserve"> </v>
      </c>
      <c r="ID137" s="269" t="str">
        <f t="shared" si="340"/>
        <v xml:space="preserve"> </v>
      </c>
      <c r="IE137" s="269" t="str">
        <f t="shared" si="340"/>
        <v xml:space="preserve"> </v>
      </c>
      <c r="IF137" s="269" t="str">
        <f t="shared" si="340"/>
        <v xml:space="preserve"> </v>
      </c>
      <c r="IG137" s="269" t="str">
        <f t="shared" si="340"/>
        <v xml:space="preserve"> </v>
      </c>
      <c r="IH137" s="269" t="str">
        <f t="shared" si="340"/>
        <v xml:space="preserve"> </v>
      </c>
      <c r="II137" s="269" t="str">
        <f t="shared" si="340"/>
        <v xml:space="preserve"> </v>
      </c>
      <c r="IJ137" s="269" t="str">
        <f t="shared" si="340"/>
        <v xml:space="preserve"> </v>
      </c>
      <c r="IK137" s="269" t="str">
        <f t="shared" si="340"/>
        <v xml:space="preserve"> </v>
      </c>
      <c r="IL137" s="269" t="str">
        <f t="shared" si="340"/>
        <v xml:space="preserve"> </v>
      </c>
      <c r="IM137" s="269" t="str">
        <f t="shared" si="340"/>
        <v xml:space="preserve"> </v>
      </c>
      <c r="IN137" s="269" t="str">
        <f t="shared" si="340"/>
        <v xml:space="preserve"> </v>
      </c>
      <c r="IO137" s="269" t="str">
        <f t="shared" si="340"/>
        <v xml:space="preserve"> </v>
      </c>
      <c r="IP137" s="269" t="str">
        <f t="shared" si="340"/>
        <v xml:space="preserve"> </v>
      </c>
      <c r="IQ137" s="269" t="str">
        <f t="shared" si="340"/>
        <v xml:space="preserve"> </v>
      </c>
      <c r="IR137" s="269" t="str">
        <f t="shared" si="340"/>
        <v xml:space="preserve"> </v>
      </c>
    </row>
    <row r="138" spans="1:252" s="8" customFormat="1" hidden="1" x14ac:dyDescent="0.25">
      <c r="A138" s="216" t="s">
        <v>67</v>
      </c>
      <c r="B138" s="41"/>
      <c r="C138" s="269" t="str">
        <f>IF(C179=1,$A$138,C137)</f>
        <v>Braking burn</v>
      </c>
      <c r="D138" s="269" t="str">
        <f t="shared" ref="D138:BO138" si="341">IF(D179=1,$A$138,D137)</f>
        <v>Braking burn</v>
      </c>
      <c r="E138" s="269" t="str">
        <f t="shared" si="341"/>
        <v>Braking burn</v>
      </c>
      <c r="F138" s="269" t="str">
        <f t="shared" si="341"/>
        <v>Braking burn</v>
      </c>
      <c r="G138" s="269" t="str">
        <f t="shared" si="341"/>
        <v>Braking burn</v>
      </c>
      <c r="H138" s="269" t="str">
        <f t="shared" si="341"/>
        <v>Braking burn</v>
      </c>
      <c r="I138" s="269" t="str">
        <f t="shared" si="341"/>
        <v>Braking burn</v>
      </c>
      <c r="J138" s="269" t="str">
        <f t="shared" si="341"/>
        <v>Braking burn</v>
      </c>
      <c r="K138" s="269" t="str">
        <f t="shared" si="341"/>
        <v>Braking burn</v>
      </c>
      <c r="L138" s="269" t="str">
        <f t="shared" si="341"/>
        <v>Braking burn</v>
      </c>
      <c r="M138" s="269" t="str">
        <f t="shared" si="341"/>
        <v>Braking burn</v>
      </c>
      <c r="N138" s="269" t="str">
        <f t="shared" si="341"/>
        <v>Braking burn</v>
      </c>
      <c r="O138" s="269" t="str">
        <f t="shared" si="341"/>
        <v>Braking burn</v>
      </c>
      <c r="P138" s="269" t="str">
        <f t="shared" si="341"/>
        <v>Braking burn</v>
      </c>
      <c r="Q138" s="269" t="str">
        <f t="shared" si="341"/>
        <v>Braking burn</v>
      </c>
      <c r="R138" s="269" t="str">
        <f t="shared" si="341"/>
        <v>Braking burn</v>
      </c>
      <c r="S138" s="269" t="str">
        <f t="shared" si="341"/>
        <v>Braking burn</v>
      </c>
      <c r="T138" s="269" t="str">
        <f t="shared" si="341"/>
        <v>Braking burn</v>
      </c>
      <c r="U138" s="269" t="str">
        <f t="shared" si="341"/>
        <v>Braking burn</v>
      </c>
      <c r="V138" s="269" t="str">
        <f t="shared" si="341"/>
        <v>Braking burn</v>
      </c>
      <c r="W138" s="269" t="str">
        <f t="shared" si="341"/>
        <v>Braking burn</v>
      </c>
      <c r="X138" s="269" t="str">
        <f t="shared" si="341"/>
        <v>Braking burn</v>
      </c>
      <c r="Y138" s="269" t="str">
        <f t="shared" si="341"/>
        <v>Braking burn</v>
      </c>
      <c r="Z138" s="269" t="str">
        <f t="shared" si="341"/>
        <v>Braking burn</v>
      </c>
      <c r="AA138" s="269" t="str">
        <f t="shared" si="341"/>
        <v>Braking burn</v>
      </c>
      <c r="AB138" s="269" t="str">
        <f t="shared" si="341"/>
        <v>Braking burn</v>
      </c>
      <c r="AC138" s="269" t="str">
        <f t="shared" si="341"/>
        <v>Braking burn</v>
      </c>
      <c r="AD138" s="269" t="str">
        <f t="shared" si="341"/>
        <v>Braking burn</v>
      </c>
      <c r="AE138" s="269" t="str">
        <f t="shared" si="341"/>
        <v>Braking burn</v>
      </c>
      <c r="AF138" s="269" t="str">
        <f t="shared" si="341"/>
        <v>Braking burn</v>
      </c>
      <c r="AG138" s="269" t="str">
        <f t="shared" si="341"/>
        <v>Braking burn</v>
      </c>
      <c r="AH138" s="269" t="str">
        <f t="shared" si="341"/>
        <v>Braking burn</v>
      </c>
      <c r="AI138" s="269" t="str">
        <f t="shared" si="341"/>
        <v>Braking burn</v>
      </c>
      <c r="AJ138" s="269" t="str">
        <f t="shared" si="341"/>
        <v>Braking burn</v>
      </c>
      <c r="AK138" s="269" t="str">
        <f t="shared" si="341"/>
        <v>Braking burn</v>
      </c>
      <c r="AL138" s="269" t="str">
        <f t="shared" si="341"/>
        <v>Braking burn</v>
      </c>
      <c r="AM138" s="269" t="str">
        <f t="shared" si="341"/>
        <v>Braking burn</v>
      </c>
      <c r="AN138" s="269" t="str">
        <f t="shared" si="341"/>
        <v>Braking burn</v>
      </c>
      <c r="AO138" s="269" t="str">
        <f t="shared" si="341"/>
        <v>Braking burn</v>
      </c>
      <c r="AP138" s="269" t="str">
        <f t="shared" si="341"/>
        <v>Braking burn</v>
      </c>
      <c r="AQ138" s="269" t="str">
        <f t="shared" si="341"/>
        <v>Braking burn</v>
      </c>
      <c r="AR138" s="269" t="str">
        <f t="shared" si="341"/>
        <v>Braking burn</v>
      </c>
      <c r="AS138" s="269" t="str">
        <f t="shared" si="341"/>
        <v>Braking burn</v>
      </c>
      <c r="AT138" s="269" t="str">
        <f t="shared" si="341"/>
        <v>Braking burn</v>
      </c>
      <c r="AU138" s="269" t="str">
        <f t="shared" si="341"/>
        <v>Braking burn</v>
      </c>
      <c r="AV138" s="269" t="str">
        <f t="shared" si="341"/>
        <v>Braking burn</v>
      </c>
      <c r="AW138" s="269" t="str">
        <f t="shared" si="341"/>
        <v>Braking burn</v>
      </c>
      <c r="AX138" s="269" t="str">
        <f t="shared" si="341"/>
        <v>Braking burn</v>
      </c>
      <c r="AY138" s="269" t="str">
        <f t="shared" si="341"/>
        <v>Braking burn</v>
      </c>
      <c r="AZ138" s="269" t="str">
        <f t="shared" si="341"/>
        <v>Braking burn</v>
      </c>
      <c r="BA138" s="269" t="str">
        <f t="shared" si="341"/>
        <v>Braking burn</v>
      </c>
      <c r="BB138" s="269" t="str">
        <f t="shared" si="341"/>
        <v>Braking burn</v>
      </c>
      <c r="BC138" s="269" t="str">
        <f t="shared" si="341"/>
        <v>Braking burn</v>
      </c>
      <c r="BD138" s="269" t="str">
        <f t="shared" si="341"/>
        <v>Braking burn</v>
      </c>
      <c r="BE138" s="269" t="str">
        <f t="shared" si="341"/>
        <v>Braking burn</v>
      </c>
      <c r="BF138" s="269" t="str">
        <f t="shared" si="341"/>
        <v>Braking burn</v>
      </c>
      <c r="BG138" s="269" t="str">
        <f t="shared" si="341"/>
        <v>Braking burn</v>
      </c>
      <c r="BH138" s="269" t="str">
        <f t="shared" si="341"/>
        <v>Braking burn</v>
      </c>
      <c r="BI138" s="269" t="str">
        <f t="shared" si="341"/>
        <v>Braking burn</v>
      </c>
      <c r="BJ138" s="269" t="str">
        <f t="shared" si="341"/>
        <v>Braking burn</v>
      </c>
      <c r="BK138" s="269" t="str">
        <f t="shared" si="341"/>
        <v>Braking burn</v>
      </c>
      <c r="BL138" s="269" t="str">
        <f t="shared" si="341"/>
        <v>Braking burn</v>
      </c>
      <c r="BM138" s="269" t="str">
        <f t="shared" si="341"/>
        <v>Braking burn</v>
      </c>
      <c r="BN138" s="269" t="str">
        <f t="shared" si="341"/>
        <v>Braking burn</v>
      </c>
      <c r="BO138" s="269" t="str">
        <f t="shared" si="341"/>
        <v>Braking burn</v>
      </c>
      <c r="BP138" s="269" t="str">
        <f t="shared" ref="BP138:EA138" si="342">IF(BP179=1,$A$138,BP137)</f>
        <v>Braking burn</v>
      </c>
      <c r="BQ138" s="269" t="str">
        <f t="shared" si="342"/>
        <v>Braking burn</v>
      </c>
      <c r="BR138" s="269" t="str">
        <f t="shared" si="342"/>
        <v>Braking burn</v>
      </c>
      <c r="BS138" s="269" t="str">
        <f t="shared" si="342"/>
        <v>Braking burn</v>
      </c>
      <c r="BT138" s="269" t="str">
        <f t="shared" si="342"/>
        <v>Braking burn</v>
      </c>
      <c r="BU138" s="269" t="str">
        <f t="shared" si="342"/>
        <v>Braking burn</v>
      </c>
      <c r="BV138" s="269" t="str">
        <f t="shared" si="342"/>
        <v>Braking burn</v>
      </c>
      <c r="BW138" s="269" t="str">
        <f t="shared" si="342"/>
        <v>Braking burn</v>
      </c>
      <c r="BX138" s="269" t="str">
        <f t="shared" si="342"/>
        <v>Braking burn</v>
      </c>
      <c r="BY138" s="269" t="str">
        <f t="shared" si="342"/>
        <v>Braking burn</v>
      </c>
      <c r="BZ138" s="269" t="str">
        <f t="shared" si="342"/>
        <v>Braking burn</v>
      </c>
      <c r="CA138" s="269" t="str">
        <f t="shared" si="342"/>
        <v>Braking burn</v>
      </c>
      <c r="CB138" s="269" t="str">
        <f t="shared" si="342"/>
        <v>Braking burn</v>
      </c>
      <c r="CC138" s="269" t="str">
        <f t="shared" si="342"/>
        <v>Braking burn</v>
      </c>
      <c r="CD138" s="269" t="str">
        <f t="shared" si="342"/>
        <v>Braking burn</v>
      </c>
      <c r="CE138" s="269" t="str">
        <f t="shared" si="342"/>
        <v>Braking burn</v>
      </c>
      <c r="CF138" s="269" t="str">
        <f t="shared" si="342"/>
        <v>Braking burn</v>
      </c>
      <c r="CG138" s="269" t="str">
        <f t="shared" si="342"/>
        <v>Braking burn</v>
      </c>
      <c r="CH138" s="269" t="str">
        <f t="shared" si="342"/>
        <v>Braking burn</v>
      </c>
      <c r="CI138" s="269" t="str">
        <f t="shared" si="342"/>
        <v>Braking burn</v>
      </c>
      <c r="CJ138" s="269" t="str">
        <f t="shared" si="342"/>
        <v>Braking burn</v>
      </c>
      <c r="CK138" s="269" t="str">
        <f t="shared" si="342"/>
        <v>Braking burn</v>
      </c>
      <c r="CL138" s="269" t="str">
        <f t="shared" si="342"/>
        <v>Braking burn</v>
      </c>
      <c r="CM138" s="269" t="str">
        <f t="shared" si="342"/>
        <v>Braking burn</v>
      </c>
      <c r="CN138" s="269" t="str">
        <f t="shared" si="342"/>
        <v>Braking burn</v>
      </c>
      <c r="CO138" s="269" t="str">
        <f t="shared" si="342"/>
        <v>Braking burn</v>
      </c>
      <c r="CP138" s="269" t="str">
        <f t="shared" si="342"/>
        <v>Braking burn</v>
      </c>
      <c r="CQ138" s="269" t="str">
        <f t="shared" si="342"/>
        <v>Braking burn</v>
      </c>
      <c r="CR138" s="269" t="str">
        <f t="shared" si="342"/>
        <v>Braking burn</v>
      </c>
      <c r="CS138" s="269" t="str">
        <f t="shared" si="342"/>
        <v>Braking burn</v>
      </c>
      <c r="CT138" s="269" t="str">
        <f t="shared" si="342"/>
        <v>Staging</v>
      </c>
      <c r="CU138" s="269" t="str">
        <f t="shared" si="342"/>
        <v>In free  fall</v>
      </c>
      <c r="CV138" s="269" t="str">
        <f t="shared" si="342"/>
        <v>In free  fall</v>
      </c>
      <c r="CW138" s="269" t="str">
        <f t="shared" si="342"/>
        <v>Descent  burn</v>
      </c>
      <c r="CX138" s="269" t="str">
        <f t="shared" si="342"/>
        <v>Descent  burn</v>
      </c>
      <c r="CY138" s="269" t="str">
        <f t="shared" si="342"/>
        <v>Descent  burn</v>
      </c>
      <c r="CZ138" s="269" t="str">
        <f t="shared" si="342"/>
        <v>Descent  burn</v>
      </c>
      <c r="DA138" s="269" t="str">
        <f t="shared" si="342"/>
        <v>Descent  burn</v>
      </c>
      <c r="DB138" s="269" t="str">
        <f t="shared" si="342"/>
        <v>Descent  burn</v>
      </c>
      <c r="DC138" s="269" t="str">
        <f t="shared" si="342"/>
        <v>Descent  burn</v>
      </c>
      <c r="DD138" s="269" t="str">
        <f t="shared" si="342"/>
        <v>Descent  burn</v>
      </c>
      <c r="DE138" s="269" t="str">
        <f t="shared" si="342"/>
        <v>Vertical Descent burn</v>
      </c>
      <c r="DF138" s="269" t="str">
        <f t="shared" si="342"/>
        <v>Vertical Descent burn</v>
      </c>
      <c r="DG138" s="269" t="str">
        <f t="shared" si="342"/>
        <v>Vertical Descent burn</v>
      </c>
      <c r="DH138" s="269" t="str">
        <f t="shared" si="342"/>
        <v>Vertical Descent burn</v>
      </c>
      <c r="DI138" s="269" t="str">
        <f t="shared" si="342"/>
        <v>Vertical Descent burn</v>
      </c>
      <c r="DJ138" s="269" t="str">
        <f t="shared" si="342"/>
        <v>Vertical Descent burn</v>
      </c>
      <c r="DK138" s="269" t="str">
        <f t="shared" si="342"/>
        <v>Vertical Descent burn</v>
      </c>
      <c r="DL138" s="269" t="str">
        <f t="shared" si="342"/>
        <v>Vertical Descent burn</v>
      </c>
      <c r="DM138" s="269" t="str">
        <f t="shared" si="342"/>
        <v>Vertical Descent burn</v>
      </c>
      <c r="DN138" s="269" t="str">
        <f t="shared" si="342"/>
        <v>Vertical Descent burn</v>
      </c>
      <c r="DO138" s="269" t="str">
        <f t="shared" si="342"/>
        <v>Vertical Descent burn</v>
      </c>
      <c r="DP138" s="269" t="str">
        <f t="shared" si="342"/>
        <v>Vertical Descent burn</v>
      </c>
      <c r="DQ138" s="269" t="str">
        <f t="shared" si="342"/>
        <v>Vertical Descent burn</v>
      </c>
      <c r="DR138" s="269" t="str">
        <f t="shared" si="342"/>
        <v>Vertical Descent burn</v>
      </c>
      <c r="DS138" s="269" t="str">
        <f t="shared" si="342"/>
        <v>Vertical Descent burn</v>
      </c>
      <c r="DT138" s="269" t="str">
        <f t="shared" si="342"/>
        <v>Vertical Descent burn</v>
      </c>
      <c r="DU138" s="269" t="str">
        <f t="shared" si="342"/>
        <v>Vertical Descent burn</v>
      </c>
      <c r="DV138" s="269" t="str">
        <f t="shared" si="342"/>
        <v>Vertical Descent burn</v>
      </c>
      <c r="DW138" s="269" t="str">
        <f t="shared" si="342"/>
        <v>Vertical Descent burn</v>
      </c>
      <c r="DX138" s="269" t="str">
        <f t="shared" si="342"/>
        <v>Vertical Descent burn</v>
      </c>
      <c r="DY138" s="269" t="str">
        <f t="shared" si="342"/>
        <v>Vertical Descent burn</v>
      </c>
      <c r="DZ138" s="269" t="str">
        <f t="shared" si="342"/>
        <v>Vertical Descent burn</v>
      </c>
      <c r="EA138" s="269" t="str">
        <f t="shared" si="342"/>
        <v>Vertical Descent burn</v>
      </c>
      <c r="EB138" s="269" t="str">
        <f t="shared" ref="EB138:GM138" si="343">IF(EB179=1,$A$138,EB137)</f>
        <v>Vertical Descent burn</v>
      </c>
      <c r="EC138" s="269" t="str">
        <f t="shared" si="343"/>
        <v>Vertical Descent burn</v>
      </c>
      <c r="ED138" s="269" t="str">
        <f t="shared" si="343"/>
        <v>Vertical Descent burn</v>
      </c>
      <c r="EE138" s="269" t="str">
        <f t="shared" si="343"/>
        <v>Vertical Descent burn</v>
      </c>
      <c r="EF138" s="269" t="str">
        <f t="shared" si="343"/>
        <v>Vertical Descent burn</v>
      </c>
      <c r="EG138" s="269" t="str">
        <f t="shared" si="343"/>
        <v>Vertical Descent burn</v>
      </c>
      <c r="EH138" s="269" t="str">
        <f t="shared" si="343"/>
        <v>Landing thrust burn</v>
      </c>
      <c r="EI138" s="269" t="str">
        <f t="shared" si="343"/>
        <v>Landing thrust burn</v>
      </c>
      <c r="EJ138" s="269" t="str">
        <f t="shared" si="343"/>
        <v>Landing thrust burn</v>
      </c>
      <c r="EK138" s="269" t="str">
        <f t="shared" si="343"/>
        <v>Landing thrust burn</v>
      </c>
      <c r="EL138" s="269" t="str">
        <f t="shared" si="343"/>
        <v>Landing thrust burn</v>
      </c>
      <c r="EM138" s="269" t="str">
        <f t="shared" si="343"/>
        <v>Landing thrust burn</v>
      </c>
      <c r="EN138" s="269" t="str">
        <f t="shared" si="343"/>
        <v>Landing thrust burn</v>
      </c>
      <c r="EO138" s="269" t="str">
        <f t="shared" si="343"/>
        <v>Landing thrust burn</v>
      </c>
      <c r="EP138" s="269" t="str">
        <f t="shared" si="343"/>
        <v>Landing thrust burn</v>
      </c>
      <c r="EQ138" s="269" t="str">
        <f t="shared" si="343"/>
        <v>Landing thrust burn</v>
      </c>
      <c r="ER138" s="269" t="str">
        <f t="shared" si="343"/>
        <v>Landing thrust burn</v>
      </c>
      <c r="ES138" s="269" t="str">
        <f t="shared" si="343"/>
        <v>Landing thrust burn</v>
      </c>
      <c r="ET138" s="269" t="str">
        <f t="shared" si="343"/>
        <v>Landing thrust burn</v>
      </c>
      <c r="EU138" s="269" t="str">
        <f t="shared" si="343"/>
        <v>Landing thrust burn</v>
      </c>
      <c r="EV138" s="269" t="str">
        <f t="shared" si="343"/>
        <v>Landing thrust burn</v>
      </c>
      <c r="EW138" s="269" t="str">
        <f t="shared" si="343"/>
        <v>Landing thrust burn</v>
      </c>
      <c r="EX138" s="269" t="str">
        <f t="shared" si="343"/>
        <v>Landing thrust burn</v>
      </c>
      <c r="EY138" s="269" t="str">
        <f t="shared" si="343"/>
        <v>Landing thrust burn</v>
      </c>
      <c r="EZ138" s="269" t="str">
        <f t="shared" si="343"/>
        <v>Landing thrust burn</v>
      </c>
      <c r="FA138" s="269" t="str">
        <f t="shared" si="343"/>
        <v>Landing thrust burn</v>
      </c>
      <c r="FB138" s="269" t="str">
        <f t="shared" si="343"/>
        <v>Landing thrust burn</v>
      </c>
      <c r="FC138" s="269" t="str">
        <f t="shared" si="343"/>
        <v>Landing thrust burn</v>
      </c>
      <c r="FD138" s="269" t="str">
        <f t="shared" si="343"/>
        <v>Landing thrust burn</v>
      </c>
      <c r="FE138" s="269" t="str">
        <f t="shared" si="343"/>
        <v>Landing thrust burn</v>
      </c>
      <c r="FF138" s="269" t="str">
        <f t="shared" si="343"/>
        <v>Landing thrust burn</v>
      </c>
      <c r="FG138" s="269" t="str">
        <f t="shared" si="343"/>
        <v>Landing thrust burn</v>
      </c>
      <c r="FH138" s="269" t="str">
        <f t="shared" si="343"/>
        <v>Landing thrust burn</v>
      </c>
      <c r="FI138" s="269" t="str">
        <f t="shared" si="343"/>
        <v>Landing thrust burn</v>
      </c>
      <c r="FJ138" s="269" t="str">
        <f t="shared" si="343"/>
        <v>Landing thrust burn</v>
      </c>
      <c r="FK138" s="269" t="str">
        <f t="shared" si="343"/>
        <v>Landing thrust burn</v>
      </c>
      <c r="FL138" s="269" t="str">
        <f t="shared" si="343"/>
        <v>Landing thrust burn</v>
      </c>
      <c r="FM138" s="269" t="str">
        <f t="shared" si="343"/>
        <v>Landing thrust burn</v>
      </c>
      <c r="FN138" s="269" t="str">
        <f t="shared" si="343"/>
        <v>Landing thrust burn</v>
      </c>
      <c r="FO138" s="269" t="str">
        <f t="shared" si="343"/>
        <v>Landing thrust burn</v>
      </c>
      <c r="FP138" s="269" t="str">
        <f t="shared" si="343"/>
        <v>Contact light</v>
      </c>
      <c r="FQ138" s="269" t="str">
        <f t="shared" si="343"/>
        <v xml:space="preserve"> </v>
      </c>
      <c r="FR138" s="269" t="str">
        <f t="shared" si="343"/>
        <v xml:space="preserve"> </v>
      </c>
      <c r="FS138" s="269" t="str">
        <f t="shared" si="343"/>
        <v xml:space="preserve"> </v>
      </c>
      <c r="FT138" s="269" t="str">
        <f t="shared" si="343"/>
        <v xml:space="preserve"> </v>
      </c>
      <c r="FU138" s="269" t="str">
        <f t="shared" si="343"/>
        <v xml:space="preserve"> </v>
      </c>
      <c r="FV138" s="269" t="str">
        <f t="shared" si="343"/>
        <v xml:space="preserve"> </v>
      </c>
      <c r="FW138" s="269" t="str">
        <f t="shared" si="343"/>
        <v xml:space="preserve"> </v>
      </c>
      <c r="FX138" s="269" t="str">
        <f t="shared" si="343"/>
        <v xml:space="preserve"> </v>
      </c>
      <c r="FY138" s="269" t="str">
        <f t="shared" si="343"/>
        <v xml:space="preserve"> </v>
      </c>
      <c r="FZ138" s="269" t="str">
        <f t="shared" si="343"/>
        <v xml:space="preserve"> </v>
      </c>
      <c r="GA138" s="269" t="str">
        <f t="shared" si="343"/>
        <v xml:space="preserve"> </v>
      </c>
      <c r="GB138" s="269" t="str">
        <f t="shared" si="343"/>
        <v xml:space="preserve"> </v>
      </c>
      <c r="GC138" s="269" t="str">
        <f t="shared" si="343"/>
        <v xml:space="preserve"> </v>
      </c>
      <c r="GD138" s="269" t="str">
        <f t="shared" si="343"/>
        <v xml:space="preserve"> </v>
      </c>
      <c r="GE138" s="269" t="str">
        <f t="shared" si="343"/>
        <v xml:space="preserve"> </v>
      </c>
      <c r="GF138" s="269" t="str">
        <f t="shared" si="343"/>
        <v xml:space="preserve"> </v>
      </c>
      <c r="GG138" s="269" t="str">
        <f t="shared" si="343"/>
        <v xml:space="preserve"> </v>
      </c>
      <c r="GH138" s="269" t="str">
        <f t="shared" si="343"/>
        <v xml:space="preserve"> </v>
      </c>
      <c r="GI138" s="269" t="str">
        <f t="shared" si="343"/>
        <v xml:space="preserve"> </v>
      </c>
      <c r="GJ138" s="269" t="str">
        <f t="shared" si="343"/>
        <v xml:space="preserve"> </v>
      </c>
      <c r="GK138" s="269" t="str">
        <f t="shared" si="343"/>
        <v xml:space="preserve"> </v>
      </c>
      <c r="GL138" s="269" t="str">
        <f t="shared" si="343"/>
        <v xml:space="preserve"> </v>
      </c>
      <c r="GM138" s="269" t="str">
        <f t="shared" si="343"/>
        <v xml:space="preserve"> </v>
      </c>
      <c r="GN138" s="269" t="str">
        <f t="shared" ref="GN138:IR138" si="344">IF(GN179=1,$A$138,GN137)</f>
        <v xml:space="preserve"> </v>
      </c>
      <c r="GO138" s="269" t="str">
        <f t="shared" si="344"/>
        <v xml:space="preserve"> </v>
      </c>
      <c r="GP138" s="269" t="str">
        <f t="shared" si="344"/>
        <v xml:space="preserve"> </v>
      </c>
      <c r="GQ138" s="269" t="str">
        <f t="shared" si="344"/>
        <v xml:space="preserve"> </v>
      </c>
      <c r="GR138" s="269" t="str">
        <f t="shared" si="344"/>
        <v xml:space="preserve"> </v>
      </c>
      <c r="GS138" s="269" t="str">
        <f t="shared" si="344"/>
        <v xml:space="preserve"> </v>
      </c>
      <c r="GT138" s="269" t="str">
        <f t="shared" si="344"/>
        <v xml:space="preserve"> </v>
      </c>
      <c r="GU138" s="269" t="str">
        <f t="shared" si="344"/>
        <v xml:space="preserve"> </v>
      </c>
      <c r="GV138" s="269" t="str">
        <f t="shared" si="344"/>
        <v xml:space="preserve"> </v>
      </c>
      <c r="GW138" s="269" t="str">
        <f t="shared" si="344"/>
        <v xml:space="preserve"> </v>
      </c>
      <c r="GX138" s="269" t="str">
        <f t="shared" si="344"/>
        <v xml:space="preserve"> </v>
      </c>
      <c r="GY138" s="269" t="str">
        <f t="shared" si="344"/>
        <v xml:space="preserve"> </v>
      </c>
      <c r="GZ138" s="269" t="str">
        <f t="shared" si="344"/>
        <v xml:space="preserve"> </v>
      </c>
      <c r="HA138" s="269" t="str">
        <f t="shared" si="344"/>
        <v xml:space="preserve"> </v>
      </c>
      <c r="HB138" s="269" t="str">
        <f t="shared" si="344"/>
        <v xml:space="preserve"> </v>
      </c>
      <c r="HC138" s="269" t="str">
        <f t="shared" si="344"/>
        <v xml:space="preserve"> </v>
      </c>
      <c r="HD138" s="269" t="str">
        <f t="shared" si="344"/>
        <v xml:space="preserve"> </v>
      </c>
      <c r="HE138" s="269" t="str">
        <f t="shared" si="344"/>
        <v xml:space="preserve"> </v>
      </c>
      <c r="HF138" s="269" t="str">
        <f t="shared" si="344"/>
        <v xml:space="preserve"> </v>
      </c>
      <c r="HG138" s="269" t="str">
        <f t="shared" si="344"/>
        <v xml:space="preserve"> </v>
      </c>
      <c r="HH138" s="269" t="str">
        <f t="shared" si="344"/>
        <v xml:space="preserve"> </v>
      </c>
      <c r="HI138" s="269" t="str">
        <f t="shared" si="344"/>
        <v xml:space="preserve"> </v>
      </c>
      <c r="HJ138" s="269" t="str">
        <f t="shared" si="344"/>
        <v xml:space="preserve"> </v>
      </c>
      <c r="HK138" s="269" t="str">
        <f t="shared" si="344"/>
        <v xml:space="preserve"> </v>
      </c>
      <c r="HL138" s="269" t="str">
        <f t="shared" si="344"/>
        <v xml:space="preserve"> </v>
      </c>
      <c r="HM138" s="269" t="str">
        <f t="shared" si="344"/>
        <v xml:space="preserve"> </v>
      </c>
      <c r="HN138" s="269" t="str">
        <f t="shared" si="344"/>
        <v xml:space="preserve"> </v>
      </c>
      <c r="HO138" s="269" t="str">
        <f t="shared" si="344"/>
        <v xml:space="preserve"> </v>
      </c>
      <c r="HP138" s="269" t="str">
        <f t="shared" si="344"/>
        <v xml:space="preserve"> </v>
      </c>
      <c r="HQ138" s="269" t="str">
        <f t="shared" si="344"/>
        <v xml:space="preserve"> </v>
      </c>
      <c r="HR138" s="269" t="str">
        <f t="shared" si="344"/>
        <v xml:space="preserve"> </v>
      </c>
      <c r="HS138" s="269" t="str">
        <f t="shared" si="344"/>
        <v xml:space="preserve"> </v>
      </c>
      <c r="HT138" s="269" t="str">
        <f t="shared" si="344"/>
        <v xml:space="preserve"> </v>
      </c>
      <c r="HU138" s="269" t="str">
        <f t="shared" si="344"/>
        <v xml:space="preserve"> </v>
      </c>
      <c r="HV138" s="269" t="str">
        <f t="shared" si="344"/>
        <v xml:space="preserve"> </v>
      </c>
      <c r="HW138" s="269" t="str">
        <f t="shared" si="344"/>
        <v xml:space="preserve"> </v>
      </c>
      <c r="HX138" s="269" t="str">
        <f t="shared" si="344"/>
        <v xml:space="preserve"> </v>
      </c>
      <c r="HY138" s="269" t="str">
        <f t="shared" si="344"/>
        <v xml:space="preserve"> </v>
      </c>
      <c r="HZ138" s="269" t="str">
        <f t="shared" si="344"/>
        <v xml:space="preserve"> </v>
      </c>
      <c r="IA138" s="269" t="str">
        <f t="shared" si="344"/>
        <v xml:space="preserve"> </v>
      </c>
      <c r="IB138" s="269" t="str">
        <f t="shared" si="344"/>
        <v xml:space="preserve"> </v>
      </c>
      <c r="IC138" s="269" t="str">
        <f t="shared" si="344"/>
        <v xml:space="preserve"> </v>
      </c>
      <c r="ID138" s="269" t="str">
        <f t="shared" si="344"/>
        <v xml:space="preserve"> </v>
      </c>
      <c r="IE138" s="269" t="str">
        <f t="shared" si="344"/>
        <v xml:space="preserve"> </v>
      </c>
      <c r="IF138" s="269" t="str">
        <f t="shared" si="344"/>
        <v xml:space="preserve"> </v>
      </c>
      <c r="IG138" s="269" t="str">
        <f t="shared" si="344"/>
        <v xml:space="preserve"> </v>
      </c>
      <c r="IH138" s="269" t="str">
        <f t="shared" si="344"/>
        <v xml:space="preserve"> </v>
      </c>
      <c r="II138" s="269" t="str">
        <f t="shared" si="344"/>
        <v xml:space="preserve"> </v>
      </c>
      <c r="IJ138" s="269" t="str">
        <f t="shared" si="344"/>
        <v xml:space="preserve"> </v>
      </c>
      <c r="IK138" s="269" t="str">
        <f t="shared" si="344"/>
        <v xml:space="preserve"> </v>
      </c>
      <c r="IL138" s="269" t="str">
        <f t="shared" si="344"/>
        <v xml:space="preserve"> </v>
      </c>
      <c r="IM138" s="269" t="str">
        <f t="shared" si="344"/>
        <v xml:space="preserve"> </v>
      </c>
      <c r="IN138" s="269" t="str">
        <f t="shared" si="344"/>
        <v xml:space="preserve"> </v>
      </c>
      <c r="IO138" s="269" t="str">
        <f t="shared" si="344"/>
        <v xml:space="preserve"> </v>
      </c>
      <c r="IP138" s="269" t="str">
        <f t="shared" si="344"/>
        <v xml:space="preserve"> </v>
      </c>
      <c r="IQ138" s="269" t="str">
        <f t="shared" si="344"/>
        <v xml:space="preserve"> </v>
      </c>
      <c r="IR138" s="269" t="str">
        <f t="shared" si="344"/>
        <v xml:space="preserve"> </v>
      </c>
    </row>
    <row r="139" spans="1:252" s="3" customFormat="1" hidden="1" x14ac:dyDescent="0.25">
      <c r="A139" s="212" t="s">
        <v>24</v>
      </c>
      <c r="B139" s="213"/>
      <c r="C139" s="270" t="str">
        <f>C138</f>
        <v>Braking burn</v>
      </c>
      <c r="D139" s="270" t="str">
        <f t="shared" ref="D139:BO139" si="345">D138</f>
        <v>Braking burn</v>
      </c>
      <c r="E139" s="270" t="str">
        <f t="shared" si="345"/>
        <v>Braking burn</v>
      </c>
      <c r="F139" s="270" t="str">
        <f t="shared" si="345"/>
        <v>Braking burn</v>
      </c>
      <c r="G139" s="270" t="str">
        <f t="shared" si="345"/>
        <v>Braking burn</v>
      </c>
      <c r="H139" s="270" t="str">
        <f t="shared" si="345"/>
        <v>Braking burn</v>
      </c>
      <c r="I139" s="270" t="str">
        <f t="shared" si="345"/>
        <v>Braking burn</v>
      </c>
      <c r="J139" s="270" t="str">
        <f t="shared" si="345"/>
        <v>Braking burn</v>
      </c>
      <c r="K139" s="270" t="str">
        <f t="shared" si="345"/>
        <v>Braking burn</v>
      </c>
      <c r="L139" s="270" t="str">
        <f t="shared" si="345"/>
        <v>Braking burn</v>
      </c>
      <c r="M139" s="270" t="str">
        <f t="shared" si="345"/>
        <v>Braking burn</v>
      </c>
      <c r="N139" s="270" t="str">
        <f t="shared" si="345"/>
        <v>Braking burn</v>
      </c>
      <c r="O139" s="270" t="str">
        <f t="shared" si="345"/>
        <v>Braking burn</v>
      </c>
      <c r="P139" s="270" t="str">
        <f t="shared" si="345"/>
        <v>Braking burn</v>
      </c>
      <c r="Q139" s="270" t="str">
        <f t="shared" si="345"/>
        <v>Braking burn</v>
      </c>
      <c r="R139" s="270" t="str">
        <f t="shared" si="345"/>
        <v>Braking burn</v>
      </c>
      <c r="S139" s="270" t="str">
        <f t="shared" si="345"/>
        <v>Braking burn</v>
      </c>
      <c r="T139" s="270" t="str">
        <f t="shared" si="345"/>
        <v>Braking burn</v>
      </c>
      <c r="U139" s="270" t="str">
        <f t="shared" si="345"/>
        <v>Braking burn</v>
      </c>
      <c r="V139" s="270" t="str">
        <f t="shared" si="345"/>
        <v>Braking burn</v>
      </c>
      <c r="W139" s="270" t="str">
        <f t="shared" si="345"/>
        <v>Braking burn</v>
      </c>
      <c r="X139" s="270" t="str">
        <f t="shared" si="345"/>
        <v>Braking burn</v>
      </c>
      <c r="Y139" s="270" t="str">
        <f t="shared" si="345"/>
        <v>Braking burn</v>
      </c>
      <c r="Z139" s="270" t="str">
        <f t="shared" si="345"/>
        <v>Braking burn</v>
      </c>
      <c r="AA139" s="270" t="str">
        <f t="shared" si="345"/>
        <v>Braking burn</v>
      </c>
      <c r="AB139" s="270" t="str">
        <f t="shared" si="345"/>
        <v>Braking burn</v>
      </c>
      <c r="AC139" s="270" t="str">
        <f t="shared" si="345"/>
        <v>Braking burn</v>
      </c>
      <c r="AD139" s="270" t="str">
        <f t="shared" si="345"/>
        <v>Braking burn</v>
      </c>
      <c r="AE139" s="270" t="str">
        <f t="shared" si="345"/>
        <v>Braking burn</v>
      </c>
      <c r="AF139" s="270" t="str">
        <f t="shared" si="345"/>
        <v>Braking burn</v>
      </c>
      <c r="AG139" s="270" t="str">
        <f t="shared" si="345"/>
        <v>Braking burn</v>
      </c>
      <c r="AH139" s="270" t="str">
        <f t="shared" si="345"/>
        <v>Braking burn</v>
      </c>
      <c r="AI139" s="270" t="str">
        <f t="shared" si="345"/>
        <v>Braking burn</v>
      </c>
      <c r="AJ139" s="270" t="str">
        <f t="shared" si="345"/>
        <v>Braking burn</v>
      </c>
      <c r="AK139" s="270" t="str">
        <f t="shared" si="345"/>
        <v>Braking burn</v>
      </c>
      <c r="AL139" s="270" t="str">
        <f t="shared" si="345"/>
        <v>Braking burn</v>
      </c>
      <c r="AM139" s="270" t="str">
        <f t="shared" si="345"/>
        <v>Braking burn</v>
      </c>
      <c r="AN139" s="270" t="str">
        <f t="shared" si="345"/>
        <v>Braking burn</v>
      </c>
      <c r="AO139" s="270" t="str">
        <f t="shared" si="345"/>
        <v>Braking burn</v>
      </c>
      <c r="AP139" s="270" t="str">
        <f t="shared" si="345"/>
        <v>Braking burn</v>
      </c>
      <c r="AQ139" s="270" t="str">
        <f t="shared" si="345"/>
        <v>Braking burn</v>
      </c>
      <c r="AR139" s="270" t="str">
        <f t="shared" si="345"/>
        <v>Braking burn</v>
      </c>
      <c r="AS139" s="270" t="str">
        <f t="shared" si="345"/>
        <v>Braking burn</v>
      </c>
      <c r="AT139" s="270" t="str">
        <f t="shared" si="345"/>
        <v>Braking burn</v>
      </c>
      <c r="AU139" s="270" t="str">
        <f t="shared" si="345"/>
        <v>Braking burn</v>
      </c>
      <c r="AV139" s="270" t="str">
        <f t="shared" si="345"/>
        <v>Braking burn</v>
      </c>
      <c r="AW139" s="270" t="str">
        <f t="shared" si="345"/>
        <v>Braking burn</v>
      </c>
      <c r="AX139" s="270" t="str">
        <f t="shared" si="345"/>
        <v>Braking burn</v>
      </c>
      <c r="AY139" s="270" t="str">
        <f t="shared" si="345"/>
        <v>Braking burn</v>
      </c>
      <c r="AZ139" s="270" t="str">
        <f t="shared" si="345"/>
        <v>Braking burn</v>
      </c>
      <c r="BA139" s="270" t="str">
        <f t="shared" si="345"/>
        <v>Braking burn</v>
      </c>
      <c r="BB139" s="270" t="str">
        <f t="shared" si="345"/>
        <v>Braking burn</v>
      </c>
      <c r="BC139" s="270" t="str">
        <f t="shared" si="345"/>
        <v>Braking burn</v>
      </c>
      <c r="BD139" s="270" t="str">
        <f t="shared" si="345"/>
        <v>Braking burn</v>
      </c>
      <c r="BE139" s="270" t="str">
        <f t="shared" si="345"/>
        <v>Braking burn</v>
      </c>
      <c r="BF139" s="270" t="str">
        <f t="shared" si="345"/>
        <v>Braking burn</v>
      </c>
      <c r="BG139" s="270" t="str">
        <f t="shared" si="345"/>
        <v>Braking burn</v>
      </c>
      <c r="BH139" s="270" t="str">
        <f t="shared" si="345"/>
        <v>Braking burn</v>
      </c>
      <c r="BI139" s="270" t="str">
        <f t="shared" si="345"/>
        <v>Braking burn</v>
      </c>
      <c r="BJ139" s="270" t="str">
        <f t="shared" si="345"/>
        <v>Braking burn</v>
      </c>
      <c r="BK139" s="270" t="str">
        <f t="shared" si="345"/>
        <v>Braking burn</v>
      </c>
      <c r="BL139" s="270" t="str">
        <f t="shared" si="345"/>
        <v>Braking burn</v>
      </c>
      <c r="BM139" s="270" t="str">
        <f t="shared" si="345"/>
        <v>Braking burn</v>
      </c>
      <c r="BN139" s="270" t="str">
        <f t="shared" si="345"/>
        <v>Braking burn</v>
      </c>
      <c r="BO139" s="270" t="str">
        <f t="shared" si="345"/>
        <v>Braking burn</v>
      </c>
      <c r="BP139" s="270" t="str">
        <f t="shared" ref="BP139:EA139" si="346">BP138</f>
        <v>Braking burn</v>
      </c>
      <c r="BQ139" s="270" t="str">
        <f t="shared" si="346"/>
        <v>Braking burn</v>
      </c>
      <c r="BR139" s="270" t="str">
        <f t="shared" si="346"/>
        <v>Braking burn</v>
      </c>
      <c r="BS139" s="270" t="str">
        <f t="shared" si="346"/>
        <v>Braking burn</v>
      </c>
      <c r="BT139" s="270" t="str">
        <f t="shared" si="346"/>
        <v>Braking burn</v>
      </c>
      <c r="BU139" s="270" t="str">
        <f t="shared" si="346"/>
        <v>Braking burn</v>
      </c>
      <c r="BV139" s="270" t="str">
        <f t="shared" si="346"/>
        <v>Braking burn</v>
      </c>
      <c r="BW139" s="270" t="str">
        <f t="shared" si="346"/>
        <v>Braking burn</v>
      </c>
      <c r="BX139" s="270" t="str">
        <f t="shared" si="346"/>
        <v>Braking burn</v>
      </c>
      <c r="BY139" s="270" t="str">
        <f t="shared" si="346"/>
        <v>Braking burn</v>
      </c>
      <c r="BZ139" s="270" t="str">
        <f t="shared" si="346"/>
        <v>Braking burn</v>
      </c>
      <c r="CA139" s="270" t="str">
        <f t="shared" si="346"/>
        <v>Braking burn</v>
      </c>
      <c r="CB139" s="270" t="str">
        <f t="shared" si="346"/>
        <v>Braking burn</v>
      </c>
      <c r="CC139" s="270" t="str">
        <f t="shared" si="346"/>
        <v>Braking burn</v>
      </c>
      <c r="CD139" s="270" t="str">
        <f t="shared" si="346"/>
        <v>Braking burn</v>
      </c>
      <c r="CE139" s="270" t="str">
        <f t="shared" si="346"/>
        <v>Braking burn</v>
      </c>
      <c r="CF139" s="270" t="str">
        <f t="shared" si="346"/>
        <v>Braking burn</v>
      </c>
      <c r="CG139" s="270" t="str">
        <f t="shared" si="346"/>
        <v>Braking burn</v>
      </c>
      <c r="CH139" s="270" t="str">
        <f t="shared" si="346"/>
        <v>Braking burn</v>
      </c>
      <c r="CI139" s="270" t="str">
        <f t="shared" si="346"/>
        <v>Braking burn</v>
      </c>
      <c r="CJ139" s="270" t="str">
        <f t="shared" si="346"/>
        <v>Braking burn</v>
      </c>
      <c r="CK139" s="270" t="str">
        <f t="shared" si="346"/>
        <v>Braking burn</v>
      </c>
      <c r="CL139" s="270" t="str">
        <f t="shared" si="346"/>
        <v>Braking burn</v>
      </c>
      <c r="CM139" s="270" t="str">
        <f t="shared" si="346"/>
        <v>Braking burn</v>
      </c>
      <c r="CN139" s="270" t="str">
        <f t="shared" si="346"/>
        <v>Braking burn</v>
      </c>
      <c r="CO139" s="270" t="str">
        <f t="shared" si="346"/>
        <v>Braking burn</v>
      </c>
      <c r="CP139" s="270" t="str">
        <f t="shared" si="346"/>
        <v>Braking burn</v>
      </c>
      <c r="CQ139" s="270" t="str">
        <f t="shared" si="346"/>
        <v>Braking burn</v>
      </c>
      <c r="CR139" s="270" t="str">
        <f t="shared" si="346"/>
        <v>Braking burn</v>
      </c>
      <c r="CS139" s="270" t="str">
        <f t="shared" si="346"/>
        <v>Braking burn</v>
      </c>
      <c r="CT139" s="270" t="str">
        <f t="shared" si="346"/>
        <v>Staging</v>
      </c>
      <c r="CU139" s="270" t="str">
        <f t="shared" si="346"/>
        <v>In free  fall</v>
      </c>
      <c r="CV139" s="270" t="str">
        <f t="shared" si="346"/>
        <v>In free  fall</v>
      </c>
      <c r="CW139" s="270" t="str">
        <f t="shared" si="346"/>
        <v>Descent  burn</v>
      </c>
      <c r="CX139" s="270" t="str">
        <f t="shared" si="346"/>
        <v>Descent  burn</v>
      </c>
      <c r="CY139" s="270" t="str">
        <f t="shared" si="346"/>
        <v>Descent  burn</v>
      </c>
      <c r="CZ139" s="270" t="str">
        <f t="shared" si="346"/>
        <v>Descent  burn</v>
      </c>
      <c r="DA139" s="270" t="str">
        <f t="shared" si="346"/>
        <v>Descent  burn</v>
      </c>
      <c r="DB139" s="270" t="str">
        <f t="shared" si="346"/>
        <v>Descent  burn</v>
      </c>
      <c r="DC139" s="270" t="str">
        <f t="shared" si="346"/>
        <v>Descent  burn</v>
      </c>
      <c r="DD139" s="270" t="str">
        <f t="shared" si="346"/>
        <v>Descent  burn</v>
      </c>
      <c r="DE139" s="270" t="str">
        <f t="shared" si="346"/>
        <v>Vertical Descent burn</v>
      </c>
      <c r="DF139" s="270" t="str">
        <f t="shared" si="346"/>
        <v>Vertical Descent burn</v>
      </c>
      <c r="DG139" s="270" t="str">
        <f t="shared" si="346"/>
        <v>Vertical Descent burn</v>
      </c>
      <c r="DH139" s="270" t="str">
        <f t="shared" si="346"/>
        <v>Vertical Descent burn</v>
      </c>
      <c r="DI139" s="270" t="str">
        <f t="shared" si="346"/>
        <v>Vertical Descent burn</v>
      </c>
      <c r="DJ139" s="270" t="str">
        <f t="shared" si="346"/>
        <v>Vertical Descent burn</v>
      </c>
      <c r="DK139" s="270" t="str">
        <f t="shared" si="346"/>
        <v>Vertical Descent burn</v>
      </c>
      <c r="DL139" s="270" t="str">
        <f t="shared" si="346"/>
        <v>Vertical Descent burn</v>
      </c>
      <c r="DM139" s="270" t="str">
        <f t="shared" si="346"/>
        <v>Vertical Descent burn</v>
      </c>
      <c r="DN139" s="270" t="str">
        <f t="shared" si="346"/>
        <v>Vertical Descent burn</v>
      </c>
      <c r="DO139" s="270" t="str">
        <f t="shared" si="346"/>
        <v>Vertical Descent burn</v>
      </c>
      <c r="DP139" s="270" t="str">
        <f t="shared" si="346"/>
        <v>Vertical Descent burn</v>
      </c>
      <c r="DQ139" s="270" t="str">
        <f t="shared" si="346"/>
        <v>Vertical Descent burn</v>
      </c>
      <c r="DR139" s="270" t="str">
        <f t="shared" si="346"/>
        <v>Vertical Descent burn</v>
      </c>
      <c r="DS139" s="270" t="str">
        <f t="shared" si="346"/>
        <v>Vertical Descent burn</v>
      </c>
      <c r="DT139" s="270" t="str">
        <f t="shared" si="346"/>
        <v>Vertical Descent burn</v>
      </c>
      <c r="DU139" s="270" t="str">
        <f t="shared" si="346"/>
        <v>Vertical Descent burn</v>
      </c>
      <c r="DV139" s="270" t="str">
        <f t="shared" si="346"/>
        <v>Vertical Descent burn</v>
      </c>
      <c r="DW139" s="270" t="str">
        <f t="shared" si="346"/>
        <v>Vertical Descent burn</v>
      </c>
      <c r="DX139" s="270" t="str">
        <f t="shared" si="346"/>
        <v>Vertical Descent burn</v>
      </c>
      <c r="DY139" s="270" t="str">
        <f t="shared" si="346"/>
        <v>Vertical Descent burn</v>
      </c>
      <c r="DZ139" s="270" t="str">
        <f t="shared" si="346"/>
        <v>Vertical Descent burn</v>
      </c>
      <c r="EA139" s="270" t="str">
        <f t="shared" si="346"/>
        <v>Vertical Descent burn</v>
      </c>
      <c r="EB139" s="270" t="str">
        <f t="shared" ref="EB139:GM139" si="347">EB138</f>
        <v>Vertical Descent burn</v>
      </c>
      <c r="EC139" s="270" t="str">
        <f t="shared" si="347"/>
        <v>Vertical Descent burn</v>
      </c>
      <c r="ED139" s="270" t="str">
        <f t="shared" si="347"/>
        <v>Vertical Descent burn</v>
      </c>
      <c r="EE139" s="270" t="str">
        <f t="shared" si="347"/>
        <v>Vertical Descent burn</v>
      </c>
      <c r="EF139" s="270" t="str">
        <f t="shared" si="347"/>
        <v>Vertical Descent burn</v>
      </c>
      <c r="EG139" s="270" t="str">
        <f t="shared" si="347"/>
        <v>Vertical Descent burn</v>
      </c>
      <c r="EH139" s="270" t="str">
        <f t="shared" si="347"/>
        <v>Landing thrust burn</v>
      </c>
      <c r="EI139" s="270" t="str">
        <f t="shared" si="347"/>
        <v>Landing thrust burn</v>
      </c>
      <c r="EJ139" s="270" t="str">
        <f t="shared" si="347"/>
        <v>Landing thrust burn</v>
      </c>
      <c r="EK139" s="270" t="str">
        <f t="shared" si="347"/>
        <v>Landing thrust burn</v>
      </c>
      <c r="EL139" s="270" t="str">
        <f t="shared" si="347"/>
        <v>Landing thrust burn</v>
      </c>
      <c r="EM139" s="270" t="str">
        <f t="shared" si="347"/>
        <v>Landing thrust burn</v>
      </c>
      <c r="EN139" s="270" t="str">
        <f t="shared" si="347"/>
        <v>Landing thrust burn</v>
      </c>
      <c r="EO139" s="270" t="str">
        <f t="shared" si="347"/>
        <v>Landing thrust burn</v>
      </c>
      <c r="EP139" s="270" t="str">
        <f t="shared" si="347"/>
        <v>Landing thrust burn</v>
      </c>
      <c r="EQ139" s="270" t="str">
        <f t="shared" si="347"/>
        <v>Landing thrust burn</v>
      </c>
      <c r="ER139" s="270" t="str">
        <f t="shared" si="347"/>
        <v>Landing thrust burn</v>
      </c>
      <c r="ES139" s="270" t="str">
        <f t="shared" si="347"/>
        <v>Landing thrust burn</v>
      </c>
      <c r="ET139" s="270" t="str">
        <f t="shared" si="347"/>
        <v>Landing thrust burn</v>
      </c>
      <c r="EU139" s="270" t="str">
        <f t="shared" si="347"/>
        <v>Landing thrust burn</v>
      </c>
      <c r="EV139" s="270" t="str">
        <f t="shared" si="347"/>
        <v>Landing thrust burn</v>
      </c>
      <c r="EW139" s="270" t="str">
        <f t="shared" si="347"/>
        <v>Landing thrust burn</v>
      </c>
      <c r="EX139" s="270" t="str">
        <f t="shared" si="347"/>
        <v>Landing thrust burn</v>
      </c>
      <c r="EY139" s="270" t="str">
        <f t="shared" si="347"/>
        <v>Landing thrust burn</v>
      </c>
      <c r="EZ139" s="270" t="str">
        <f t="shared" si="347"/>
        <v>Landing thrust burn</v>
      </c>
      <c r="FA139" s="270" t="str">
        <f t="shared" si="347"/>
        <v>Landing thrust burn</v>
      </c>
      <c r="FB139" s="270" t="str">
        <f t="shared" si="347"/>
        <v>Landing thrust burn</v>
      </c>
      <c r="FC139" s="270" t="str">
        <f t="shared" si="347"/>
        <v>Landing thrust burn</v>
      </c>
      <c r="FD139" s="270" t="str">
        <f t="shared" si="347"/>
        <v>Landing thrust burn</v>
      </c>
      <c r="FE139" s="270" t="str">
        <f t="shared" si="347"/>
        <v>Landing thrust burn</v>
      </c>
      <c r="FF139" s="270" t="str">
        <f t="shared" si="347"/>
        <v>Landing thrust burn</v>
      </c>
      <c r="FG139" s="270" t="str">
        <f t="shared" si="347"/>
        <v>Landing thrust burn</v>
      </c>
      <c r="FH139" s="270" t="str">
        <f t="shared" si="347"/>
        <v>Landing thrust burn</v>
      </c>
      <c r="FI139" s="270" t="str">
        <f t="shared" si="347"/>
        <v>Landing thrust burn</v>
      </c>
      <c r="FJ139" s="270" t="str">
        <f t="shared" si="347"/>
        <v>Landing thrust burn</v>
      </c>
      <c r="FK139" s="270" t="str">
        <f t="shared" si="347"/>
        <v>Landing thrust burn</v>
      </c>
      <c r="FL139" s="270" t="str">
        <f t="shared" si="347"/>
        <v>Landing thrust burn</v>
      </c>
      <c r="FM139" s="270" t="str">
        <f t="shared" si="347"/>
        <v>Landing thrust burn</v>
      </c>
      <c r="FN139" s="270" t="str">
        <f t="shared" si="347"/>
        <v>Landing thrust burn</v>
      </c>
      <c r="FO139" s="270" t="str">
        <f t="shared" si="347"/>
        <v>Landing thrust burn</v>
      </c>
      <c r="FP139" s="270" t="str">
        <f t="shared" si="347"/>
        <v>Contact light</v>
      </c>
      <c r="FQ139" s="270" t="str">
        <f t="shared" si="347"/>
        <v xml:space="preserve"> </v>
      </c>
      <c r="FR139" s="270" t="str">
        <f t="shared" si="347"/>
        <v xml:space="preserve"> </v>
      </c>
      <c r="FS139" s="270" t="str">
        <f t="shared" si="347"/>
        <v xml:space="preserve"> </v>
      </c>
      <c r="FT139" s="270" t="str">
        <f t="shared" si="347"/>
        <v xml:space="preserve"> </v>
      </c>
      <c r="FU139" s="270" t="str">
        <f t="shared" si="347"/>
        <v xml:space="preserve"> </v>
      </c>
      <c r="FV139" s="270" t="str">
        <f t="shared" si="347"/>
        <v xml:space="preserve"> </v>
      </c>
      <c r="FW139" s="270" t="str">
        <f t="shared" si="347"/>
        <v xml:space="preserve"> </v>
      </c>
      <c r="FX139" s="270" t="str">
        <f t="shared" si="347"/>
        <v xml:space="preserve"> </v>
      </c>
      <c r="FY139" s="270" t="str">
        <f t="shared" si="347"/>
        <v xml:space="preserve"> </v>
      </c>
      <c r="FZ139" s="270" t="str">
        <f t="shared" si="347"/>
        <v xml:space="preserve"> </v>
      </c>
      <c r="GA139" s="270" t="str">
        <f t="shared" si="347"/>
        <v xml:space="preserve"> </v>
      </c>
      <c r="GB139" s="270" t="str">
        <f t="shared" si="347"/>
        <v xml:space="preserve"> </v>
      </c>
      <c r="GC139" s="270" t="str">
        <f t="shared" si="347"/>
        <v xml:space="preserve"> </v>
      </c>
      <c r="GD139" s="270" t="str">
        <f t="shared" si="347"/>
        <v xml:space="preserve"> </v>
      </c>
      <c r="GE139" s="270" t="str">
        <f t="shared" si="347"/>
        <v xml:space="preserve"> </v>
      </c>
      <c r="GF139" s="270" t="str">
        <f t="shared" si="347"/>
        <v xml:space="preserve"> </v>
      </c>
      <c r="GG139" s="270" t="str">
        <f t="shared" si="347"/>
        <v xml:space="preserve"> </v>
      </c>
      <c r="GH139" s="270" t="str">
        <f t="shared" si="347"/>
        <v xml:space="preserve"> </v>
      </c>
      <c r="GI139" s="270" t="str">
        <f t="shared" si="347"/>
        <v xml:space="preserve"> </v>
      </c>
      <c r="GJ139" s="270" t="str">
        <f t="shared" si="347"/>
        <v xml:space="preserve"> </v>
      </c>
      <c r="GK139" s="270" t="str">
        <f t="shared" si="347"/>
        <v xml:space="preserve"> </v>
      </c>
      <c r="GL139" s="270" t="str">
        <f t="shared" si="347"/>
        <v xml:space="preserve"> </v>
      </c>
      <c r="GM139" s="270" t="str">
        <f t="shared" si="347"/>
        <v xml:space="preserve"> </v>
      </c>
      <c r="GN139" s="270" t="str">
        <f t="shared" ref="GN139:IQ139" si="348">GN138</f>
        <v xml:space="preserve"> </v>
      </c>
      <c r="GO139" s="270" t="str">
        <f t="shared" si="348"/>
        <v xml:space="preserve"> </v>
      </c>
      <c r="GP139" s="270" t="str">
        <f t="shared" si="348"/>
        <v xml:space="preserve"> </v>
      </c>
      <c r="GQ139" s="270" t="str">
        <f t="shared" si="348"/>
        <v xml:space="preserve"> </v>
      </c>
      <c r="GR139" s="270" t="str">
        <f t="shared" si="348"/>
        <v xml:space="preserve"> </v>
      </c>
      <c r="GS139" s="270" t="str">
        <f t="shared" si="348"/>
        <v xml:space="preserve"> </v>
      </c>
      <c r="GT139" s="270" t="str">
        <f t="shared" si="348"/>
        <v xml:space="preserve"> </v>
      </c>
      <c r="GU139" s="270" t="str">
        <f t="shared" si="348"/>
        <v xml:space="preserve"> </v>
      </c>
      <c r="GV139" s="270" t="str">
        <f t="shared" si="348"/>
        <v xml:space="preserve"> </v>
      </c>
      <c r="GW139" s="270" t="str">
        <f t="shared" si="348"/>
        <v xml:space="preserve"> </v>
      </c>
      <c r="GX139" s="270" t="str">
        <f t="shared" si="348"/>
        <v xml:space="preserve"> </v>
      </c>
      <c r="GY139" s="270" t="str">
        <f t="shared" si="348"/>
        <v xml:space="preserve"> </v>
      </c>
      <c r="GZ139" s="270" t="str">
        <f t="shared" si="348"/>
        <v xml:space="preserve"> </v>
      </c>
      <c r="HA139" s="270" t="str">
        <f t="shared" si="348"/>
        <v xml:space="preserve"> </v>
      </c>
      <c r="HB139" s="270" t="str">
        <f t="shared" si="348"/>
        <v xml:space="preserve"> </v>
      </c>
      <c r="HC139" s="270" t="str">
        <f t="shared" si="348"/>
        <v xml:space="preserve"> </v>
      </c>
      <c r="HD139" s="270" t="str">
        <f t="shared" si="348"/>
        <v xml:space="preserve"> </v>
      </c>
      <c r="HE139" s="270" t="str">
        <f t="shared" si="348"/>
        <v xml:space="preserve"> </v>
      </c>
      <c r="HF139" s="270" t="str">
        <f t="shared" si="348"/>
        <v xml:space="preserve"> </v>
      </c>
      <c r="HG139" s="270" t="str">
        <f t="shared" si="348"/>
        <v xml:space="preserve"> </v>
      </c>
      <c r="HH139" s="270" t="str">
        <f t="shared" si="348"/>
        <v xml:space="preserve"> </v>
      </c>
      <c r="HI139" s="270" t="str">
        <f t="shared" si="348"/>
        <v xml:space="preserve"> </v>
      </c>
      <c r="HJ139" s="270" t="str">
        <f t="shared" si="348"/>
        <v xml:space="preserve"> </v>
      </c>
      <c r="HK139" s="270" t="str">
        <f t="shared" si="348"/>
        <v xml:space="preserve"> </v>
      </c>
      <c r="HL139" s="270" t="str">
        <f t="shared" si="348"/>
        <v xml:space="preserve"> </v>
      </c>
      <c r="HM139" s="270" t="str">
        <f t="shared" si="348"/>
        <v xml:space="preserve"> </v>
      </c>
      <c r="HN139" s="270" t="str">
        <f t="shared" si="348"/>
        <v xml:space="preserve"> </v>
      </c>
      <c r="HO139" s="270" t="str">
        <f t="shared" si="348"/>
        <v xml:space="preserve"> </v>
      </c>
      <c r="HP139" s="270" t="str">
        <f t="shared" si="348"/>
        <v xml:space="preserve"> </v>
      </c>
      <c r="HQ139" s="270" t="str">
        <f t="shared" si="348"/>
        <v xml:space="preserve"> </v>
      </c>
      <c r="HR139" s="270" t="str">
        <f t="shared" si="348"/>
        <v xml:space="preserve"> </v>
      </c>
      <c r="HS139" s="270" t="str">
        <f t="shared" si="348"/>
        <v xml:space="preserve"> </v>
      </c>
      <c r="HT139" s="270" t="str">
        <f t="shared" si="348"/>
        <v xml:space="preserve"> </v>
      </c>
      <c r="HU139" s="270" t="str">
        <f t="shared" si="348"/>
        <v xml:space="preserve"> </v>
      </c>
      <c r="HV139" s="270" t="str">
        <f t="shared" si="348"/>
        <v xml:space="preserve"> </v>
      </c>
      <c r="HW139" s="270" t="str">
        <f t="shared" si="348"/>
        <v xml:space="preserve"> </v>
      </c>
      <c r="HX139" s="270" t="str">
        <f t="shared" si="348"/>
        <v xml:space="preserve"> </v>
      </c>
      <c r="HY139" s="270" t="str">
        <f t="shared" si="348"/>
        <v xml:space="preserve"> </v>
      </c>
      <c r="HZ139" s="270" t="str">
        <f t="shared" si="348"/>
        <v xml:space="preserve"> </v>
      </c>
      <c r="IA139" s="270" t="str">
        <f t="shared" si="348"/>
        <v xml:space="preserve"> </v>
      </c>
      <c r="IB139" s="270" t="str">
        <f t="shared" si="348"/>
        <v xml:space="preserve"> </v>
      </c>
      <c r="IC139" s="270" t="str">
        <f t="shared" si="348"/>
        <v xml:space="preserve"> </v>
      </c>
      <c r="ID139" s="270" t="str">
        <f t="shared" si="348"/>
        <v xml:space="preserve"> </v>
      </c>
      <c r="IE139" s="270" t="str">
        <f t="shared" si="348"/>
        <v xml:space="preserve"> </v>
      </c>
      <c r="IF139" s="270" t="str">
        <f t="shared" si="348"/>
        <v xml:space="preserve"> </v>
      </c>
      <c r="IG139" s="270" t="str">
        <f t="shared" si="348"/>
        <v xml:space="preserve"> </v>
      </c>
      <c r="IH139" s="270" t="str">
        <f t="shared" si="348"/>
        <v xml:space="preserve"> </v>
      </c>
      <c r="II139" s="270" t="str">
        <f t="shared" si="348"/>
        <v xml:space="preserve"> </v>
      </c>
      <c r="IJ139" s="270" t="str">
        <f t="shared" si="348"/>
        <v xml:space="preserve"> </v>
      </c>
      <c r="IK139" s="270" t="str">
        <f t="shared" si="348"/>
        <v xml:space="preserve"> </v>
      </c>
      <c r="IL139" s="270" t="str">
        <f t="shared" si="348"/>
        <v xml:space="preserve"> </v>
      </c>
      <c r="IM139" s="270" t="str">
        <f t="shared" si="348"/>
        <v xml:space="preserve"> </v>
      </c>
      <c r="IN139" s="270" t="str">
        <f t="shared" si="348"/>
        <v xml:space="preserve"> </v>
      </c>
      <c r="IO139" s="270" t="str">
        <f t="shared" si="348"/>
        <v xml:space="preserve"> </v>
      </c>
      <c r="IP139" s="270" t="str">
        <f t="shared" si="348"/>
        <v xml:space="preserve"> </v>
      </c>
      <c r="IQ139" s="270" t="str">
        <f t="shared" si="348"/>
        <v xml:space="preserve"> </v>
      </c>
      <c r="IR139" s="271" t="str">
        <f>IF(IR106&gt;0,"Contact lost",IR138)</f>
        <v xml:space="preserve"> </v>
      </c>
    </row>
    <row r="140" spans="1:252" s="3" customFormat="1" hidden="1" x14ac:dyDescent="0.25">
      <c r="A140" s="218" t="s">
        <v>235</v>
      </c>
      <c r="B140" s="27"/>
      <c r="C140" s="486"/>
      <c r="D140" s="486"/>
      <c r="E140" s="486"/>
      <c r="F140" s="486"/>
      <c r="G140" s="486"/>
      <c r="H140" s="486"/>
      <c r="I140" s="486"/>
      <c r="J140" s="486"/>
      <c r="K140" s="486"/>
      <c r="L140" s="486"/>
      <c r="M140" s="486"/>
      <c r="N140" s="486"/>
      <c r="O140" s="486"/>
      <c r="P140" s="486"/>
      <c r="Q140" s="486"/>
      <c r="R140" s="486"/>
      <c r="S140" s="486"/>
      <c r="T140" s="486"/>
      <c r="U140" s="486"/>
      <c r="V140" s="486"/>
      <c r="W140" s="486"/>
      <c r="X140" s="486"/>
      <c r="Y140" s="486"/>
      <c r="Z140" s="486"/>
      <c r="AA140" s="486"/>
      <c r="AB140" s="486"/>
      <c r="AC140" s="486"/>
      <c r="AD140" s="486"/>
      <c r="AE140" s="486"/>
      <c r="AF140" s="486"/>
      <c r="AG140" s="486"/>
      <c r="AH140" s="486"/>
      <c r="AI140" s="486"/>
      <c r="AJ140" s="486"/>
      <c r="AK140" s="486"/>
      <c r="AL140" s="486"/>
      <c r="AM140" s="486"/>
      <c r="AN140" s="486"/>
      <c r="AO140" s="486"/>
      <c r="AP140" s="486"/>
      <c r="AQ140" s="486"/>
      <c r="AR140" s="486"/>
      <c r="AS140" s="486"/>
      <c r="AT140" s="486"/>
      <c r="AU140" s="486"/>
      <c r="AV140" s="486"/>
      <c r="AW140" s="486"/>
      <c r="AX140" s="486"/>
      <c r="AY140" s="486"/>
      <c r="AZ140" s="486"/>
      <c r="BA140" s="486"/>
      <c r="BB140" s="486"/>
      <c r="BC140" s="486"/>
      <c r="BD140" s="486"/>
      <c r="BE140" s="486"/>
      <c r="BF140" s="486"/>
      <c r="BG140" s="486"/>
      <c r="BH140" s="486"/>
      <c r="BI140" s="486"/>
      <c r="BJ140" s="486"/>
      <c r="BK140" s="486"/>
      <c r="BL140" s="486"/>
      <c r="BM140" s="486"/>
      <c r="BN140" s="486"/>
      <c r="BO140" s="486"/>
      <c r="BP140" s="486"/>
      <c r="BQ140" s="486"/>
      <c r="BR140" s="486"/>
      <c r="BS140" s="486"/>
      <c r="BT140" s="486"/>
      <c r="BU140" s="486"/>
      <c r="BV140" s="486"/>
      <c r="BW140" s="486"/>
      <c r="BX140" s="486"/>
      <c r="BY140" s="486"/>
      <c r="BZ140" s="486"/>
      <c r="CA140" s="486"/>
      <c r="CB140" s="486"/>
      <c r="CC140" s="486"/>
      <c r="CD140" s="486"/>
      <c r="CE140" s="486"/>
      <c r="CF140" s="486"/>
      <c r="CG140" s="486"/>
      <c r="CH140" s="486"/>
      <c r="CI140" s="486"/>
      <c r="CJ140" s="486"/>
      <c r="CK140" s="486"/>
      <c r="CL140" s="486"/>
      <c r="CM140" s="486"/>
      <c r="CN140" s="486"/>
      <c r="CO140" s="486"/>
      <c r="CP140" s="486"/>
      <c r="CQ140" s="486"/>
      <c r="CR140" s="486"/>
      <c r="CS140" s="486"/>
      <c r="CT140" s="486"/>
      <c r="CU140" s="486"/>
      <c r="CV140" s="486"/>
      <c r="CW140" s="486"/>
      <c r="CX140" s="486"/>
      <c r="CY140" s="486"/>
      <c r="CZ140" s="486"/>
      <c r="DA140" s="486"/>
      <c r="DB140" s="486"/>
      <c r="DC140" s="486"/>
      <c r="DD140" s="486"/>
      <c r="DE140" s="486"/>
      <c r="DF140" s="486"/>
      <c r="DG140" s="486"/>
      <c r="DH140" s="486"/>
      <c r="DI140" s="486"/>
      <c r="DJ140" s="486"/>
      <c r="DK140" s="486"/>
      <c r="DL140" s="486"/>
      <c r="DM140" s="486"/>
      <c r="DN140" s="486"/>
      <c r="DO140" s="486"/>
      <c r="DP140" s="486"/>
      <c r="DQ140" s="486"/>
      <c r="DR140" s="486"/>
      <c r="DS140" s="486"/>
      <c r="DT140" s="486"/>
      <c r="DU140" s="486"/>
      <c r="DV140" s="486"/>
      <c r="DW140" s="486"/>
      <c r="DX140" s="486"/>
      <c r="DY140" s="486"/>
      <c r="DZ140" s="486"/>
      <c r="EA140" s="486"/>
      <c r="EB140" s="486"/>
      <c r="EC140" s="486"/>
      <c r="ED140" s="486"/>
      <c r="EE140" s="486"/>
      <c r="EF140" s="486"/>
      <c r="EG140" s="486"/>
      <c r="EH140" s="486"/>
      <c r="EI140" s="486"/>
      <c r="EJ140" s="486"/>
      <c r="EK140" s="486"/>
      <c r="EL140" s="486"/>
      <c r="EM140" s="486"/>
      <c r="EN140" s="486"/>
      <c r="EO140" s="486"/>
      <c r="EP140" s="486"/>
      <c r="EQ140" s="486"/>
      <c r="ER140" s="486"/>
      <c r="ES140" s="486"/>
      <c r="ET140" s="486"/>
      <c r="EU140" s="486"/>
      <c r="EV140" s="486"/>
      <c r="EW140" s="486"/>
      <c r="EX140" s="486"/>
      <c r="EY140" s="486"/>
      <c r="EZ140" s="486"/>
      <c r="FA140" s="486"/>
      <c r="FB140" s="486"/>
      <c r="FC140" s="486"/>
      <c r="FD140" s="486"/>
      <c r="FE140" s="486"/>
      <c r="FF140" s="486"/>
      <c r="FG140" s="486"/>
      <c r="FH140" s="486"/>
      <c r="FI140" s="486"/>
      <c r="FJ140" s="486"/>
      <c r="FK140" s="486"/>
      <c r="FL140" s="486"/>
      <c r="FM140" s="486"/>
      <c r="FN140" s="486"/>
      <c r="FO140" s="486"/>
      <c r="FP140" s="486"/>
      <c r="FQ140" s="486"/>
      <c r="FR140" s="486"/>
      <c r="FS140" s="486"/>
      <c r="FT140" s="486"/>
      <c r="FU140" s="486"/>
      <c r="FV140" s="486"/>
      <c r="FW140" s="486"/>
      <c r="FX140" s="486"/>
      <c r="FY140" s="486"/>
      <c r="FZ140" s="486"/>
      <c r="GA140" s="486"/>
      <c r="GB140" s="486"/>
      <c r="GC140" s="486"/>
      <c r="GD140" s="486"/>
      <c r="GE140" s="486"/>
      <c r="GF140" s="486"/>
      <c r="GG140" s="486"/>
      <c r="GH140" s="486"/>
      <c r="GI140" s="486"/>
      <c r="GJ140" s="486"/>
      <c r="GK140" s="486"/>
      <c r="GL140" s="486"/>
      <c r="GM140" s="486"/>
      <c r="GN140" s="486"/>
      <c r="GO140" s="486"/>
      <c r="GP140" s="486"/>
      <c r="GQ140" s="486"/>
      <c r="GR140" s="486"/>
      <c r="GS140" s="486"/>
      <c r="GT140" s="486"/>
      <c r="GU140" s="486"/>
      <c r="GV140" s="486"/>
      <c r="GW140" s="486"/>
      <c r="GX140" s="486"/>
      <c r="GY140" s="486"/>
      <c r="GZ140" s="486"/>
      <c r="HA140" s="486"/>
      <c r="HB140" s="486"/>
      <c r="HC140" s="486"/>
      <c r="HD140" s="486"/>
      <c r="HE140" s="486"/>
      <c r="HF140" s="486"/>
      <c r="HG140" s="486"/>
      <c r="HH140" s="486"/>
      <c r="HI140" s="486"/>
      <c r="HJ140" s="486"/>
      <c r="HK140" s="486"/>
      <c r="HL140" s="486"/>
      <c r="HM140" s="486"/>
      <c r="HN140" s="486"/>
      <c r="HO140" s="486"/>
      <c r="HP140" s="486"/>
      <c r="HQ140" s="486"/>
      <c r="HR140" s="486"/>
      <c r="HS140" s="486"/>
      <c r="HT140" s="486"/>
      <c r="HU140" s="486"/>
      <c r="HV140" s="486"/>
      <c r="HW140" s="486"/>
      <c r="HX140" s="486"/>
      <c r="HY140" s="486"/>
      <c r="HZ140" s="486"/>
      <c r="IA140" s="486"/>
      <c r="IB140" s="486"/>
      <c r="IC140" s="486"/>
      <c r="ID140" s="486"/>
      <c r="IE140" s="486"/>
      <c r="IF140" s="486"/>
      <c r="IG140" s="486"/>
      <c r="IH140" s="486"/>
      <c r="II140" s="486"/>
      <c r="IJ140" s="486"/>
      <c r="IK140" s="486"/>
      <c r="IL140" s="486"/>
      <c r="IM140" s="486"/>
      <c r="IN140" s="486"/>
      <c r="IO140" s="486"/>
      <c r="IP140" s="486"/>
      <c r="IQ140" s="486"/>
      <c r="IR140" s="487"/>
    </row>
    <row r="141" spans="1:252" s="8" customFormat="1" hidden="1" x14ac:dyDescent="0.25">
      <c r="A141" s="233"/>
      <c r="B141" s="195"/>
      <c r="C141" s="210"/>
      <c r="D141" s="210"/>
      <c r="E141" s="210"/>
      <c r="F141" s="210"/>
      <c r="G141" s="210"/>
      <c r="H141" s="210"/>
      <c r="I141" s="210"/>
      <c r="J141" s="210"/>
      <c r="K141" s="210"/>
      <c r="L141" s="210"/>
      <c r="M141" s="210"/>
      <c r="N141" s="210"/>
      <c r="O141" s="210"/>
      <c r="P141" s="210"/>
      <c r="Q141" s="210"/>
      <c r="R141" s="210"/>
      <c r="S141" s="210"/>
      <c r="T141" s="210"/>
      <c r="U141" s="210"/>
      <c r="V141" s="210"/>
      <c r="W141" s="210"/>
      <c r="X141" s="210"/>
      <c r="Y141" s="210"/>
      <c r="Z141" s="210"/>
      <c r="AA141" s="210"/>
      <c r="AB141" s="210"/>
      <c r="AC141" s="210"/>
      <c r="AD141" s="210"/>
      <c r="AE141" s="210"/>
      <c r="AF141" s="210"/>
      <c r="AG141" s="210"/>
      <c r="AH141" s="210"/>
      <c r="AI141" s="210"/>
      <c r="AJ141" s="210"/>
      <c r="AK141" s="210"/>
      <c r="AL141" s="210"/>
      <c r="AM141" s="210"/>
      <c r="AN141" s="210"/>
      <c r="AO141" s="210"/>
      <c r="AP141" s="210"/>
      <c r="AQ141" s="210"/>
      <c r="AR141" s="210"/>
      <c r="AS141" s="210"/>
      <c r="AT141" s="210"/>
      <c r="AU141" s="210"/>
      <c r="AV141" s="210"/>
      <c r="AW141" s="210"/>
      <c r="AX141" s="210"/>
      <c r="AY141" s="210"/>
      <c r="AZ141" s="210"/>
      <c r="BA141" s="210"/>
      <c r="BB141" s="210"/>
      <c r="BC141" s="210"/>
      <c r="BD141" s="210"/>
      <c r="BE141" s="210"/>
      <c r="BF141" s="210"/>
      <c r="BG141" s="210"/>
      <c r="BH141" s="210"/>
      <c r="BI141" s="210"/>
      <c r="BJ141" s="210"/>
      <c r="BK141" s="210"/>
      <c r="BL141" s="210"/>
      <c r="BM141" s="210"/>
      <c r="BN141" s="210"/>
      <c r="BO141" s="210"/>
      <c r="BP141" s="210"/>
      <c r="BQ141" s="210"/>
      <c r="BR141" s="210"/>
      <c r="BS141" s="210"/>
      <c r="BT141" s="210"/>
      <c r="BU141" s="210"/>
      <c r="BV141" s="210"/>
      <c r="BW141" s="210"/>
      <c r="BX141" s="210"/>
      <c r="BY141" s="210"/>
      <c r="BZ141" s="210"/>
      <c r="CA141" s="210"/>
      <c r="CB141" s="210"/>
      <c r="CC141" s="210"/>
      <c r="CD141" s="210"/>
      <c r="CE141" s="210"/>
      <c r="CF141" s="210"/>
      <c r="CG141" s="210"/>
      <c r="CH141" s="210"/>
      <c r="CI141" s="210"/>
      <c r="CJ141" s="210"/>
      <c r="CK141" s="210"/>
      <c r="CL141" s="210"/>
      <c r="CM141" s="210"/>
      <c r="CN141" s="210"/>
      <c r="CO141" s="195"/>
      <c r="CP141" s="195"/>
      <c r="CQ141" s="195"/>
      <c r="CR141" s="195"/>
      <c r="CS141" s="195"/>
      <c r="CT141" s="195"/>
      <c r="CU141" s="195"/>
      <c r="CV141" s="195"/>
      <c r="CW141" s="195"/>
      <c r="CX141" s="195"/>
      <c r="CY141" s="195"/>
      <c r="CZ141" s="195"/>
      <c r="DA141" s="195"/>
      <c r="DB141" s="195"/>
      <c r="DC141" s="195"/>
      <c r="DD141" s="195"/>
      <c r="DE141" s="195"/>
      <c r="DF141" s="195"/>
      <c r="DG141" s="195"/>
      <c r="DH141" s="195"/>
      <c r="DI141" s="195"/>
      <c r="DJ141" s="195"/>
      <c r="DK141" s="195"/>
      <c r="DL141" s="195"/>
      <c r="DM141" s="195"/>
      <c r="DN141" s="195"/>
      <c r="DO141" s="195"/>
      <c r="DP141" s="195"/>
      <c r="DQ141" s="195"/>
      <c r="DR141" s="195"/>
      <c r="DS141" s="195"/>
      <c r="DT141" s="195"/>
      <c r="DU141" s="195"/>
      <c r="DV141" s="195"/>
      <c r="DW141" s="195"/>
      <c r="DX141" s="195"/>
      <c r="DY141" s="195"/>
      <c r="DZ141" s="195"/>
      <c r="EA141" s="195"/>
      <c r="EB141" s="195"/>
      <c r="EC141" s="195"/>
      <c r="ED141" s="195"/>
      <c r="EE141" s="195"/>
      <c r="EF141" s="195"/>
      <c r="EG141" s="195"/>
      <c r="EH141" s="195"/>
      <c r="EI141" s="195"/>
      <c r="EJ141" s="195"/>
      <c r="EK141" s="195"/>
      <c r="EL141" s="195"/>
      <c r="EM141" s="195"/>
      <c r="EN141" s="195"/>
      <c r="EO141" s="195"/>
      <c r="EP141" s="195"/>
      <c r="EQ141" s="195"/>
      <c r="ER141" s="195"/>
      <c r="ES141" s="195"/>
      <c r="ET141" s="195"/>
      <c r="EU141" s="195"/>
      <c r="EV141" s="195"/>
      <c r="EW141" s="195"/>
      <c r="EX141" s="195"/>
      <c r="EY141" s="195"/>
      <c r="EZ141" s="195"/>
      <c r="FA141" s="195"/>
      <c r="FB141" s="195"/>
      <c r="FC141" s="195"/>
      <c r="FD141" s="195"/>
      <c r="FE141" s="195"/>
      <c r="FF141" s="195"/>
      <c r="FG141" s="195"/>
      <c r="FH141" s="195"/>
      <c r="FI141" s="195"/>
      <c r="FJ141" s="195"/>
      <c r="FK141" s="195"/>
      <c r="FL141" s="195"/>
      <c r="FM141" s="195"/>
      <c r="FN141" s="195"/>
      <c r="FO141" s="195"/>
      <c r="FP141" s="195"/>
      <c r="FQ141" s="195"/>
      <c r="FR141" s="195"/>
      <c r="FS141" s="195"/>
      <c r="FT141" s="195"/>
      <c r="FU141" s="195"/>
      <c r="FV141" s="195"/>
      <c r="FW141" s="195"/>
      <c r="FX141" s="195"/>
      <c r="FY141" s="195"/>
      <c r="FZ141" s="195"/>
      <c r="GA141" s="195"/>
      <c r="GB141" s="195"/>
      <c r="GC141" s="195"/>
      <c r="GD141" s="195"/>
      <c r="GE141" s="195"/>
      <c r="GF141" s="195"/>
      <c r="GG141" s="195"/>
      <c r="GH141" s="195"/>
      <c r="GI141" s="195"/>
      <c r="GJ141" s="195"/>
      <c r="GK141" s="195"/>
      <c r="GL141" s="195"/>
      <c r="GM141" s="195"/>
      <c r="GN141" s="195"/>
      <c r="GO141" s="195"/>
      <c r="GP141" s="195"/>
      <c r="GQ141" s="195"/>
      <c r="GR141" s="195"/>
      <c r="GS141" s="195"/>
      <c r="GT141" s="195"/>
      <c r="GU141" s="195"/>
      <c r="GV141" s="195"/>
      <c r="GW141" s="195"/>
      <c r="GX141" s="195"/>
      <c r="GY141" s="195"/>
      <c r="GZ141" s="195"/>
      <c r="HA141" s="195"/>
      <c r="HB141" s="195"/>
      <c r="HC141" s="195"/>
      <c r="HD141" s="195"/>
      <c r="HE141" s="195"/>
      <c r="HF141" s="195"/>
      <c r="HG141" s="195"/>
      <c r="HH141" s="195"/>
      <c r="HI141" s="195"/>
      <c r="HJ141" s="195"/>
      <c r="HK141" s="195"/>
      <c r="HL141" s="195"/>
      <c r="HM141" s="195"/>
      <c r="HN141" s="195"/>
      <c r="HO141" s="195"/>
      <c r="HP141" s="195"/>
      <c r="HQ141" s="195"/>
      <c r="HR141" s="195"/>
      <c r="HS141" s="195"/>
      <c r="HT141" s="195"/>
      <c r="HU141" s="195"/>
      <c r="HV141" s="195"/>
      <c r="HW141" s="195"/>
      <c r="HX141" s="195"/>
      <c r="HY141" s="195"/>
      <c r="HZ141" s="195"/>
      <c r="IA141" s="195"/>
      <c r="IB141" s="195"/>
      <c r="IC141" s="195"/>
      <c r="ID141" s="195"/>
      <c r="IE141" s="195"/>
      <c r="IF141" s="195"/>
      <c r="IG141" s="195"/>
      <c r="IH141" s="195"/>
      <c r="II141" s="195"/>
      <c r="IJ141" s="195"/>
      <c r="IK141" s="195"/>
      <c r="IL141" s="195"/>
      <c r="IM141" s="195"/>
      <c r="IN141" s="195"/>
      <c r="IO141" s="195"/>
      <c r="IP141" s="195"/>
      <c r="IQ141" s="195"/>
      <c r="IR141" s="196"/>
    </row>
    <row r="142" spans="1:252" s="8" customFormat="1" hidden="1" x14ac:dyDescent="0.25">
      <c r="A142" s="216"/>
      <c r="B142" s="1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c r="IO142" s="40"/>
      <c r="IP142" s="40"/>
      <c r="IQ142" s="40"/>
      <c r="IR142" s="232"/>
    </row>
    <row r="143" spans="1:252" s="8" customFormat="1" hidden="1" x14ac:dyDescent="0.25">
      <c r="A143" s="216"/>
      <c r="B143" s="43"/>
      <c r="C143" s="25">
        <f>IF(AND(C106=0,B106&gt;0),1,0)</f>
        <v>0</v>
      </c>
      <c r="D143" s="25">
        <f t="shared" ref="D143:BO143" si="349">IF(AND(D106=0,C106&gt;0),1,0)</f>
        <v>0</v>
      </c>
      <c r="E143" s="25">
        <f t="shared" si="349"/>
        <v>0</v>
      </c>
      <c r="F143" s="25">
        <f t="shared" si="349"/>
        <v>0</v>
      </c>
      <c r="G143" s="25">
        <f t="shared" si="349"/>
        <v>0</v>
      </c>
      <c r="H143" s="25">
        <f t="shared" si="349"/>
        <v>0</v>
      </c>
      <c r="I143" s="25">
        <f t="shared" si="349"/>
        <v>0</v>
      </c>
      <c r="J143" s="25">
        <f t="shared" si="349"/>
        <v>0</v>
      </c>
      <c r="K143" s="25">
        <f t="shared" si="349"/>
        <v>0</v>
      </c>
      <c r="L143" s="25">
        <f t="shared" si="349"/>
        <v>0</v>
      </c>
      <c r="M143" s="25">
        <f t="shared" si="349"/>
        <v>0</v>
      </c>
      <c r="N143" s="25">
        <f t="shared" si="349"/>
        <v>0</v>
      </c>
      <c r="O143" s="25">
        <f t="shared" si="349"/>
        <v>0</v>
      </c>
      <c r="P143" s="25">
        <f t="shared" si="349"/>
        <v>0</v>
      </c>
      <c r="Q143" s="25">
        <f t="shared" si="349"/>
        <v>0</v>
      </c>
      <c r="R143" s="25">
        <f t="shared" si="349"/>
        <v>0</v>
      </c>
      <c r="S143" s="25">
        <f t="shared" si="349"/>
        <v>0</v>
      </c>
      <c r="T143" s="25">
        <f t="shared" si="349"/>
        <v>0</v>
      </c>
      <c r="U143" s="25">
        <f t="shared" si="349"/>
        <v>0</v>
      </c>
      <c r="V143" s="25">
        <f t="shared" si="349"/>
        <v>0</v>
      </c>
      <c r="W143" s="25">
        <f t="shared" si="349"/>
        <v>0</v>
      </c>
      <c r="X143" s="25">
        <f t="shared" si="349"/>
        <v>0</v>
      </c>
      <c r="Y143" s="25">
        <f t="shared" si="349"/>
        <v>0</v>
      </c>
      <c r="Z143" s="25">
        <f t="shared" si="349"/>
        <v>0</v>
      </c>
      <c r="AA143" s="25">
        <f t="shared" si="349"/>
        <v>0</v>
      </c>
      <c r="AB143" s="25">
        <f t="shared" si="349"/>
        <v>0</v>
      </c>
      <c r="AC143" s="25">
        <f t="shared" si="349"/>
        <v>0</v>
      </c>
      <c r="AD143" s="25">
        <f t="shared" si="349"/>
        <v>0</v>
      </c>
      <c r="AE143" s="25">
        <f t="shared" si="349"/>
        <v>0</v>
      </c>
      <c r="AF143" s="25">
        <f t="shared" si="349"/>
        <v>0</v>
      </c>
      <c r="AG143" s="25">
        <f t="shared" si="349"/>
        <v>0</v>
      </c>
      <c r="AH143" s="25">
        <f t="shared" si="349"/>
        <v>0</v>
      </c>
      <c r="AI143" s="25">
        <f t="shared" si="349"/>
        <v>0</v>
      </c>
      <c r="AJ143" s="25">
        <f t="shared" si="349"/>
        <v>0</v>
      </c>
      <c r="AK143" s="25">
        <f t="shared" si="349"/>
        <v>0</v>
      </c>
      <c r="AL143" s="25">
        <f t="shared" si="349"/>
        <v>0</v>
      </c>
      <c r="AM143" s="25">
        <f t="shared" si="349"/>
        <v>0</v>
      </c>
      <c r="AN143" s="25">
        <f t="shared" si="349"/>
        <v>0</v>
      </c>
      <c r="AO143" s="25">
        <f t="shared" si="349"/>
        <v>0</v>
      </c>
      <c r="AP143" s="25">
        <f t="shared" si="349"/>
        <v>0</v>
      </c>
      <c r="AQ143" s="25">
        <f t="shared" si="349"/>
        <v>0</v>
      </c>
      <c r="AR143" s="25">
        <f t="shared" si="349"/>
        <v>0</v>
      </c>
      <c r="AS143" s="25">
        <f t="shared" si="349"/>
        <v>0</v>
      </c>
      <c r="AT143" s="25">
        <f t="shared" si="349"/>
        <v>0</v>
      </c>
      <c r="AU143" s="25">
        <f t="shared" si="349"/>
        <v>0</v>
      </c>
      <c r="AV143" s="25">
        <f t="shared" si="349"/>
        <v>0</v>
      </c>
      <c r="AW143" s="25">
        <f t="shared" si="349"/>
        <v>0</v>
      </c>
      <c r="AX143" s="25">
        <f t="shared" si="349"/>
        <v>0</v>
      </c>
      <c r="AY143" s="25">
        <f t="shared" si="349"/>
        <v>0</v>
      </c>
      <c r="AZ143" s="25">
        <f t="shared" si="349"/>
        <v>0</v>
      </c>
      <c r="BA143" s="25">
        <f t="shared" si="349"/>
        <v>0</v>
      </c>
      <c r="BB143" s="25">
        <f t="shared" si="349"/>
        <v>0</v>
      </c>
      <c r="BC143" s="25">
        <f t="shared" si="349"/>
        <v>0</v>
      </c>
      <c r="BD143" s="25">
        <f t="shared" si="349"/>
        <v>0</v>
      </c>
      <c r="BE143" s="25">
        <f t="shared" si="349"/>
        <v>0</v>
      </c>
      <c r="BF143" s="25">
        <f t="shared" si="349"/>
        <v>0</v>
      </c>
      <c r="BG143" s="25">
        <f t="shared" si="349"/>
        <v>0</v>
      </c>
      <c r="BH143" s="25">
        <f t="shared" si="349"/>
        <v>0</v>
      </c>
      <c r="BI143" s="25">
        <f t="shared" si="349"/>
        <v>0</v>
      </c>
      <c r="BJ143" s="25">
        <f t="shared" si="349"/>
        <v>0</v>
      </c>
      <c r="BK143" s="25">
        <f t="shared" si="349"/>
        <v>0</v>
      </c>
      <c r="BL143" s="25">
        <f t="shared" si="349"/>
        <v>0</v>
      </c>
      <c r="BM143" s="25">
        <f t="shared" si="349"/>
        <v>0</v>
      </c>
      <c r="BN143" s="25">
        <f t="shared" si="349"/>
        <v>0</v>
      </c>
      <c r="BO143" s="25">
        <f t="shared" si="349"/>
        <v>0</v>
      </c>
      <c r="BP143" s="25">
        <f t="shared" ref="BP143:EA143" si="350">IF(AND(BP106=0,BO106&gt;0),1,0)</f>
        <v>0</v>
      </c>
      <c r="BQ143" s="25">
        <f t="shared" si="350"/>
        <v>0</v>
      </c>
      <c r="BR143" s="25">
        <f t="shared" si="350"/>
        <v>0</v>
      </c>
      <c r="BS143" s="25">
        <f t="shared" si="350"/>
        <v>0</v>
      </c>
      <c r="BT143" s="25">
        <f t="shared" si="350"/>
        <v>0</v>
      </c>
      <c r="BU143" s="25">
        <f t="shared" si="350"/>
        <v>0</v>
      </c>
      <c r="BV143" s="25">
        <f t="shared" si="350"/>
        <v>0</v>
      </c>
      <c r="BW143" s="25">
        <f t="shared" si="350"/>
        <v>0</v>
      </c>
      <c r="BX143" s="25">
        <f t="shared" si="350"/>
        <v>0</v>
      </c>
      <c r="BY143" s="25">
        <f t="shared" si="350"/>
        <v>0</v>
      </c>
      <c r="BZ143" s="25">
        <f t="shared" si="350"/>
        <v>0</v>
      </c>
      <c r="CA143" s="25">
        <f t="shared" si="350"/>
        <v>0</v>
      </c>
      <c r="CB143" s="25">
        <f t="shared" si="350"/>
        <v>0</v>
      </c>
      <c r="CC143" s="25">
        <f t="shared" si="350"/>
        <v>0</v>
      </c>
      <c r="CD143" s="25">
        <f t="shared" si="350"/>
        <v>0</v>
      </c>
      <c r="CE143" s="25">
        <f t="shared" si="350"/>
        <v>0</v>
      </c>
      <c r="CF143" s="25">
        <f t="shared" si="350"/>
        <v>0</v>
      </c>
      <c r="CG143" s="25">
        <f t="shared" si="350"/>
        <v>0</v>
      </c>
      <c r="CH143" s="25">
        <f t="shared" si="350"/>
        <v>0</v>
      </c>
      <c r="CI143" s="25">
        <f t="shared" si="350"/>
        <v>0</v>
      </c>
      <c r="CJ143" s="25">
        <f t="shared" si="350"/>
        <v>0</v>
      </c>
      <c r="CK143" s="25">
        <f t="shared" si="350"/>
        <v>0</v>
      </c>
      <c r="CL143" s="25">
        <f t="shared" si="350"/>
        <v>0</v>
      </c>
      <c r="CM143" s="25">
        <f t="shared" si="350"/>
        <v>0</v>
      </c>
      <c r="CN143" s="25">
        <f t="shared" si="350"/>
        <v>0</v>
      </c>
      <c r="CO143" s="25">
        <f t="shared" si="350"/>
        <v>0</v>
      </c>
      <c r="CP143" s="25">
        <f t="shared" si="350"/>
        <v>0</v>
      </c>
      <c r="CQ143" s="25">
        <f t="shared" si="350"/>
        <v>0</v>
      </c>
      <c r="CR143" s="25">
        <f t="shared" si="350"/>
        <v>0</v>
      </c>
      <c r="CS143" s="25">
        <f t="shared" si="350"/>
        <v>0</v>
      </c>
      <c r="CT143" s="25">
        <f t="shared" si="350"/>
        <v>0</v>
      </c>
      <c r="CU143" s="25">
        <f t="shared" si="350"/>
        <v>0</v>
      </c>
      <c r="CV143" s="25">
        <f t="shared" si="350"/>
        <v>0</v>
      </c>
      <c r="CW143" s="25">
        <f t="shared" si="350"/>
        <v>0</v>
      </c>
      <c r="CX143" s="25">
        <f t="shared" si="350"/>
        <v>0</v>
      </c>
      <c r="CY143" s="25">
        <f t="shared" si="350"/>
        <v>0</v>
      </c>
      <c r="CZ143" s="25">
        <f t="shared" si="350"/>
        <v>0</v>
      </c>
      <c r="DA143" s="25">
        <f t="shared" si="350"/>
        <v>0</v>
      </c>
      <c r="DB143" s="25">
        <f t="shared" si="350"/>
        <v>0</v>
      </c>
      <c r="DC143" s="25">
        <f t="shared" si="350"/>
        <v>0</v>
      </c>
      <c r="DD143" s="25">
        <f t="shared" si="350"/>
        <v>0</v>
      </c>
      <c r="DE143" s="25">
        <f t="shared" si="350"/>
        <v>0</v>
      </c>
      <c r="DF143" s="25">
        <f t="shared" si="350"/>
        <v>0</v>
      </c>
      <c r="DG143" s="25">
        <f t="shared" si="350"/>
        <v>0</v>
      </c>
      <c r="DH143" s="25">
        <f t="shared" si="350"/>
        <v>0</v>
      </c>
      <c r="DI143" s="25">
        <f t="shared" si="350"/>
        <v>0</v>
      </c>
      <c r="DJ143" s="25">
        <f t="shared" si="350"/>
        <v>0</v>
      </c>
      <c r="DK143" s="25">
        <f t="shared" si="350"/>
        <v>0</v>
      </c>
      <c r="DL143" s="25">
        <f t="shared" si="350"/>
        <v>0</v>
      </c>
      <c r="DM143" s="25">
        <f t="shared" si="350"/>
        <v>0</v>
      </c>
      <c r="DN143" s="25">
        <f t="shared" si="350"/>
        <v>0</v>
      </c>
      <c r="DO143" s="25">
        <f t="shared" si="350"/>
        <v>0</v>
      </c>
      <c r="DP143" s="25">
        <f t="shared" si="350"/>
        <v>0</v>
      </c>
      <c r="DQ143" s="25">
        <f t="shared" si="350"/>
        <v>0</v>
      </c>
      <c r="DR143" s="25">
        <f t="shared" si="350"/>
        <v>0</v>
      </c>
      <c r="DS143" s="25">
        <f t="shared" si="350"/>
        <v>0</v>
      </c>
      <c r="DT143" s="25">
        <f t="shared" si="350"/>
        <v>0</v>
      </c>
      <c r="DU143" s="25">
        <f t="shared" si="350"/>
        <v>0</v>
      </c>
      <c r="DV143" s="25">
        <f t="shared" si="350"/>
        <v>0</v>
      </c>
      <c r="DW143" s="25">
        <f t="shared" si="350"/>
        <v>0</v>
      </c>
      <c r="DX143" s="25">
        <f t="shared" si="350"/>
        <v>0</v>
      </c>
      <c r="DY143" s="25">
        <f t="shared" si="350"/>
        <v>0</v>
      </c>
      <c r="DZ143" s="25">
        <f t="shared" si="350"/>
        <v>0</v>
      </c>
      <c r="EA143" s="25">
        <f t="shared" si="350"/>
        <v>0</v>
      </c>
      <c r="EB143" s="25">
        <f t="shared" ref="EB143:GM143" si="351">IF(AND(EB106=0,EA106&gt;0),1,0)</f>
        <v>0</v>
      </c>
      <c r="EC143" s="25">
        <f t="shared" si="351"/>
        <v>0</v>
      </c>
      <c r="ED143" s="25">
        <f t="shared" si="351"/>
        <v>0</v>
      </c>
      <c r="EE143" s="25">
        <f t="shared" si="351"/>
        <v>0</v>
      </c>
      <c r="EF143" s="25">
        <f t="shared" si="351"/>
        <v>0</v>
      </c>
      <c r="EG143" s="25">
        <f t="shared" si="351"/>
        <v>0</v>
      </c>
      <c r="EH143" s="25">
        <f t="shared" si="351"/>
        <v>0</v>
      </c>
      <c r="EI143" s="25">
        <f t="shared" si="351"/>
        <v>0</v>
      </c>
      <c r="EJ143" s="25">
        <f t="shared" si="351"/>
        <v>0</v>
      </c>
      <c r="EK143" s="25">
        <f t="shared" si="351"/>
        <v>0</v>
      </c>
      <c r="EL143" s="25">
        <f t="shared" si="351"/>
        <v>0</v>
      </c>
      <c r="EM143" s="25">
        <f t="shared" si="351"/>
        <v>0</v>
      </c>
      <c r="EN143" s="25">
        <f t="shared" si="351"/>
        <v>0</v>
      </c>
      <c r="EO143" s="25">
        <f t="shared" si="351"/>
        <v>0</v>
      </c>
      <c r="EP143" s="25">
        <f t="shared" si="351"/>
        <v>0</v>
      </c>
      <c r="EQ143" s="25">
        <f t="shared" si="351"/>
        <v>0</v>
      </c>
      <c r="ER143" s="25">
        <f t="shared" si="351"/>
        <v>0</v>
      </c>
      <c r="ES143" s="25">
        <f t="shared" si="351"/>
        <v>0</v>
      </c>
      <c r="ET143" s="25">
        <f t="shared" si="351"/>
        <v>0</v>
      </c>
      <c r="EU143" s="25">
        <f t="shared" si="351"/>
        <v>0</v>
      </c>
      <c r="EV143" s="25">
        <f t="shared" si="351"/>
        <v>0</v>
      </c>
      <c r="EW143" s="25">
        <f t="shared" si="351"/>
        <v>0</v>
      </c>
      <c r="EX143" s="25">
        <f t="shared" si="351"/>
        <v>0</v>
      </c>
      <c r="EY143" s="25">
        <f t="shared" si="351"/>
        <v>0</v>
      </c>
      <c r="EZ143" s="25">
        <f t="shared" si="351"/>
        <v>0</v>
      </c>
      <c r="FA143" s="25">
        <f t="shared" si="351"/>
        <v>0</v>
      </c>
      <c r="FB143" s="25">
        <f t="shared" si="351"/>
        <v>0</v>
      </c>
      <c r="FC143" s="25">
        <f t="shared" si="351"/>
        <v>0</v>
      </c>
      <c r="FD143" s="25">
        <f t="shared" si="351"/>
        <v>0</v>
      </c>
      <c r="FE143" s="25">
        <f t="shared" si="351"/>
        <v>0</v>
      </c>
      <c r="FF143" s="25">
        <f t="shared" si="351"/>
        <v>0</v>
      </c>
      <c r="FG143" s="25">
        <f t="shared" si="351"/>
        <v>0</v>
      </c>
      <c r="FH143" s="25">
        <f t="shared" si="351"/>
        <v>0</v>
      </c>
      <c r="FI143" s="25">
        <f t="shared" si="351"/>
        <v>0</v>
      </c>
      <c r="FJ143" s="25">
        <f t="shared" si="351"/>
        <v>0</v>
      </c>
      <c r="FK143" s="25">
        <f t="shared" si="351"/>
        <v>0</v>
      </c>
      <c r="FL143" s="25">
        <f t="shared" si="351"/>
        <v>0</v>
      </c>
      <c r="FM143" s="25">
        <f t="shared" si="351"/>
        <v>0</v>
      </c>
      <c r="FN143" s="25">
        <f t="shared" si="351"/>
        <v>0</v>
      </c>
      <c r="FO143" s="25">
        <f t="shared" si="351"/>
        <v>0</v>
      </c>
      <c r="FP143" s="25">
        <f t="shared" si="351"/>
        <v>1</v>
      </c>
      <c r="FQ143" s="25">
        <f t="shared" si="351"/>
        <v>0</v>
      </c>
      <c r="FR143" s="25">
        <f t="shared" si="351"/>
        <v>0</v>
      </c>
      <c r="FS143" s="25">
        <f t="shared" si="351"/>
        <v>0</v>
      </c>
      <c r="FT143" s="25">
        <f t="shared" si="351"/>
        <v>0</v>
      </c>
      <c r="FU143" s="25">
        <f t="shared" si="351"/>
        <v>0</v>
      </c>
      <c r="FV143" s="25">
        <f t="shared" si="351"/>
        <v>0</v>
      </c>
      <c r="FW143" s="25">
        <f t="shared" si="351"/>
        <v>0</v>
      </c>
      <c r="FX143" s="25">
        <f t="shared" si="351"/>
        <v>0</v>
      </c>
      <c r="FY143" s="25">
        <f t="shared" si="351"/>
        <v>0</v>
      </c>
      <c r="FZ143" s="25">
        <f t="shared" si="351"/>
        <v>0</v>
      </c>
      <c r="GA143" s="25">
        <f t="shared" si="351"/>
        <v>0</v>
      </c>
      <c r="GB143" s="25">
        <f t="shared" si="351"/>
        <v>0</v>
      </c>
      <c r="GC143" s="25">
        <f t="shared" si="351"/>
        <v>0</v>
      </c>
      <c r="GD143" s="25">
        <f t="shared" si="351"/>
        <v>0</v>
      </c>
      <c r="GE143" s="25">
        <f t="shared" si="351"/>
        <v>0</v>
      </c>
      <c r="GF143" s="25">
        <f t="shared" si="351"/>
        <v>0</v>
      </c>
      <c r="GG143" s="25">
        <f t="shared" si="351"/>
        <v>0</v>
      </c>
      <c r="GH143" s="25">
        <f t="shared" si="351"/>
        <v>0</v>
      </c>
      <c r="GI143" s="25">
        <f t="shared" si="351"/>
        <v>0</v>
      </c>
      <c r="GJ143" s="25">
        <f t="shared" si="351"/>
        <v>0</v>
      </c>
      <c r="GK143" s="25">
        <f t="shared" si="351"/>
        <v>0</v>
      </c>
      <c r="GL143" s="25">
        <f t="shared" si="351"/>
        <v>0</v>
      </c>
      <c r="GM143" s="25">
        <f t="shared" si="351"/>
        <v>0</v>
      </c>
      <c r="GN143" s="25">
        <f t="shared" ref="GN143:IR143" si="352">IF(AND(GN106=0,GM106&gt;0),1,0)</f>
        <v>0</v>
      </c>
      <c r="GO143" s="25">
        <f t="shared" si="352"/>
        <v>0</v>
      </c>
      <c r="GP143" s="25">
        <f t="shared" si="352"/>
        <v>0</v>
      </c>
      <c r="GQ143" s="25">
        <f t="shared" si="352"/>
        <v>0</v>
      </c>
      <c r="GR143" s="25">
        <f t="shared" si="352"/>
        <v>0</v>
      </c>
      <c r="GS143" s="25">
        <f t="shared" si="352"/>
        <v>0</v>
      </c>
      <c r="GT143" s="25">
        <f t="shared" si="352"/>
        <v>0</v>
      </c>
      <c r="GU143" s="25">
        <f t="shared" si="352"/>
        <v>0</v>
      </c>
      <c r="GV143" s="25">
        <f t="shared" si="352"/>
        <v>0</v>
      </c>
      <c r="GW143" s="25">
        <f t="shared" si="352"/>
        <v>0</v>
      </c>
      <c r="GX143" s="25">
        <f t="shared" si="352"/>
        <v>0</v>
      </c>
      <c r="GY143" s="25">
        <f t="shared" si="352"/>
        <v>0</v>
      </c>
      <c r="GZ143" s="25">
        <f t="shared" si="352"/>
        <v>0</v>
      </c>
      <c r="HA143" s="25">
        <f t="shared" si="352"/>
        <v>0</v>
      </c>
      <c r="HB143" s="25">
        <f t="shared" si="352"/>
        <v>0</v>
      </c>
      <c r="HC143" s="25">
        <f t="shared" si="352"/>
        <v>0</v>
      </c>
      <c r="HD143" s="25">
        <f t="shared" si="352"/>
        <v>0</v>
      </c>
      <c r="HE143" s="25">
        <f t="shared" si="352"/>
        <v>0</v>
      </c>
      <c r="HF143" s="25">
        <f t="shared" si="352"/>
        <v>0</v>
      </c>
      <c r="HG143" s="25">
        <f t="shared" si="352"/>
        <v>0</v>
      </c>
      <c r="HH143" s="25">
        <f t="shared" si="352"/>
        <v>0</v>
      </c>
      <c r="HI143" s="25">
        <f t="shared" si="352"/>
        <v>0</v>
      </c>
      <c r="HJ143" s="25">
        <f t="shared" si="352"/>
        <v>0</v>
      </c>
      <c r="HK143" s="25">
        <f t="shared" si="352"/>
        <v>0</v>
      </c>
      <c r="HL143" s="25">
        <f t="shared" si="352"/>
        <v>0</v>
      </c>
      <c r="HM143" s="25">
        <f t="shared" si="352"/>
        <v>0</v>
      </c>
      <c r="HN143" s="25">
        <f t="shared" si="352"/>
        <v>0</v>
      </c>
      <c r="HO143" s="25">
        <f t="shared" si="352"/>
        <v>0</v>
      </c>
      <c r="HP143" s="25">
        <f t="shared" si="352"/>
        <v>0</v>
      </c>
      <c r="HQ143" s="25">
        <f t="shared" si="352"/>
        <v>0</v>
      </c>
      <c r="HR143" s="25">
        <f t="shared" si="352"/>
        <v>0</v>
      </c>
      <c r="HS143" s="25">
        <f t="shared" si="352"/>
        <v>0</v>
      </c>
      <c r="HT143" s="25">
        <f t="shared" si="352"/>
        <v>0</v>
      </c>
      <c r="HU143" s="25">
        <f t="shared" si="352"/>
        <v>0</v>
      </c>
      <c r="HV143" s="25">
        <f t="shared" si="352"/>
        <v>0</v>
      </c>
      <c r="HW143" s="25">
        <f t="shared" si="352"/>
        <v>0</v>
      </c>
      <c r="HX143" s="25">
        <f t="shared" si="352"/>
        <v>0</v>
      </c>
      <c r="HY143" s="25">
        <f t="shared" si="352"/>
        <v>0</v>
      </c>
      <c r="HZ143" s="25">
        <f t="shared" si="352"/>
        <v>0</v>
      </c>
      <c r="IA143" s="25">
        <f t="shared" si="352"/>
        <v>0</v>
      </c>
      <c r="IB143" s="25">
        <f t="shared" si="352"/>
        <v>0</v>
      </c>
      <c r="IC143" s="25">
        <f t="shared" si="352"/>
        <v>0</v>
      </c>
      <c r="ID143" s="25">
        <f t="shared" si="352"/>
        <v>0</v>
      </c>
      <c r="IE143" s="25">
        <f t="shared" si="352"/>
        <v>0</v>
      </c>
      <c r="IF143" s="25">
        <f t="shared" si="352"/>
        <v>0</v>
      </c>
      <c r="IG143" s="25">
        <f t="shared" si="352"/>
        <v>0</v>
      </c>
      <c r="IH143" s="25">
        <f t="shared" si="352"/>
        <v>0</v>
      </c>
      <c r="II143" s="25">
        <f t="shared" si="352"/>
        <v>0</v>
      </c>
      <c r="IJ143" s="25">
        <f t="shared" si="352"/>
        <v>0</v>
      </c>
      <c r="IK143" s="25">
        <f t="shared" si="352"/>
        <v>0</v>
      </c>
      <c r="IL143" s="25">
        <f t="shared" si="352"/>
        <v>0</v>
      </c>
      <c r="IM143" s="25">
        <f t="shared" si="352"/>
        <v>0</v>
      </c>
      <c r="IN143" s="25">
        <f t="shared" si="352"/>
        <v>0</v>
      </c>
      <c r="IO143" s="25">
        <f t="shared" si="352"/>
        <v>0</v>
      </c>
      <c r="IP143" s="25">
        <f t="shared" si="352"/>
        <v>0</v>
      </c>
      <c r="IQ143" s="25">
        <f t="shared" si="352"/>
        <v>0</v>
      </c>
      <c r="IR143" s="197">
        <f t="shared" si="352"/>
        <v>0</v>
      </c>
    </row>
    <row r="144" spans="1:252" s="8" customFormat="1" hidden="1" x14ac:dyDescent="0.25">
      <c r="A144" s="216"/>
      <c r="B144" s="43"/>
      <c r="C144" s="25">
        <f>IF(OR(C102&gt;50,C114&gt;0),C143,0)</f>
        <v>0</v>
      </c>
      <c r="D144" s="25">
        <f t="shared" ref="D144:BO144" si="353">IF(OR(D102&gt;50,D114&gt;0),D143,0)</f>
        <v>0</v>
      </c>
      <c r="E144" s="25">
        <f t="shared" si="353"/>
        <v>0</v>
      </c>
      <c r="F144" s="25">
        <f t="shared" si="353"/>
        <v>0</v>
      </c>
      <c r="G144" s="25">
        <f t="shared" si="353"/>
        <v>0</v>
      </c>
      <c r="H144" s="25">
        <f t="shared" si="353"/>
        <v>0</v>
      </c>
      <c r="I144" s="25">
        <f t="shared" si="353"/>
        <v>0</v>
      </c>
      <c r="J144" s="25">
        <f t="shared" si="353"/>
        <v>0</v>
      </c>
      <c r="K144" s="25">
        <f t="shared" si="353"/>
        <v>0</v>
      </c>
      <c r="L144" s="25">
        <f t="shared" si="353"/>
        <v>0</v>
      </c>
      <c r="M144" s="25">
        <f t="shared" si="353"/>
        <v>0</v>
      </c>
      <c r="N144" s="25">
        <f t="shared" si="353"/>
        <v>0</v>
      </c>
      <c r="O144" s="25">
        <f t="shared" si="353"/>
        <v>0</v>
      </c>
      <c r="P144" s="25">
        <f t="shared" si="353"/>
        <v>0</v>
      </c>
      <c r="Q144" s="25">
        <f t="shared" si="353"/>
        <v>0</v>
      </c>
      <c r="R144" s="25">
        <f t="shared" si="353"/>
        <v>0</v>
      </c>
      <c r="S144" s="25">
        <f t="shared" si="353"/>
        <v>0</v>
      </c>
      <c r="T144" s="25">
        <f t="shared" si="353"/>
        <v>0</v>
      </c>
      <c r="U144" s="25">
        <f t="shared" si="353"/>
        <v>0</v>
      </c>
      <c r="V144" s="25">
        <f t="shared" si="353"/>
        <v>0</v>
      </c>
      <c r="W144" s="25">
        <f t="shared" si="353"/>
        <v>0</v>
      </c>
      <c r="X144" s="25">
        <f t="shared" si="353"/>
        <v>0</v>
      </c>
      <c r="Y144" s="25">
        <f t="shared" si="353"/>
        <v>0</v>
      </c>
      <c r="Z144" s="25">
        <f t="shared" si="353"/>
        <v>0</v>
      </c>
      <c r="AA144" s="25">
        <f t="shared" si="353"/>
        <v>0</v>
      </c>
      <c r="AB144" s="25">
        <f t="shared" si="353"/>
        <v>0</v>
      </c>
      <c r="AC144" s="25">
        <f t="shared" si="353"/>
        <v>0</v>
      </c>
      <c r="AD144" s="25">
        <f t="shared" si="353"/>
        <v>0</v>
      </c>
      <c r="AE144" s="25">
        <f t="shared" si="353"/>
        <v>0</v>
      </c>
      <c r="AF144" s="25">
        <f t="shared" si="353"/>
        <v>0</v>
      </c>
      <c r="AG144" s="25">
        <f t="shared" si="353"/>
        <v>0</v>
      </c>
      <c r="AH144" s="25">
        <f t="shared" si="353"/>
        <v>0</v>
      </c>
      <c r="AI144" s="25">
        <f t="shared" si="353"/>
        <v>0</v>
      </c>
      <c r="AJ144" s="25">
        <f t="shared" si="353"/>
        <v>0</v>
      </c>
      <c r="AK144" s="25">
        <f t="shared" si="353"/>
        <v>0</v>
      </c>
      <c r="AL144" s="25">
        <f t="shared" si="353"/>
        <v>0</v>
      </c>
      <c r="AM144" s="25">
        <f t="shared" si="353"/>
        <v>0</v>
      </c>
      <c r="AN144" s="25">
        <f t="shared" si="353"/>
        <v>0</v>
      </c>
      <c r="AO144" s="25">
        <f t="shared" si="353"/>
        <v>0</v>
      </c>
      <c r="AP144" s="25">
        <f t="shared" si="353"/>
        <v>0</v>
      </c>
      <c r="AQ144" s="25">
        <f t="shared" si="353"/>
        <v>0</v>
      </c>
      <c r="AR144" s="25">
        <f t="shared" si="353"/>
        <v>0</v>
      </c>
      <c r="AS144" s="25">
        <f t="shared" si="353"/>
        <v>0</v>
      </c>
      <c r="AT144" s="25">
        <f t="shared" si="353"/>
        <v>0</v>
      </c>
      <c r="AU144" s="25">
        <f t="shared" si="353"/>
        <v>0</v>
      </c>
      <c r="AV144" s="25">
        <f t="shared" si="353"/>
        <v>0</v>
      </c>
      <c r="AW144" s="25">
        <f t="shared" si="353"/>
        <v>0</v>
      </c>
      <c r="AX144" s="25">
        <f t="shared" si="353"/>
        <v>0</v>
      </c>
      <c r="AY144" s="25">
        <f t="shared" si="353"/>
        <v>0</v>
      </c>
      <c r="AZ144" s="25">
        <f t="shared" si="353"/>
        <v>0</v>
      </c>
      <c r="BA144" s="25">
        <f t="shared" si="353"/>
        <v>0</v>
      </c>
      <c r="BB144" s="25">
        <f t="shared" si="353"/>
        <v>0</v>
      </c>
      <c r="BC144" s="25">
        <f t="shared" si="353"/>
        <v>0</v>
      </c>
      <c r="BD144" s="25">
        <f t="shared" si="353"/>
        <v>0</v>
      </c>
      <c r="BE144" s="25">
        <f t="shared" si="353"/>
        <v>0</v>
      </c>
      <c r="BF144" s="25">
        <f t="shared" si="353"/>
        <v>0</v>
      </c>
      <c r="BG144" s="25">
        <f t="shared" si="353"/>
        <v>0</v>
      </c>
      <c r="BH144" s="25">
        <f t="shared" si="353"/>
        <v>0</v>
      </c>
      <c r="BI144" s="25">
        <f t="shared" si="353"/>
        <v>0</v>
      </c>
      <c r="BJ144" s="25">
        <f t="shared" si="353"/>
        <v>0</v>
      </c>
      <c r="BK144" s="25">
        <f t="shared" si="353"/>
        <v>0</v>
      </c>
      <c r="BL144" s="25">
        <f t="shared" si="353"/>
        <v>0</v>
      </c>
      <c r="BM144" s="25">
        <f t="shared" si="353"/>
        <v>0</v>
      </c>
      <c r="BN144" s="25">
        <f t="shared" si="353"/>
        <v>0</v>
      </c>
      <c r="BO144" s="25">
        <f t="shared" si="353"/>
        <v>0</v>
      </c>
      <c r="BP144" s="25">
        <f t="shared" ref="BP144:EA144" si="354">IF(OR(BP102&gt;50,BP114&gt;0),BP143,0)</f>
        <v>0</v>
      </c>
      <c r="BQ144" s="25">
        <f t="shared" si="354"/>
        <v>0</v>
      </c>
      <c r="BR144" s="25">
        <f t="shared" si="354"/>
        <v>0</v>
      </c>
      <c r="BS144" s="25">
        <f t="shared" si="354"/>
        <v>0</v>
      </c>
      <c r="BT144" s="25">
        <f t="shared" si="354"/>
        <v>0</v>
      </c>
      <c r="BU144" s="25">
        <f t="shared" si="354"/>
        <v>0</v>
      </c>
      <c r="BV144" s="25">
        <f t="shared" si="354"/>
        <v>0</v>
      </c>
      <c r="BW144" s="25">
        <f t="shared" si="354"/>
        <v>0</v>
      </c>
      <c r="BX144" s="25">
        <f t="shared" si="354"/>
        <v>0</v>
      </c>
      <c r="BY144" s="25">
        <f t="shared" si="354"/>
        <v>0</v>
      </c>
      <c r="BZ144" s="25">
        <f t="shared" si="354"/>
        <v>0</v>
      </c>
      <c r="CA144" s="25">
        <f t="shared" si="354"/>
        <v>0</v>
      </c>
      <c r="CB144" s="25">
        <f t="shared" si="354"/>
        <v>0</v>
      </c>
      <c r="CC144" s="25">
        <f t="shared" si="354"/>
        <v>0</v>
      </c>
      <c r="CD144" s="25">
        <f t="shared" si="354"/>
        <v>0</v>
      </c>
      <c r="CE144" s="25">
        <f t="shared" si="354"/>
        <v>0</v>
      </c>
      <c r="CF144" s="25">
        <f t="shared" si="354"/>
        <v>0</v>
      </c>
      <c r="CG144" s="25">
        <f t="shared" si="354"/>
        <v>0</v>
      </c>
      <c r="CH144" s="25">
        <f t="shared" si="354"/>
        <v>0</v>
      </c>
      <c r="CI144" s="25">
        <f t="shared" si="354"/>
        <v>0</v>
      </c>
      <c r="CJ144" s="25">
        <f t="shared" si="354"/>
        <v>0</v>
      </c>
      <c r="CK144" s="25">
        <f t="shared" si="354"/>
        <v>0</v>
      </c>
      <c r="CL144" s="25">
        <f t="shared" si="354"/>
        <v>0</v>
      </c>
      <c r="CM144" s="25">
        <f t="shared" si="354"/>
        <v>0</v>
      </c>
      <c r="CN144" s="25">
        <f t="shared" si="354"/>
        <v>0</v>
      </c>
      <c r="CO144" s="25">
        <f t="shared" si="354"/>
        <v>0</v>
      </c>
      <c r="CP144" s="25">
        <f t="shared" si="354"/>
        <v>0</v>
      </c>
      <c r="CQ144" s="25">
        <f t="shared" si="354"/>
        <v>0</v>
      </c>
      <c r="CR144" s="25">
        <f t="shared" si="354"/>
        <v>0</v>
      </c>
      <c r="CS144" s="25">
        <f t="shared" si="354"/>
        <v>0</v>
      </c>
      <c r="CT144" s="25">
        <f t="shared" si="354"/>
        <v>0</v>
      </c>
      <c r="CU144" s="25">
        <f t="shared" si="354"/>
        <v>0</v>
      </c>
      <c r="CV144" s="25">
        <f t="shared" si="354"/>
        <v>0</v>
      </c>
      <c r="CW144" s="25">
        <f t="shared" si="354"/>
        <v>0</v>
      </c>
      <c r="CX144" s="25">
        <f t="shared" si="354"/>
        <v>0</v>
      </c>
      <c r="CY144" s="25">
        <f t="shared" si="354"/>
        <v>0</v>
      </c>
      <c r="CZ144" s="25">
        <f t="shared" si="354"/>
        <v>0</v>
      </c>
      <c r="DA144" s="25">
        <f t="shared" si="354"/>
        <v>0</v>
      </c>
      <c r="DB144" s="25">
        <f t="shared" si="354"/>
        <v>0</v>
      </c>
      <c r="DC144" s="25">
        <f t="shared" si="354"/>
        <v>0</v>
      </c>
      <c r="DD144" s="25">
        <f t="shared" si="354"/>
        <v>0</v>
      </c>
      <c r="DE144" s="25">
        <f t="shared" si="354"/>
        <v>0</v>
      </c>
      <c r="DF144" s="25">
        <f t="shared" si="354"/>
        <v>0</v>
      </c>
      <c r="DG144" s="25">
        <f t="shared" si="354"/>
        <v>0</v>
      </c>
      <c r="DH144" s="25">
        <f t="shared" si="354"/>
        <v>0</v>
      </c>
      <c r="DI144" s="25">
        <f t="shared" si="354"/>
        <v>0</v>
      </c>
      <c r="DJ144" s="25">
        <f t="shared" si="354"/>
        <v>0</v>
      </c>
      <c r="DK144" s="25">
        <f t="shared" si="354"/>
        <v>0</v>
      </c>
      <c r="DL144" s="25">
        <f t="shared" si="354"/>
        <v>0</v>
      </c>
      <c r="DM144" s="25">
        <f t="shared" si="354"/>
        <v>0</v>
      </c>
      <c r="DN144" s="25">
        <f t="shared" si="354"/>
        <v>0</v>
      </c>
      <c r="DO144" s="25">
        <f t="shared" si="354"/>
        <v>0</v>
      </c>
      <c r="DP144" s="25">
        <f t="shared" si="354"/>
        <v>0</v>
      </c>
      <c r="DQ144" s="25">
        <f t="shared" si="354"/>
        <v>0</v>
      </c>
      <c r="DR144" s="25">
        <f t="shared" si="354"/>
        <v>0</v>
      </c>
      <c r="DS144" s="25">
        <f t="shared" si="354"/>
        <v>0</v>
      </c>
      <c r="DT144" s="25">
        <f t="shared" si="354"/>
        <v>0</v>
      </c>
      <c r="DU144" s="25">
        <f t="shared" si="354"/>
        <v>0</v>
      </c>
      <c r="DV144" s="25">
        <f t="shared" si="354"/>
        <v>0</v>
      </c>
      <c r="DW144" s="25">
        <f t="shared" si="354"/>
        <v>0</v>
      </c>
      <c r="DX144" s="25">
        <f t="shared" si="354"/>
        <v>0</v>
      </c>
      <c r="DY144" s="25">
        <f t="shared" si="354"/>
        <v>0</v>
      </c>
      <c r="DZ144" s="25">
        <f t="shared" si="354"/>
        <v>0</v>
      </c>
      <c r="EA144" s="25">
        <f t="shared" si="354"/>
        <v>0</v>
      </c>
      <c r="EB144" s="25">
        <f t="shared" ref="EB144:GM144" si="355">IF(OR(EB102&gt;50,EB114&gt;0),EB143,0)</f>
        <v>0</v>
      </c>
      <c r="EC144" s="25">
        <f t="shared" si="355"/>
        <v>0</v>
      </c>
      <c r="ED144" s="25">
        <f t="shared" si="355"/>
        <v>0</v>
      </c>
      <c r="EE144" s="25">
        <f t="shared" si="355"/>
        <v>0</v>
      </c>
      <c r="EF144" s="25">
        <f t="shared" si="355"/>
        <v>0</v>
      </c>
      <c r="EG144" s="25">
        <f t="shared" si="355"/>
        <v>0</v>
      </c>
      <c r="EH144" s="25">
        <f t="shared" si="355"/>
        <v>0</v>
      </c>
      <c r="EI144" s="25">
        <f t="shared" si="355"/>
        <v>0</v>
      </c>
      <c r="EJ144" s="25">
        <f t="shared" si="355"/>
        <v>0</v>
      </c>
      <c r="EK144" s="25">
        <f t="shared" si="355"/>
        <v>0</v>
      </c>
      <c r="EL144" s="25">
        <f t="shared" si="355"/>
        <v>0</v>
      </c>
      <c r="EM144" s="25">
        <f t="shared" si="355"/>
        <v>0</v>
      </c>
      <c r="EN144" s="25">
        <f t="shared" si="355"/>
        <v>0</v>
      </c>
      <c r="EO144" s="25">
        <f t="shared" si="355"/>
        <v>0</v>
      </c>
      <c r="EP144" s="25">
        <f t="shared" si="355"/>
        <v>0</v>
      </c>
      <c r="EQ144" s="25">
        <f t="shared" si="355"/>
        <v>0</v>
      </c>
      <c r="ER144" s="25">
        <f t="shared" si="355"/>
        <v>0</v>
      </c>
      <c r="ES144" s="25">
        <f t="shared" si="355"/>
        <v>0</v>
      </c>
      <c r="ET144" s="25">
        <f t="shared" si="355"/>
        <v>0</v>
      </c>
      <c r="EU144" s="25">
        <f t="shared" si="355"/>
        <v>0</v>
      </c>
      <c r="EV144" s="25">
        <f t="shared" si="355"/>
        <v>0</v>
      </c>
      <c r="EW144" s="25">
        <f t="shared" si="355"/>
        <v>0</v>
      </c>
      <c r="EX144" s="25">
        <f t="shared" si="355"/>
        <v>0</v>
      </c>
      <c r="EY144" s="25">
        <f t="shared" si="355"/>
        <v>0</v>
      </c>
      <c r="EZ144" s="25">
        <f t="shared" si="355"/>
        <v>0</v>
      </c>
      <c r="FA144" s="25">
        <f t="shared" si="355"/>
        <v>0</v>
      </c>
      <c r="FB144" s="25">
        <f t="shared" si="355"/>
        <v>0</v>
      </c>
      <c r="FC144" s="25">
        <f t="shared" si="355"/>
        <v>0</v>
      </c>
      <c r="FD144" s="25">
        <f t="shared" si="355"/>
        <v>0</v>
      </c>
      <c r="FE144" s="25">
        <f t="shared" si="355"/>
        <v>0</v>
      </c>
      <c r="FF144" s="25">
        <f t="shared" si="355"/>
        <v>0</v>
      </c>
      <c r="FG144" s="25">
        <f t="shared" si="355"/>
        <v>0</v>
      </c>
      <c r="FH144" s="25">
        <f t="shared" si="355"/>
        <v>0</v>
      </c>
      <c r="FI144" s="25">
        <f t="shared" si="355"/>
        <v>0</v>
      </c>
      <c r="FJ144" s="25">
        <f t="shared" si="355"/>
        <v>0</v>
      </c>
      <c r="FK144" s="25">
        <f t="shared" si="355"/>
        <v>0</v>
      </c>
      <c r="FL144" s="25">
        <f t="shared" si="355"/>
        <v>0</v>
      </c>
      <c r="FM144" s="25">
        <f t="shared" si="355"/>
        <v>0</v>
      </c>
      <c r="FN144" s="25">
        <f t="shared" si="355"/>
        <v>0</v>
      </c>
      <c r="FO144" s="25">
        <f t="shared" si="355"/>
        <v>0</v>
      </c>
      <c r="FP144" s="25">
        <f t="shared" si="355"/>
        <v>0</v>
      </c>
      <c r="FQ144" s="25">
        <f t="shared" si="355"/>
        <v>0</v>
      </c>
      <c r="FR144" s="25">
        <f t="shared" si="355"/>
        <v>0</v>
      </c>
      <c r="FS144" s="25">
        <f t="shared" si="355"/>
        <v>0</v>
      </c>
      <c r="FT144" s="25">
        <f t="shared" si="355"/>
        <v>0</v>
      </c>
      <c r="FU144" s="25">
        <f t="shared" si="355"/>
        <v>0</v>
      </c>
      <c r="FV144" s="25">
        <f t="shared" si="355"/>
        <v>0</v>
      </c>
      <c r="FW144" s="25">
        <f t="shared" si="355"/>
        <v>0</v>
      </c>
      <c r="FX144" s="25">
        <f t="shared" si="355"/>
        <v>0</v>
      </c>
      <c r="FY144" s="25">
        <f t="shared" si="355"/>
        <v>0</v>
      </c>
      <c r="FZ144" s="25">
        <f t="shared" si="355"/>
        <v>0</v>
      </c>
      <c r="GA144" s="25">
        <f t="shared" si="355"/>
        <v>0</v>
      </c>
      <c r="GB144" s="25">
        <f t="shared" si="355"/>
        <v>0</v>
      </c>
      <c r="GC144" s="25">
        <f t="shared" si="355"/>
        <v>0</v>
      </c>
      <c r="GD144" s="25">
        <f t="shared" si="355"/>
        <v>0</v>
      </c>
      <c r="GE144" s="25">
        <f t="shared" si="355"/>
        <v>0</v>
      </c>
      <c r="GF144" s="25">
        <f t="shared" si="355"/>
        <v>0</v>
      </c>
      <c r="GG144" s="25">
        <f t="shared" si="355"/>
        <v>0</v>
      </c>
      <c r="GH144" s="25">
        <f t="shared" si="355"/>
        <v>0</v>
      </c>
      <c r="GI144" s="25">
        <f t="shared" si="355"/>
        <v>0</v>
      </c>
      <c r="GJ144" s="25">
        <f t="shared" si="355"/>
        <v>0</v>
      </c>
      <c r="GK144" s="25">
        <f t="shared" si="355"/>
        <v>0</v>
      </c>
      <c r="GL144" s="25">
        <f t="shared" si="355"/>
        <v>0</v>
      </c>
      <c r="GM144" s="25">
        <f t="shared" si="355"/>
        <v>0</v>
      </c>
      <c r="GN144" s="25">
        <f t="shared" ref="GN144:IR144" si="356">IF(OR(GN102&gt;50,GN114&gt;0),GN143,0)</f>
        <v>0</v>
      </c>
      <c r="GO144" s="25">
        <f t="shared" si="356"/>
        <v>0</v>
      </c>
      <c r="GP144" s="25">
        <f t="shared" si="356"/>
        <v>0</v>
      </c>
      <c r="GQ144" s="25">
        <f t="shared" si="356"/>
        <v>0</v>
      </c>
      <c r="GR144" s="25">
        <f t="shared" si="356"/>
        <v>0</v>
      </c>
      <c r="GS144" s="25">
        <f t="shared" si="356"/>
        <v>0</v>
      </c>
      <c r="GT144" s="25">
        <f t="shared" si="356"/>
        <v>0</v>
      </c>
      <c r="GU144" s="25">
        <f t="shared" si="356"/>
        <v>0</v>
      </c>
      <c r="GV144" s="25">
        <f t="shared" si="356"/>
        <v>0</v>
      </c>
      <c r="GW144" s="25">
        <f t="shared" si="356"/>
        <v>0</v>
      </c>
      <c r="GX144" s="25">
        <f t="shared" si="356"/>
        <v>0</v>
      </c>
      <c r="GY144" s="25">
        <f t="shared" si="356"/>
        <v>0</v>
      </c>
      <c r="GZ144" s="25">
        <f t="shared" si="356"/>
        <v>0</v>
      </c>
      <c r="HA144" s="25">
        <f t="shared" si="356"/>
        <v>0</v>
      </c>
      <c r="HB144" s="25">
        <f t="shared" si="356"/>
        <v>0</v>
      </c>
      <c r="HC144" s="25">
        <f t="shared" si="356"/>
        <v>0</v>
      </c>
      <c r="HD144" s="25">
        <f t="shared" si="356"/>
        <v>0</v>
      </c>
      <c r="HE144" s="25">
        <f t="shared" si="356"/>
        <v>0</v>
      </c>
      <c r="HF144" s="25">
        <f t="shared" si="356"/>
        <v>0</v>
      </c>
      <c r="HG144" s="25">
        <f t="shared" si="356"/>
        <v>0</v>
      </c>
      <c r="HH144" s="25">
        <f t="shared" si="356"/>
        <v>0</v>
      </c>
      <c r="HI144" s="25">
        <f t="shared" si="356"/>
        <v>0</v>
      </c>
      <c r="HJ144" s="25">
        <f t="shared" si="356"/>
        <v>0</v>
      </c>
      <c r="HK144" s="25">
        <f t="shared" si="356"/>
        <v>0</v>
      </c>
      <c r="HL144" s="25">
        <f t="shared" si="356"/>
        <v>0</v>
      </c>
      <c r="HM144" s="25">
        <f t="shared" si="356"/>
        <v>0</v>
      </c>
      <c r="HN144" s="25">
        <f t="shared" si="356"/>
        <v>0</v>
      </c>
      <c r="HO144" s="25">
        <f t="shared" si="356"/>
        <v>0</v>
      </c>
      <c r="HP144" s="25">
        <f t="shared" si="356"/>
        <v>0</v>
      </c>
      <c r="HQ144" s="25">
        <f t="shared" si="356"/>
        <v>0</v>
      </c>
      <c r="HR144" s="25">
        <f t="shared" si="356"/>
        <v>0</v>
      </c>
      <c r="HS144" s="25">
        <f t="shared" si="356"/>
        <v>0</v>
      </c>
      <c r="HT144" s="25">
        <f t="shared" si="356"/>
        <v>0</v>
      </c>
      <c r="HU144" s="25">
        <f t="shared" si="356"/>
        <v>0</v>
      </c>
      <c r="HV144" s="25">
        <f t="shared" si="356"/>
        <v>0</v>
      </c>
      <c r="HW144" s="25">
        <f t="shared" si="356"/>
        <v>0</v>
      </c>
      <c r="HX144" s="25">
        <f t="shared" si="356"/>
        <v>0</v>
      </c>
      <c r="HY144" s="25">
        <f t="shared" si="356"/>
        <v>0</v>
      </c>
      <c r="HZ144" s="25">
        <f t="shared" si="356"/>
        <v>0</v>
      </c>
      <c r="IA144" s="25">
        <f t="shared" si="356"/>
        <v>0</v>
      </c>
      <c r="IB144" s="25">
        <f t="shared" si="356"/>
        <v>0</v>
      </c>
      <c r="IC144" s="25">
        <f t="shared" si="356"/>
        <v>0</v>
      </c>
      <c r="ID144" s="25">
        <f t="shared" si="356"/>
        <v>0</v>
      </c>
      <c r="IE144" s="25">
        <f t="shared" si="356"/>
        <v>0</v>
      </c>
      <c r="IF144" s="25">
        <f t="shared" si="356"/>
        <v>0</v>
      </c>
      <c r="IG144" s="25">
        <f t="shared" si="356"/>
        <v>0</v>
      </c>
      <c r="IH144" s="25">
        <f t="shared" si="356"/>
        <v>0</v>
      </c>
      <c r="II144" s="25">
        <f t="shared" si="356"/>
        <v>0</v>
      </c>
      <c r="IJ144" s="25">
        <f t="shared" si="356"/>
        <v>0</v>
      </c>
      <c r="IK144" s="25">
        <f t="shared" si="356"/>
        <v>0</v>
      </c>
      <c r="IL144" s="25">
        <f t="shared" si="356"/>
        <v>0</v>
      </c>
      <c r="IM144" s="25">
        <f t="shared" si="356"/>
        <v>0</v>
      </c>
      <c r="IN144" s="25">
        <f t="shared" si="356"/>
        <v>0</v>
      </c>
      <c r="IO144" s="25">
        <f t="shared" si="356"/>
        <v>0</v>
      </c>
      <c r="IP144" s="25">
        <f t="shared" si="356"/>
        <v>0</v>
      </c>
      <c r="IQ144" s="25">
        <f t="shared" si="356"/>
        <v>0</v>
      </c>
      <c r="IR144" s="25">
        <f t="shared" si="356"/>
        <v>0</v>
      </c>
    </row>
    <row r="145" spans="1:252" s="8" customFormat="1" hidden="1" x14ac:dyDescent="0.25">
      <c r="A145" s="216"/>
      <c r="B145" s="43"/>
      <c r="C145" s="25">
        <f>IF(C75&gt;0,1,0)</f>
        <v>1</v>
      </c>
      <c r="D145" s="25">
        <f t="shared" ref="D145:BO145" si="357">IF(D75&gt;0,1,0)</f>
        <v>1</v>
      </c>
      <c r="E145" s="25">
        <f t="shared" si="357"/>
        <v>1</v>
      </c>
      <c r="F145" s="25">
        <f t="shared" si="357"/>
        <v>1</v>
      </c>
      <c r="G145" s="25">
        <f t="shared" si="357"/>
        <v>1</v>
      </c>
      <c r="H145" s="25">
        <f t="shared" si="357"/>
        <v>1</v>
      </c>
      <c r="I145" s="25">
        <f t="shared" si="357"/>
        <v>1</v>
      </c>
      <c r="J145" s="25">
        <f t="shared" si="357"/>
        <v>1</v>
      </c>
      <c r="K145" s="25">
        <f t="shared" si="357"/>
        <v>1</v>
      </c>
      <c r="L145" s="25">
        <f t="shared" si="357"/>
        <v>1</v>
      </c>
      <c r="M145" s="25">
        <f t="shared" si="357"/>
        <v>1</v>
      </c>
      <c r="N145" s="25">
        <f t="shared" si="357"/>
        <v>1</v>
      </c>
      <c r="O145" s="25">
        <f t="shared" si="357"/>
        <v>1</v>
      </c>
      <c r="P145" s="25">
        <f t="shared" si="357"/>
        <v>1</v>
      </c>
      <c r="Q145" s="25">
        <f t="shared" si="357"/>
        <v>1</v>
      </c>
      <c r="R145" s="25">
        <f t="shared" si="357"/>
        <v>1</v>
      </c>
      <c r="S145" s="25">
        <f t="shared" si="357"/>
        <v>1</v>
      </c>
      <c r="T145" s="25">
        <f t="shared" si="357"/>
        <v>1</v>
      </c>
      <c r="U145" s="25">
        <f t="shared" si="357"/>
        <v>1</v>
      </c>
      <c r="V145" s="25">
        <f t="shared" si="357"/>
        <v>1</v>
      </c>
      <c r="W145" s="25">
        <f t="shared" si="357"/>
        <v>1</v>
      </c>
      <c r="X145" s="25">
        <f t="shared" si="357"/>
        <v>1</v>
      </c>
      <c r="Y145" s="25">
        <f t="shared" si="357"/>
        <v>1</v>
      </c>
      <c r="Z145" s="25">
        <f t="shared" si="357"/>
        <v>1</v>
      </c>
      <c r="AA145" s="25">
        <f t="shared" si="357"/>
        <v>1</v>
      </c>
      <c r="AB145" s="25">
        <f t="shared" si="357"/>
        <v>1</v>
      </c>
      <c r="AC145" s="25">
        <f t="shared" si="357"/>
        <v>1</v>
      </c>
      <c r="AD145" s="25">
        <f t="shared" si="357"/>
        <v>1</v>
      </c>
      <c r="AE145" s="25">
        <f t="shared" si="357"/>
        <v>1</v>
      </c>
      <c r="AF145" s="25">
        <f t="shared" si="357"/>
        <v>1</v>
      </c>
      <c r="AG145" s="25">
        <f t="shared" si="357"/>
        <v>1</v>
      </c>
      <c r="AH145" s="25">
        <f t="shared" si="357"/>
        <v>1</v>
      </c>
      <c r="AI145" s="25">
        <f t="shared" si="357"/>
        <v>1</v>
      </c>
      <c r="AJ145" s="25">
        <f t="shared" si="357"/>
        <v>1</v>
      </c>
      <c r="AK145" s="25">
        <f t="shared" si="357"/>
        <v>1</v>
      </c>
      <c r="AL145" s="25">
        <f t="shared" si="357"/>
        <v>1</v>
      </c>
      <c r="AM145" s="25">
        <f t="shared" si="357"/>
        <v>1</v>
      </c>
      <c r="AN145" s="25">
        <f t="shared" si="357"/>
        <v>1</v>
      </c>
      <c r="AO145" s="25">
        <f t="shared" si="357"/>
        <v>1</v>
      </c>
      <c r="AP145" s="25">
        <f t="shared" si="357"/>
        <v>1</v>
      </c>
      <c r="AQ145" s="25">
        <f t="shared" si="357"/>
        <v>1</v>
      </c>
      <c r="AR145" s="25">
        <f t="shared" si="357"/>
        <v>1</v>
      </c>
      <c r="AS145" s="25">
        <f t="shared" si="357"/>
        <v>1</v>
      </c>
      <c r="AT145" s="25">
        <f t="shared" si="357"/>
        <v>1</v>
      </c>
      <c r="AU145" s="25">
        <f t="shared" si="357"/>
        <v>1</v>
      </c>
      <c r="AV145" s="25">
        <f t="shared" si="357"/>
        <v>1</v>
      </c>
      <c r="AW145" s="25">
        <f t="shared" si="357"/>
        <v>1</v>
      </c>
      <c r="AX145" s="25">
        <f t="shared" si="357"/>
        <v>1</v>
      </c>
      <c r="AY145" s="25">
        <f t="shared" si="357"/>
        <v>1</v>
      </c>
      <c r="AZ145" s="25">
        <f t="shared" si="357"/>
        <v>1</v>
      </c>
      <c r="BA145" s="25">
        <f t="shared" si="357"/>
        <v>1</v>
      </c>
      <c r="BB145" s="25">
        <f t="shared" si="357"/>
        <v>1</v>
      </c>
      <c r="BC145" s="25">
        <f t="shared" si="357"/>
        <v>1</v>
      </c>
      <c r="BD145" s="25">
        <f t="shared" si="357"/>
        <v>1</v>
      </c>
      <c r="BE145" s="25">
        <f t="shared" si="357"/>
        <v>1</v>
      </c>
      <c r="BF145" s="25">
        <f t="shared" si="357"/>
        <v>1</v>
      </c>
      <c r="BG145" s="25">
        <f t="shared" si="357"/>
        <v>1</v>
      </c>
      <c r="BH145" s="25">
        <f t="shared" si="357"/>
        <v>1</v>
      </c>
      <c r="BI145" s="25">
        <f t="shared" si="357"/>
        <v>1</v>
      </c>
      <c r="BJ145" s="25">
        <f t="shared" si="357"/>
        <v>1</v>
      </c>
      <c r="BK145" s="25">
        <f t="shared" si="357"/>
        <v>1</v>
      </c>
      <c r="BL145" s="25">
        <f t="shared" si="357"/>
        <v>1</v>
      </c>
      <c r="BM145" s="25">
        <f t="shared" si="357"/>
        <v>1</v>
      </c>
      <c r="BN145" s="25">
        <f t="shared" si="357"/>
        <v>1</v>
      </c>
      <c r="BO145" s="25">
        <f t="shared" si="357"/>
        <v>1</v>
      </c>
      <c r="BP145" s="25">
        <f t="shared" ref="BP145:EA145" si="358">IF(BP75&gt;0,1,0)</f>
        <v>1</v>
      </c>
      <c r="BQ145" s="25">
        <f t="shared" si="358"/>
        <v>1</v>
      </c>
      <c r="BR145" s="25">
        <f t="shared" si="358"/>
        <v>1</v>
      </c>
      <c r="BS145" s="25">
        <f t="shared" si="358"/>
        <v>1</v>
      </c>
      <c r="BT145" s="25">
        <f t="shared" si="358"/>
        <v>1</v>
      </c>
      <c r="BU145" s="25">
        <f t="shared" si="358"/>
        <v>1</v>
      </c>
      <c r="BV145" s="25">
        <f t="shared" si="358"/>
        <v>1</v>
      </c>
      <c r="BW145" s="25">
        <f t="shared" si="358"/>
        <v>1</v>
      </c>
      <c r="BX145" s="25">
        <f t="shared" si="358"/>
        <v>1</v>
      </c>
      <c r="BY145" s="25">
        <f t="shared" si="358"/>
        <v>1</v>
      </c>
      <c r="BZ145" s="25">
        <f t="shared" si="358"/>
        <v>1</v>
      </c>
      <c r="CA145" s="25">
        <f t="shared" si="358"/>
        <v>1</v>
      </c>
      <c r="CB145" s="25">
        <f t="shared" si="358"/>
        <v>1</v>
      </c>
      <c r="CC145" s="25">
        <f t="shared" si="358"/>
        <v>1</v>
      </c>
      <c r="CD145" s="25">
        <f t="shared" si="358"/>
        <v>1</v>
      </c>
      <c r="CE145" s="25">
        <f t="shared" si="358"/>
        <v>1</v>
      </c>
      <c r="CF145" s="25">
        <f t="shared" si="358"/>
        <v>1</v>
      </c>
      <c r="CG145" s="25">
        <f t="shared" si="358"/>
        <v>1</v>
      </c>
      <c r="CH145" s="25">
        <f t="shared" si="358"/>
        <v>1</v>
      </c>
      <c r="CI145" s="25">
        <f t="shared" si="358"/>
        <v>1</v>
      </c>
      <c r="CJ145" s="25">
        <f t="shared" si="358"/>
        <v>1</v>
      </c>
      <c r="CK145" s="25">
        <f t="shared" si="358"/>
        <v>1</v>
      </c>
      <c r="CL145" s="25">
        <f t="shared" si="358"/>
        <v>1</v>
      </c>
      <c r="CM145" s="25">
        <f t="shared" si="358"/>
        <v>1</v>
      </c>
      <c r="CN145" s="25">
        <f t="shared" si="358"/>
        <v>1</v>
      </c>
      <c r="CO145" s="25">
        <f t="shared" si="358"/>
        <v>1</v>
      </c>
      <c r="CP145" s="25">
        <f t="shared" si="358"/>
        <v>1</v>
      </c>
      <c r="CQ145" s="25">
        <f t="shared" si="358"/>
        <v>1</v>
      </c>
      <c r="CR145" s="25">
        <f t="shared" si="358"/>
        <v>1</v>
      </c>
      <c r="CS145" s="25">
        <f t="shared" si="358"/>
        <v>1</v>
      </c>
      <c r="CT145" s="25">
        <f t="shared" si="358"/>
        <v>0</v>
      </c>
      <c r="CU145" s="25">
        <f t="shared" si="358"/>
        <v>0</v>
      </c>
      <c r="CV145" s="25">
        <f t="shared" si="358"/>
        <v>0</v>
      </c>
      <c r="CW145" s="25">
        <f t="shared" si="358"/>
        <v>1</v>
      </c>
      <c r="CX145" s="25">
        <f t="shared" si="358"/>
        <v>1</v>
      </c>
      <c r="CY145" s="25">
        <f t="shared" si="358"/>
        <v>1</v>
      </c>
      <c r="CZ145" s="25">
        <f t="shared" si="358"/>
        <v>1</v>
      </c>
      <c r="DA145" s="25">
        <f t="shared" si="358"/>
        <v>1</v>
      </c>
      <c r="DB145" s="25">
        <f t="shared" si="358"/>
        <v>1</v>
      </c>
      <c r="DC145" s="25">
        <f t="shared" si="358"/>
        <v>1</v>
      </c>
      <c r="DD145" s="25">
        <f t="shared" si="358"/>
        <v>1</v>
      </c>
      <c r="DE145" s="25">
        <f t="shared" si="358"/>
        <v>1</v>
      </c>
      <c r="DF145" s="25">
        <f t="shared" si="358"/>
        <v>1</v>
      </c>
      <c r="DG145" s="25">
        <f t="shared" si="358"/>
        <v>1</v>
      </c>
      <c r="DH145" s="25">
        <f t="shared" si="358"/>
        <v>1</v>
      </c>
      <c r="DI145" s="25">
        <f t="shared" si="358"/>
        <v>1</v>
      </c>
      <c r="DJ145" s="25">
        <f t="shared" si="358"/>
        <v>1</v>
      </c>
      <c r="DK145" s="25">
        <f t="shared" si="358"/>
        <v>1</v>
      </c>
      <c r="DL145" s="25">
        <f t="shared" si="358"/>
        <v>1</v>
      </c>
      <c r="DM145" s="25">
        <f t="shared" si="358"/>
        <v>1</v>
      </c>
      <c r="DN145" s="25">
        <f t="shared" si="358"/>
        <v>1</v>
      </c>
      <c r="DO145" s="25">
        <f t="shared" si="358"/>
        <v>1</v>
      </c>
      <c r="DP145" s="25">
        <f t="shared" si="358"/>
        <v>1</v>
      </c>
      <c r="DQ145" s="25">
        <f t="shared" si="358"/>
        <v>1</v>
      </c>
      <c r="DR145" s="25">
        <f t="shared" si="358"/>
        <v>1</v>
      </c>
      <c r="DS145" s="25">
        <f t="shared" si="358"/>
        <v>1</v>
      </c>
      <c r="DT145" s="25">
        <f t="shared" si="358"/>
        <v>1</v>
      </c>
      <c r="DU145" s="25">
        <f t="shared" si="358"/>
        <v>1</v>
      </c>
      <c r="DV145" s="25">
        <f t="shared" si="358"/>
        <v>1</v>
      </c>
      <c r="DW145" s="25">
        <f t="shared" si="358"/>
        <v>1</v>
      </c>
      <c r="DX145" s="25">
        <f t="shared" si="358"/>
        <v>1</v>
      </c>
      <c r="DY145" s="25">
        <f t="shared" si="358"/>
        <v>1</v>
      </c>
      <c r="DZ145" s="25">
        <f t="shared" si="358"/>
        <v>1</v>
      </c>
      <c r="EA145" s="25">
        <f t="shared" si="358"/>
        <v>1</v>
      </c>
      <c r="EB145" s="25">
        <f t="shared" ref="EB145:GM145" si="359">IF(EB75&gt;0,1,0)</f>
        <v>1</v>
      </c>
      <c r="EC145" s="25">
        <f t="shared" si="359"/>
        <v>1</v>
      </c>
      <c r="ED145" s="25">
        <f t="shared" si="359"/>
        <v>1</v>
      </c>
      <c r="EE145" s="25">
        <f t="shared" si="359"/>
        <v>1</v>
      </c>
      <c r="EF145" s="25">
        <f t="shared" si="359"/>
        <v>1</v>
      </c>
      <c r="EG145" s="25">
        <f t="shared" si="359"/>
        <v>1</v>
      </c>
      <c r="EH145" s="25">
        <f t="shared" si="359"/>
        <v>1</v>
      </c>
      <c r="EI145" s="25">
        <f t="shared" si="359"/>
        <v>1</v>
      </c>
      <c r="EJ145" s="25">
        <f t="shared" si="359"/>
        <v>1</v>
      </c>
      <c r="EK145" s="25">
        <f t="shared" si="359"/>
        <v>1</v>
      </c>
      <c r="EL145" s="25">
        <f t="shared" si="359"/>
        <v>1</v>
      </c>
      <c r="EM145" s="25">
        <f t="shared" si="359"/>
        <v>1</v>
      </c>
      <c r="EN145" s="25">
        <f t="shared" si="359"/>
        <v>1</v>
      </c>
      <c r="EO145" s="25">
        <f t="shared" si="359"/>
        <v>1</v>
      </c>
      <c r="EP145" s="25">
        <f t="shared" si="359"/>
        <v>1</v>
      </c>
      <c r="EQ145" s="25">
        <f t="shared" si="359"/>
        <v>1</v>
      </c>
      <c r="ER145" s="25">
        <f t="shared" si="359"/>
        <v>1</v>
      </c>
      <c r="ES145" s="25">
        <f t="shared" si="359"/>
        <v>1</v>
      </c>
      <c r="ET145" s="25">
        <f t="shared" si="359"/>
        <v>1</v>
      </c>
      <c r="EU145" s="25">
        <f t="shared" si="359"/>
        <v>1</v>
      </c>
      <c r="EV145" s="25">
        <f t="shared" si="359"/>
        <v>1</v>
      </c>
      <c r="EW145" s="25">
        <f t="shared" si="359"/>
        <v>1</v>
      </c>
      <c r="EX145" s="25">
        <f t="shared" si="359"/>
        <v>1</v>
      </c>
      <c r="EY145" s="25">
        <f t="shared" si="359"/>
        <v>1</v>
      </c>
      <c r="EZ145" s="25">
        <f t="shared" si="359"/>
        <v>1</v>
      </c>
      <c r="FA145" s="25">
        <f t="shared" si="359"/>
        <v>1</v>
      </c>
      <c r="FB145" s="25">
        <f t="shared" si="359"/>
        <v>1</v>
      </c>
      <c r="FC145" s="25">
        <f t="shared" si="359"/>
        <v>1</v>
      </c>
      <c r="FD145" s="25">
        <f t="shared" si="359"/>
        <v>1</v>
      </c>
      <c r="FE145" s="25">
        <f t="shared" si="359"/>
        <v>1</v>
      </c>
      <c r="FF145" s="25">
        <f t="shared" si="359"/>
        <v>1</v>
      </c>
      <c r="FG145" s="25">
        <f t="shared" si="359"/>
        <v>1</v>
      </c>
      <c r="FH145" s="25">
        <f t="shared" si="359"/>
        <v>1</v>
      </c>
      <c r="FI145" s="25">
        <f t="shared" si="359"/>
        <v>1</v>
      </c>
      <c r="FJ145" s="25">
        <f t="shared" si="359"/>
        <v>1</v>
      </c>
      <c r="FK145" s="25">
        <f t="shared" si="359"/>
        <v>1</v>
      </c>
      <c r="FL145" s="25">
        <f t="shared" si="359"/>
        <v>1</v>
      </c>
      <c r="FM145" s="25">
        <f t="shared" si="359"/>
        <v>1</v>
      </c>
      <c r="FN145" s="25">
        <f t="shared" si="359"/>
        <v>1</v>
      </c>
      <c r="FO145" s="25">
        <f t="shared" si="359"/>
        <v>1</v>
      </c>
      <c r="FP145" s="25">
        <f t="shared" si="359"/>
        <v>1</v>
      </c>
      <c r="FQ145" s="25">
        <f t="shared" si="359"/>
        <v>0</v>
      </c>
      <c r="FR145" s="25">
        <f t="shared" si="359"/>
        <v>0</v>
      </c>
      <c r="FS145" s="25">
        <f t="shared" si="359"/>
        <v>0</v>
      </c>
      <c r="FT145" s="25">
        <f t="shared" si="359"/>
        <v>0</v>
      </c>
      <c r="FU145" s="25">
        <f t="shared" si="359"/>
        <v>0</v>
      </c>
      <c r="FV145" s="25">
        <f t="shared" si="359"/>
        <v>0</v>
      </c>
      <c r="FW145" s="25">
        <f t="shared" si="359"/>
        <v>0</v>
      </c>
      <c r="FX145" s="25">
        <f t="shared" si="359"/>
        <v>0</v>
      </c>
      <c r="FY145" s="25">
        <f t="shared" si="359"/>
        <v>0</v>
      </c>
      <c r="FZ145" s="25">
        <f t="shared" si="359"/>
        <v>0</v>
      </c>
      <c r="GA145" s="25">
        <f t="shared" si="359"/>
        <v>0</v>
      </c>
      <c r="GB145" s="25">
        <f t="shared" si="359"/>
        <v>0</v>
      </c>
      <c r="GC145" s="25">
        <f t="shared" si="359"/>
        <v>0</v>
      </c>
      <c r="GD145" s="25">
        <f t="shared" si="359"/>
        <v>0</v>
      </c>
      <c r="GE145" s="25">
        <f t="shared" si="359"/>
        <v>0</v>
      </c>
      <c r="GF145" s="25">
        <f t="shared" si="359"/>
        <v>0</v>
      </c>
      <c r="GG145" s="25">
        <f t="shared" si="359"/>
        <v>0</v>
      </c>
      <c r="GH145" s="25">
        <f t="shared" si="359"/>
        <v>0</v>
      </c>
      <c r="GI145" s="25">
        <f t="shared" si="359"/>
        <v>0</v>
      </c>
      <c r="GJ145" s="25">
        <f t="shared" si="359"/>
        <v>0</v>
      </c>
      <c r="GK145" s="25">
        <f t="shared" si="359"/>
        <v>0</v>
      </c>
      <c r="GL145" s="25">
        <f t="shared" si="359"/>
        <v>0</v>
      </c>
      <c r="GM145" s="25">
        <f t="shared" si="359"/>
        <v>0</v>
      </c>
      <c r="GN145" s="25">
        <f t="shared" ref="GN145:IR145" si="360">IF(GN75&gt;0,1,0)</f>
        <v>0</v>
      </c>
      <c r="GO145" s="25">
        <f t="shared" si="360"/>
        <v>0</v>
      </c>
      <c r="GP145" s="25">
        <f t="shared" si="360"/>
        <v>0</v>
      </c>
      <c r="GQ145" s="25">
        <f t="shared" si="360"/>
        <v>0</v>
      </c>
      <c r="GR145" s="25">
        <f t="shared" si="360"/>
        <v>0</v>
      </c>
      <c r="GS145" s="25">
        <f t="shared" si="360"/>
        <v>0</v>
      </c>
      <c r="GT145" s="25">
        <f t="shared" si="360"/>
        <v>0</v>
      </c>
      <c r="GU145" s="25">
        <f t="shared" si="360"/>
        <v>0</v>
      </c>
      <c r="GV145" s="25">
        <f t="shared" si="360"/>
        <v>0</v>
      </c>
      <c r="GW145" s="25">
        <f t="shared" si="360"/>
        <v>0</v>
      </c>
      <c r="GX145" s="25">
        <f t="shared" si="360"/>
        <v>0</v>
      </c>
      <c r="GY145" s="25">
        <f t="shared" si="360"/>
        <v>0</v>
      </c>
      <c r="GZ145" s="25">
        <f t="shared" si="360"/>
        <v>0</v>
      </c>
      <c r="HA145" s="25">
        <f t="shared" si="360"/>
        <v>0</v>
      </c>
      <c r="HB145" s="25">
        <f t="shared" si="360"/>
        <v>0</v>
      </c>
      <c r="HC145" s="25">
        <f t="shared" si="360"/>
        <v>0</v>
      </c>
      <c r="HD145" s="25">
        <f t="shared" si="360"/>
        <v>0</v>
      </c>
      <c r="HE145" s="25">
        <f t="shared" si="360"/>
        <v>0</v>
      </c>
      <c r="HF145" s="25">
        <f t="shared" si="360"/>
        <v>0</v>
      </c>
      <c r="HG145" s="25">
        <f t="shared" si="360"/>
        <v>0</v>
      </c>
      <c r="HH145" s="25">
        <f t="shared" si="360"/>
        <v>0</v>
      </c>
      <c r="HI145" s="25">
        <f t="shared" si="360"/>
        <v>0</v>
      </c>
      <c r="HJ145" s="25">
        <f t="shared" si="360"/>
        <v>0</v>
      </c>
      <c r="HK145" s="25">
        <f t="shared" si="360"/>
        <v>0</v>
      </c>
      <c r="HL145" s="25">
        <f t="shared" si="360"/>
        <v>0</v>
      </c>
      <c r="HM145" s="25">
        <f t="shared" si="360"/>
        <v>0</v>
      </c>
      <c r="HN145" s="25">
        <f t="shared" si="360"/>
        <v>0</v>
      </c>
      <c r="HO145" s="25">
        <f t="shared" si="360"/>
        <v>0</v>
      </c>
      <c r="HP145" s="25">
        <f t="shared" si="360"/>
        <v>0</v>
      </c>
      <c r="HQ145" s="25">
        <f t="shared" si="360"/>
        <v>0</v>
      </c>
      <c r="HR145" s="25">
        <f t="shared" si="360"/>
        <v>0</v>
      </c>
      <c r="HS145" s="25">
        <f t="shared" si="360"/>
        <v>0</v>
      </c>
      <c r="HT145" s="25">
        <f t="shared" si="360"/>
        <v>0</v>
      </c>
      <c r="HU145" s="25">
        <f t="shared" si="360"/>
        <v>0</v>
      </c>
      <c r="HV145" s="25">
        <f t="shared" si="360"/>
        <v>0</v>
      </c>
      <c r="HW145" s="25">
        <f t="shared" si="360"/>
        <v>0</v>
      </c>
      <c r="HX145" s="25">
        <f t="shared" si="360"/>
        <v>0</v>
      </c>
      <c r="HY145" s="25">
        <f t="shared" si="360"/>
        <v>0</v>
      </c>
      <c r="HZ145" s="25">
        <f t="shared" si="360"/>
        <v>0</v>
      </c>
      <c r="IA145" s="25">
        <f t="shared" si="360"/>
        <v>0</v>
      </c>
      <c r="IB145" s="25">
        <f t="shared" si="360"/>
        <v>0</v>
      </c>
      <c r="IC145" s="25">
        <f t="shared" si="360"/>
        <v>0</v>
      </c>
      <c r="ID145" s="25">
        <f t="shared" si="360"/>
        <v>0</v>
      </c>
      <c r="IE145" s="25">
        <f t="shared" si="360"/>
        <v>0</v>
      </c>
      <c r="IF145" s="25">
        <f t="shared" si="360"/>
        <v>0</v>
      </c>
      <c r="IG145" s="25">
        <f t="shared" si="360"/>
        <v>0</v>
      </c>
      <c r="IH145" s="25">
        <f t="shared" si="360"/>
        <v>0</v>
      </c>
      <c r="II145" s="25">
        <f t="shared" si="360"/>
        <v>0</v>
      </c>
      <c r="IJ145" s="25">
        <f t="shared" si="360"/>
        <v>0</v>
      </c>
      <c r="IK145" s="25">
        <f t="shared" si="360"/>
        <v>0</v>
      </c>
      <c r="IL145" s="25">
        <f t="shared" si="360"/>
        <v>0</v>
      </c>
      <c r="IM145" s="25">
        <f t="shared" si="360"/>
        <v>0</v>
      </c>
      <c r="IN145" s="25">
        <f t="shared" si="360"/>
        <v>0</v>
      </c>
      <c r="IO145" s="25">
        <f t="shared" si="360"/>
        <v>0</v>
      </c>
      <c r="IP145" s="25">
        <f t="shared" si="360"/>
        <v>0</v>
      </c>
      <c r="IQ145" s="25">
        <f t="shared" si="360"/>
        <v>0</v>
      </c>
      <c r="IR145" s="197">
        <f t="shared" si="360"/>
        <v>0</v>
      </c>
    </row>
    <row r="146" spans="1:252" s="8" customFormat="1" hidden="1" x14ac:dyDescent="0.25">
      <c r="A146" s="216"/>
      <c r="B146" s="43"/>
      <c r="C146" s="25">
        <f>IF(AND(C144=1,C145=1),1,0)</f>
        <v>0</v>
      </c>
      <c r="D146" s="25">
        <f t="shared" ref="D146:BO146" si="361">IF(AND(D144=1,D145=1),1,0)</f>
        <v>0</v>
      </c>
      <c r="E146" s="25">
        <f t="shared" si="361"/>
        <v>0</v>
      </c>
      <c r="F146" s="25">
        <f t="shared" si="361"/>
        <v>0</v>
      </c>
      <c r="G146" s="25">
        <f t="shared" si="361"/>
        <v>0</v>
      </c>
      <c r="H146" s="25">
        <f t="shared" si="361"/>
        <v>0</v>
      </c>
      <c r="I146" s="25">
        <f t="shared" si="361"/>
        <v>0</v>
      </c>
      <c r="J146" s="25">
        <f t="shared" si="361"/>
        <v>0</v>
      </c>
      <c r="K146" s="25">
        <f t="shared" si="361"/>
        <v>0</v>
      </c>
      <c r="L146" s="25">
        <f t="shared" si="361"/>
        <v>0</v>
      </c>
      <c r="M146" s="25">
        <f t="shared" si="361"/>
        <v>0</v>
      </c>
      <c r="N146" s="25">
        <f t="shared" si="361"/>
        <v>0</v>
      </c>
      <c r="O146" s="25">
        <f t="shared" si="361"/>
        <v>0</v>
      </c>
      <c r="P146" s="25">
        <f t="shared" si="361"/>
        <v>0</v>
      </c>
      <c r="Q146" s="25">
        <f t="shared" si="361"/>
        <v>0</v>
      </c>
      <c r="R146" s="25">
        <f t="shared" si="361"/>
        <v>0</v>
      </c>
      <c r="S146" s="25">
        <f t="shared" si="361"/>
        <v>0</v>
      </c>
      <c r="T146" s="25">
        <f t="shared" si="361"/>
        <v>0</v>
      </c>
      <c r="U146" s="25">
        <f t="shared" si="361"/>
        <v>0</v>
      </c>
      <c r="V146" s="25">
        <f t="shared" si="361"/>
        <v>0</v>
      </c>
      <c r="W146" s="25">
        <f t="shared" si="361"/>
        <v>0</v>
      </c>
      <c r="X146" s="25">
        <f t="shared" si="361"/>
        <v>0</v>
      </c>
      <c r="Y146" s="25">
        <f t="shared" si="361"/>
        <v>0</v>
      </c>
      <c r="Z146" s="25">
        <f t="shared" si="361"/>
        <v>0</v>
      </c>
      <c r="AA146" s="25">
        <f t="shared" si="361"/>
        <v>0</v>
      </c>
      <c r="AB146" s="25">
        <f t="shared" si="361"/>
        <v>0</v>
      </c>
      <c r="AC146" s="25">
        <f t="shared" si="361"/>
        <v>0</v>
      </c>
      <c r="AD146" s="25">
        <f t="shared" si="361"/>
        <v>0</v>
      </c>
      <c r="AE146" s="25">
        <f t="shared" si="361"/>
        <v>0</v>
      </c>
      <c r="AF146" s="25">
        <f t="shared" si="361"/>
        <v>0</v>
      </c>
      <c r="AG146" s="25">
        <f t="shared" si="361"/>
        <v>0</v>
      </c>
      <c r="AH146" s="25">
        <f t="shared" si="361"/>
        <v>0</v>
      </c>
      <c r="AI146" s="25">
        <f t="shared" si="361"/>
        <v>0</v>
      </c>
      <c r="AJ146" s="25">
        <f t="shared" si="361"/>
        <v>0</v>
      </c>
      <c r="AK146" s="25">
        <f t="shared" si="361"/>
        <v>0</v>
      </c>
      <c r="AL146" s="25">
        <f t="shared" si="361"/>
        <v>0</v>
      </c>
      <c r="AM146" s="25">
        <f t="shared" si="361"/>
        <v>0</v>
      </c>
      <c r="AN146" s="25">
        <f t="shared" si="361"/>
        <v>0</v>
      </c>
      <c r="AO146" s="25">
        <f t="shared" si="361"/>
        <v>0</v>
      </c>
      <c r="AP146" s="25">
        <f t="shared" si="361"/>
        <v>0</v>
      </c>
      <c r="AQ146" s="25">
        <f t="shared" si="361"/>
        <v>0</v>
      </c>
      <c r="AR146" s="25">
        <f t="shared" si="361"/>
        <v>0</v>
      </c>
      <c r="AS146" s="25">
        <f t="shared" si="361"/>
        <v>0</v>
      </c>
      <c r="AT146" s="25">
        <f t="shared" si="361"/>
        <v>0</v>
      </c>
      <c r="AU146" s="25">
        <f t="shared" si="361"/>
        <v>0</v>
      </c>
      <c r="AV146" s="25">
        <f t="shared" si="361"/>
        <v>0</v>
      </c>
      <c r="AW146" s="25">
        <f t="shared" si="361"/>
        <v>0</v>
      </c>
      <c r="AX146" s="25">
        <f t="shared" si="361"/>
        <v>0</v>
      </c>
      <c r="AY146" s="25">
        <f t="shared" si="361"/>
        <v>0</v>
      </c>
      <c r="AZ146" s="25">
        <f t="shared" si="361"/>
        <v>0</v>
      </c>
      <c r="BA146" s="25">
        <f t="shared" si="361"/>
        <v>0</v>
      </c>
      <c r="BB146" s="25">
        <f t="shared" si="361"/>
        <v>0</v>
      </c>
      <c r="BC146" s="25">
        <f t="shared" si="361"/>
        <v>0</v>
      </c>
      <c r="BD146" s="25">
        <f t="shared" si="361"/>
        <v>0</v>
      </c>
      <c r="BE146" s="25">
        <f t="shared" si="361"/>
        <v>0</v>
      </c>
      <c r="BF146" s="25">
        <f t="shared" si="361"/>
        <v>0</v>
      </c>
      <c r="BG146" s="25">
        <f t="shared" si="361"/>
        <v>0</v>
      </c>
      <c r="BH146" s="25">
        <f t="shared" si="361"/>
        <v>0</v>
      </c>
      <c r="BI146" s="25">
        <f t="shared" si="361"/>
        <v>0</v>
      </c>
      <c r="BJ146" s="25">
        <f t="shared" si="361"/>
        <v>0</v>
      </c>
      <c r="BK146" s="25">
        <f t="shared" si="361"/>
        <v>0</v>
      </c>
      <c r="BL146" s="25">
        <f t="shared" si="361"/>
        <v>0</v>
      </c>
      <c r="BM146" s="25">
        <f t="shared" si="361"/>
        <v>0</v>
      </c>
      <c r="BN146" s="25">
        <f t="shared" si="361"/>
        <v>0</v>
      </c>
      <c r="BO146" s="25">
        <f t="shared" si="361"/>
        <v>0</v>
      </c>
      <c r="BP146" s="25">
        <f t="shared" ref="BP146:EA146" si="362">IF(AND(BP144=1,BP145=1),1,0)</f>
        <v>0</v>
      </c>
      <c r="BQ146" s="25">
        <f t="shared" si="362"/>
        <v>0</v>
      </c>
      <c r="BR146" s="25">
        <f t="shared" si="362"/>
        <v>0</v>
      </c>
      <c r="BS146" s="25">
        <f t="shared" si="362"/>
        <v>0</v>
      </c>
      <c r="BT146" s="25">
        <f t="shared" si="362"/>
        <v>0</v>
      </c>
      <c r="BU146" s="25">
        <f t="shared" si="362"/>
        <v>0</v>
      </c>
      <c r="BV146" s="25">
        <f t="shared" si="362"/>
        <v>0</v>
      </c>
      <c r="BW146" s="25">
        <f t="shared" si="362"/>
        <v>0</v>
      </c>
      <c r="BX146" s="25">
        <f t="shared" si="362"/>
        <v>0</v>
      </c>
      <c r="BY146" s="25">
        <f t="shared" si="362"/>
        <v>0</v>
      </c>
      <c r="BZ146" s="25">
        <f t="shared" si="362"/>
        <v>0</v>
      </c>
      <c r="CA146" s="25">
        <f t="shared" si="362"/>
        <v>0</v>
      </c>
      <c r="CB146" s="25">
        <f t="shared" si="362"/>
        <v>0</v>
      </c>
      <c r="CC146" s="25">
        <f t="shared" si="362"/>
        <v>0</v>
      </c>
      <c r="CD146" s="25">
        <f t="shared" si="362"/>
        <v>0</v>
      </c>
      <c r="CE146" s="25">
        <f t="shared" si="362"/>
        <v>0</v>
      </c>
      <c r="CF146" s="25">
        <f t="shared" si="362"/>
        <v>0</v>
      </c>
      <c r="CG146" s="25">
        <f t="shared" si="362"/>
        <v>0</v>
      </c>
      <c r="CH146" s="25">
        <f t="shared" si="362"/>
        <v>0</v>
      </c>
      <c r="CI146" s="25">
        <f t="shared" si="362"/>
        <v>0</v>
      </c>
      <c r="CJ146" s="25">
        <f t="shared" si="362"/>
        <v>0</v>
      </c>
      <c r="CK146" s="25">
        <f t="shared" si="362"/>
        <v>0</v>
      </c>
      <c r="CL146" s="25">
        <f t="shared" si="362"/>
        <v>0</v>
      </c>
      <c r="CM146" s="25">
        <f t="shared" si="362"/>
        <v>0</v>
      </c>
      <c r="CN146" s="25">
        <f t="shared" si="362"/>
        <v>0</v>
      </c>
      <c r="CO146" s="25">
        <f t="shared" si="362"/>
        <v>0</v>
      </c>
      <c r="CP146" s="25">
        <f t="shared" si="362"/>
        <v>0</v>
      </c>
      <c r="CQ146" s="25">
        <f t="shared" si="362"/>
        <v>0</v>
      </c>
      <c r="CR146" s="25">
        <f t="shared" si="362"/>
        <v>0</v>
      </c>
      <c r="CS146" s="25">
        <f t="shared" si="362"/>
        <v>0</v>
      </c>
      <c r="CT146" s="25">
        <f t="shared" si="362"/>
        <v>0</v>
      </c>
      <c r="CU146" s="25">
        <f t="shared" si="362"/>
        <v>0</v>
      </c>
      <c r="CV146" s="25">
        <f t="shared" si="362"/>
        <v>0</v>
      </c>
      <c r="CW146" s="25">
        <f t="shared" si="362"/>
        <v>0</v>
      </c>
      <c r="CX146" s="25">
        <f t="shared" si="362"/>
        <v>0</v>
      </c>
      <c r="CY146" s="25">
        <f t="shared" si="362"/>
        <v>0</v>
      </c>
      <c r="CZ146" s="25">
        <f t="shared" si="362"/>
        <v>0</v>
      </c>
      <c r="DA146" s="25">
        <f t="shared" si="362"/>
        <v>0</v>
      </c>
      <c r="DB146" s="25">
        <f t="shared" si="362"/>
        <v>0</v>
      </c>
      <c r="DC146" s="25">
        <f t="shared" si="362"/>
        <v>0</v>
      </c>
      <c r="DD146" s="25">
        <f t="shared" si="362"/>
        <v>0</v>
      </c>
      <c r="DE146" s="25">
        <f t="shared" si="362"/>
        <v>0</v>
      </c>
      <c r="DF146" s="25">
        <f t="shared" si="362"/>
        <v>0</v>
      </c>
      <c r="DG146" s="25">
        <f t="shared" si="362"/>
        <v>0</v>
      </c>
      <c r="DH146" s="25">
        <f t="shared" si="362"/>
        <v>0</v>
      </c>
      <c r="DI146" s="25">
        <f t="shared" si="362"/>
        <v>0</v>
      </c>
      <c r="DJ146" s="25">
        <f t="shared" si="362"/>
        <v>0</v>
      </c>
      <c r="DK146" s="25">
        <f t="shared" si="362"/>
        <v>0</v>
      </c>
      <c r="DL146" s="25">
        <f t="shared" si="362"/>
        <v>0</v>
      </c>
      <c r="DM146" s="25">
        <f t="shared" si="362"/>
        <v>0</v>
      </c>
      <c r="DN146" s="25">
        <f t="shared" si="362"/>
        <v>0</v>
      </c>
      <c r="DO146" s="25">
        <f t="shared" si="362"/>
        <v>0</v>
      </c>
      <c r="DP146" s="25">
        <f t="shared" si="362"/>
        <v>0</v>
      </c>
      <c r="DQ146" s="25">
        <f t="shared" si="362"/>
        <v>0</v>
      </c>
      <c r="DR146" s="25">
        <f t="shared" si="362"/>
        <v>0</v>
      </c>
      <c r="DS146" s="25">
        <f t="shared" si="362"/>
        <v>0</v>
      </c>
      <c r="DT146" s="25">
        <f t="shared" si="362"/>
        <v>0</v>
      </c>
      <c r="DU146" s="25">
        <f t="shared" si="362"/>
        <v>0</v>
      </c>
      <c r="DV146" s="25">
        <f t="shared" si="362"/>
        <v>0</v>
      </c>
      <c r="DW146" s="25">
        <f t="shared" si="362"/>
        <v>0</v>
      </c>
      <c r="DX146" s="25">
        <f t="shared" si="362"/>
        <v>0</v>
      </c>
      <c r="DY146" s="25">
        <f t="shared" si="362"/>
        <v>0</v>
      </c>
      <c r="DZ146" s="25">
        <f t="shared" si="362"/>
        <v>0</v>
      </c>
      <c r="EA146" s="25">
        <f t="shared" si="362"/>
        <v>0</v>
      </c>
      <c r="EB146" s="25">
        <f t="shared" ref="EB146:GM146" si="363">IF(AND(EB144=1,EB145=1),1,0)</f>
        <v>0</v>
      </c>
      <c r="EC146" s="25">
        <f t="shared" si="363"/>
        <v>0</v>
      </c>
      <c r="ED146" s="25">
        <f t="shared" si="363"/>
        <v>0</v>
      </c>
      <c r="EE146" s="25">
        <f t="shared" si="363"/>
        <v>0</v>
      </c>
      <c r="EF146" s="25">
        <f t="shared" si="363"/>
        <v>0</v>
      </c>
      <c r="EG146" s="25">
        <f t="shared" si="363"/>
        <v>0</v>
      </c>
      <c r="EH146" s="25">
        <f t="shared" si="363"/>
        <v>0</v>
      </c>
      <c r="EI146" s="25">
        <f t="shared" si="363"/>
        <v>0</v>
      </c>
      <c r="EJ146" s="25">
        <f t="shared" si="363"/>
        <v>0</v>
      </c>
      <c r="EK146" s="25">
        <f t="shared" si="363"/>
        <v>0</v>
      </c>
      <c r="EL146" s="25">
        <f t="shared" si="363"/>
        <v>0</v>
      </c>
      <c r="EM146" s="25">
        <f t="shared" si="363"/>
        <v>0</v>
      </c>
      <c r="EN146" s="25">
        <f t="shared" si="363"/>
        <v>0</v>
      </c>
      <c r="EO146" s="25">
        <f t="shared" si="363"/>
        <v>0</v>
      </c>
      <c r="EP146" s="25">
        <f t="shared" si="363"/>
        <v>0</v>
      </c>
      <c r="EQ146" s="25">
        <f t="shared" si="363"/>
        <v>0</v>
      </c>
      <c r="ER146" s="25">
        <f t="shared" si="363"/>
        <v>0</v>
      </c>
      <c r="ES146" s="25">
        <f t="shared" si="363"/>
        <v>0</v>
      </c>
      <c r="ET146" s="25">
        <f t="shared" si="363"/>
        <v>0</v>
      </c>
      <c r="EU146" s="25">
        <f t="shared" si="363"/>
        <v>0</v>
      </c>
      <c r="EV146" s="25">
        <f t="shared" si="363"/>
        <v>0</v>
      </c>
      <c r="EW146" s="25">
        <f t="shared" si="363"/>
        <v>0</v>
      </c>
      <c r="EX146" s="25">
        <f t="shared" si="363"/>
        <v>0</v>
      </c>
      <c r="EY146" s="25">
        <f t="shared" si="363"/>
        <v>0</v>
      </c>
      <c r="EZ146" s="25">
        <f t="shared" si="363"/>
        <v>0</v>
      </c>
      <c r="FA146" s="25">
        <f t="shared" si="363"/>
        <v>0</v>
      </c>
      <c r="FB146" s="25">
        <f t="shared" si="363"/>
        <v>0</v>
      </c>
      <c r="FC146" s="25">
        <f t="shared" si="363"/>
        <v>0</v>
      </c>
      <c r="FD146" s="25">
        <f t="shared" si="363"/>
        <v>0</v>
      </c>
      <c r="FE146" s="25">
        <f t="shared" si="363"/>
        <v>0</v>
      </c>
      <c r="FF146" s="25">
        <f t="shared" si="363"/>
        <v>0</v>
      </c>
      <c r="FG146" s="25">
        <f t="shared" si="363"/>
        <v>0</v>
      </c>
      <c r="FH146" s="25">
        <f t="shared" si="363"/>
        <v>0</v>
      </c>
      <c r="FI146" s="25">
        <f t="shared" si="363"/>
        <v>0</v>
      </c>
      <c r="FJ146" s="25">
        <f t="shared" si="363"/>
        <v>0</v>
      </c>
      <c r="FK146" s="25">
        <f t="shared" si="363"/>
        <v>0</v>
      </c>
      <c r="FL146" s="25">
        <f t="shared" si="363"/>
        <v>0</v>
      </c>
      <c r="FM146" s="25">
        <f t="shared" si="363"/>
        <v>0</v>
      </c>
      <c r="FN146" s="25">
        <f t="shared" si="363"/>
        <v>0</v>
      </c>
      <c r="FO146" s="25">
        <f t="shared" si="363"/>
        <v>0</v>
      </c>
      <c r="FP146" s="25">
        <f t="shared" si="363"/>
        <v>0</v>
      </c>
      <c r="FQ146" s="25">
        <f t="shared" si="363"/>
        <v>0</v>
      </c>
      <c r="FR146" s="25">
        <f t="shared" si="363"/>
        <v>0</v>
      </c>
      <c r="FS146" s="25">
        <f t="shared" si="363"/>
        <v>0</v>
      </c>
      <c r="FT146" s="25">
        <f t="shared" si="363"/>
        <v>0</v>
      </c>
      <c r="FU146" s="25">
        <f t="shared" si="363"/>
        <v>0</v>
      </c>
      <c r="FV146" s="25">
        <f t="shared" si="363"/>
        <v>0</v>
      </c>
      <c r="FW146" s="25">
        <f t="shared" si="363"/>
        <v>0</v>
      </c>
      <c r="FX146" s="25">
        <f t="shared" si="363"/>
        <v>0</v>
      </c>
      <c r="FY146" s="25">
        <f t="shared" si="363"/>
        <v>0</v>
      </c>
      <c r="FZ146" s="25">
        <f t="shared" si="363"/>
        <v>0</v>
      </c>
      <c r="GA146" s="25">
        <f t="shared" si="363"/>
        <v>0</v>
      </c>
      <c r="GB146" s="25">
        <f t="shared" si="363"/>
        <v>0</v>
      </c>
      <c r="GC146" s="25">
        <f t="shared" si="363"/>
        <v>0</v>
      </c>
      <c r="GD146" s="25">
        <f t="shared" si="363"/>
        <v>0</v>
      </c>
      <c r="GE146" s="25">
        <f t="shared" si="363"/>
        <v>0</v>
      </c>
      <c r="GF146" s="25">
        <f t="shared" si="363"/>
        <v>0</v>
      </c>
      <c r="GG146" s="25">
        <f t="shared" si="363"/>
        <v>0</v>
      </c>
      <c r="GH146" s="25">
        <f t="shared" si="363"/>
        <v>0</v>
      </c>
      <c r="GI146" s="25">
        <f t="shared" si="363"/>
        <v>0</v>
      </c>
      <c r="GJ146" s="25">
        <f t="shared" si="363"/>
        <v>0</v>
      </c>
      <c r="GK146" s="25">
        <f t="shared" si="363"/>
        <v>0</v>
      </c>
      <c r="GL146" s="25">
        <f t="shared" si="363"/>
        <v>0</v>
      </c>
      <c r="GM146" s="25">
        <f t="shared" si="363"/>
        <v>0</v>
      </c>
      <c r="GN146" s="25">
        <f t="shared" ref="GN146:IR146" si="364">IF(AND(GN144=1,GN145=1),1,0)</f>
        <v>0</v>
      </c>
      <c r="GO146" s="25">
        <f t="shared" si="364"/>
        <v>0</v>
      </c>
      <c r="GP146" s="25">
        <f t="shared" si="364"/>
        <v>0</v>
      </c>
      <c r="GQ146" s="25">
        <f t="shared" si="364"/>
        <v>0</v>
      </c>
      <c r="GR146" s="25">
        <f t="shared" si="364"/>
        <v>0</v>
      </c>
      <c r="GS146" s="25">
        <f t="shared" si="364"/>
        <v>0</v>
      </c>
      <c r="GT146" s="25">
        <f t="shared" si="364"/>
        <v>0</v>
      </c>
      <c r="GU146" s="25">
        <f t="shared" si="364"/>
        <v>0</v>
      </c>
      <c r="GV146" s="25">
        <f t="shared" si="364"/>
        <v>0</v>
      </c>
      <c r="GW146" s="25">
        <f t="shared" si="364"/>
        <v>0</v>
      </c>
      <c r="GX146" s="25">
        <f t="shared" si="364"/>
        <v>0</v>
      </c>
      <c r="GY146" s="25">
        <f t="shared" si="364"/>
        <v>0</v>
      </c>
      <c r="GZ146" s="25">
        <f t="shared" si="364"/>
        <v>0</v>
      </c>
      <c r="HA146" s="25">
        <f t="shared" si="364"/>
        <v>0</v>
      </c>
      <c r="HB146" s="25">
        <f t="shared" si="364"/>
        <v>0</v>
      </c>
      <c r="HC146" s="25">
        <f t="shared" si="364"/>
        <v>0</v>
      </c>
      <c r="HD146" s="25">
        <f t="shared" si="364"/>
        <v>0</v>
      </c>
      <c r="HE146" s="25">
        <f t="shared" si="364"/>
        <v>0</v>
      </c>
      <c r="HF146" s="25">
        <f t="shared" si="364"/>
        <v>0</v>
      </c>
      <c r="HG146" s="25">
        <f t="shared" si="364"/>
        <v>0</v>
      </c>
      <c r="HH146" s="25">
        <f t="shared" si="364"/>
        <v>0</v>
      </c>
      <c r="HI146" s="25">
        <f t="shared" si="364"/>
        <v>0</v>
      </c>
      <c r="HJ146" s="25">
        <f t="shared" si="364"/>
        <v>0</v>
      </c>
      <c r="HK146" s="25">
        <f t="shared" si="364"/>
        <v>0</v>
      </c>
      <c r="HL146" s="25">
        <f t="shared" si="364"/>
        <v>0</v>
      </c>
      <c r="HM146" s="25">
        <f t="shared" si="364"/>
        <v>0</v>
      </c>
      <c r="HN146" s="25">
        <f t="shared" si="364"/>
        <v>0</v>
      </c>
      <c r="HO146" s="25">
        <f t="shared" si="364"/>
        <v>0</v>
      </c>
      <c r="HP146" s="25">
        <f t="shared" si="364"/>
        <v>0</v>
      </c>
      <c r="HQ146" s="25">
        <f t="shared" si="364"/>
        <v>0</v>
      </c>
      <c r="HR146" s="25">
        <f t="shared" si="364"/>
        <v>0</v>
      </c>
      <c r="HS146" s="25">
        <f t="shared" si="364"/>
        <v>0</v>
      </c>
      <c r="HT146" s="25">
        <f t="shared" si="364"/>
        <v>0</v>
      </c>
      <c r="HU146" s="25">
        <f t="shared" si="364"/>
        <v>0</v>
      </c>
      <c r="HV146" s="25">
        <f t="shared" si="364"/>
        <v>0</v>
      </c>
      <c r="HW146" s="25">
        <f t="shared" si="364"/>
        <v>0</v>
      </c>
      <c r="HX146" s="25">
        <f t="shared" si="364"/>
        <v>0</v>
      </c>
      <c r="HY146" s="25">
        <f t="shared" si="364"/>
        <v>0</v>
      </c>
      <c r="HZ146" s="25">
        <f t="shared" si="364"/>
        <v>0</v>
      </c>
      <c r="IA146" s="25">
        <f t="shared" si="364"/>
        <v>0</v>
      </c>
      <c r="IB146" s="25">
        <f t="shared" si="364"/>
        <v>0</v>
      </c>
      <c r="IC146" s="25">
        <f t="shared" si="364"/>
        <v>0</v>
      </c>
      <c r="ID146" s="25">
        <f t="shared" si="364"/>
        <v>0</v>
      </c>
      <c r="IE146" s="25">
        <f t="shared" si="364"/>
        <v>0</v>
      </c>
      <c r="IF146" s="25">
        <f t="shared" si="364"/>
        <v>0</v>
      </c>
      <c r="IG146" s="25">
        <f t="shared" si="364"/>
        <v>0</v>
      </c>
      <c r="IH146" s="25">
        <f t="shared" si="364"/>
        <v>0</v>
      </c>
      <c r="II146" s="25">
        <f t="shared" si="364"/>
        <v>0</v>
      </c>
      <c r="IJ146" s="25">
        <f t="shared" si="364"/>
        <v>0</v>
      </c>
      <c r="IK146" s="25">
        <f t="shared" si="364"/>
        <v>0</v>
      </c>
      <c r="IL146" s="25">
        <f t="shared" si="364"/>
        <v>0</v>
      </c>
      <c r="IM146" s="25">
        <f t="shared" si="364"/>
        <v>0</v>
      </c>
      <c r="IN146" s="25">
        <f t="shared" si="364"/>
        <v>0</v>
      </c>
      <c r="IO146" s="25">
        <f t="shared" si="364"/>
        <v>0</v>
      </c>
      <c r="IP146" s="25">
        <f t="shared" si="364"/>
        <v>0</v>
      </c>
      <c r="IQ146" s="25">
        <f t="shared" si="364"/>
        <v>0</v>
      </c>
      <c r="IR146" s="197">
        <f t="shared" si="364"/>
        <v>0</v>
      </c>
    </row>
    <row r="147" spans="1:252" s="8" customFormat="1" hidden="1" x14ac:dyDescent="0.25">
      <c r="A147" s="216"/>
      <c r="B147" s="43"/>
      <c r="C147" s="25">
        <f>IF(B147=1,1,C144)</f>
        <v>0</v>
      </c>
      <c r="D147" s="25">
        <f t="shared" ref="D147:BO147" si="365">IF(C147=1,1,D144)</f>
        <v>0</v>
      </c>
      <c r="E147" s="25">
        <f t="shared" si="365"/>
        <v>0</v>
      </c>
      <c r="F147" s="25">
        <f t="shared" si="365"/>
        <v>0</v>
      </c>
      <c r="G147" s="25">
        <f t="shared" si="365"/>
        <v>0</v>
      </c>
      <c r="H147" s="25">
        <f t="shared" si="365"/>
        <v>0</v>
      </c>
      <c r="I147" s="25">
        <f t="shared" si="365"/>
        <v>0</v>
      </c>
      <c r="J147" s="25">
        <f t="shared" si="365"/>
        <v>0</v>
      </c>
      <c r="K147" s="25">
        <f t="shared" si="365"/>
        <v>0</v>
      </c>
      <c r="L147" s="25">
        <f t="shared" si="365"/>
        <v>0</v>
      </c>
      <c r="M147" s="25">
        <f t="shared" si="365"/>
        <v>0</v>
      </c>
      <c r="N147" s="25">
        <f t="shared" si="365"/>
        <v>0</v>
      </c>
      <c r="O147" s="25">
        <f t="shared" si="365"/>
        <v>0</v>
      </c>
      <c r="P147" s="25">
        <f t="shared" si="365"/>
        <v>0</v>
      </c>
      <c r="Q147" s="25">
        <f t="shared" si="365"/>
        <v>0</v>
      </c>
      <c r="R147" s="25">
        <f t="shared" si="365"/>
        <v>0</v>
      </c>
      <c r="S147" s="25">
        <f t="shared" si="365"/>
        <v>0</v>
      </c>
      <c r="T147" s="25">
        <f t="shared" si="365"/>
        <v>0</v>
      </c>
      <c r="U147" s="25">
        <f t="shared" si="365"/>
        <v>0</v>
      </c>
      <c r="V147" s="25">
        <f t="shared" si="365"/>
        <v>0</v>
      </c>
      <c r="W147" s="25">
        <f t="shared" si="365"/>
        <v>0</v>
      </c>
      <c r="X147" s="25">
        <f t="shared" si="365"/>
        <v>0</v>
      </c>
      <c r="Y147" s="25">
        <f t="shared" si="365"/>
        <v>0</v>
      </c>
      <c r="Z147" s="25">
        <f t="shared" si="365"/>
        <v>0</v>
      </c>
      <c r="AA147" s="25">
        <f t="shared" si="365"/>
        <v>0</v>
      </c>
      <c r="AB147" s="25">
        <f t="shared" si="365"/>
        <v>0</v>
      </c>
      <c r="AC147" s="25">
        <f t="shared" si="365"/>
        <v>0</v>
      </c>
      <c r="AD147" s="25">
        <f t="shared" si="365"/>
        <v>0</v>
      </c>
      <c r="AE147" s="25">
        <f t="shared" si="365"/>
        <v>0</v>
      </c>
      <c r="AF147" s="25">
        <f t="shared" si="365"/>
        <v>0</v>
      </c>
      <c r="AG147" s="25">
        <f t="shared" si="365"/>
        <v>0</v>
      </c>
      <c r="AH147" s="25">
        <f t="shared" si="365"/>
        <v>0</v>
      </c>
      <c r="AI147" s="25">
        <f t="shared" si="365"/>
        <v>0</v>
      </c>
      <c r="AJ147" s="25">
        <f t="shared" si="365"/>
        <v>0</v>
      </c>
      <c r="AK147" s="25">
        <f t="shared" si="365"/>
        <v>0</v>
      </c>
      <c r="AL147" s="25">
        <f t="shared" si="365"/>
        <v>0</v>
      </c>
      <c r="AM147" s="25">
        <f t="shared" si="365"/>
        <v>0</v>
      </c>
      <c r="AN147" s="25">
        <f t="shared" si="365"/>
        <v>0</v>
      </c>
      <c r="AO147" s="25">
        <f t="shared" si="365"/>
        <v>0</v>
      </c>
      <c r="AP147" s="25">
        <f t="shared" si="365"/>
        <v>0</v>
      </c>
      <c r="AQ147" s="25">
        <f t="shared" si="365"/>
        <v>0</v>
      </c>
      <c r="AR147" s="25">
        <f t="shared" si="365"/>
        <v>0</v>
      </c>
      <c r="AS147" s="25">
        <f t="shared" si="365"/>
        <v>0</v>
      </c>
      <c r="AT147" s="25">
        <f t="shared" si="365"/>
        <v>0</v>
      </c>
      <c r="AU147" s="25">
        <f t="shared" si="365"/>
        <v>0</v>
      </c>
      <c r="AV147" s="25">
        <f t="shared" si="365"/>
        <v>0</v>
      </c>
      <c r="AW147" s="25">
        <f t="shared" si="365"/>
        <v>0</v>
      </c>
      <c r="AX147" s="25">
        <f t="shared" si="365"/>
        <v>0</v>
      </c>
      <c r="AY147" s="25">
        <f t="shared" si="365"/>
        <v>0</v>
      </c>
      <c r="AZ147" s="25">
        <f t="shared" si="365"/>
        <v>0</v>
      </c>
      <c r="BA147" s="25">
        <f t="shared" si="365"/>
        <v>0</v>
      </c>
      <c r="BB147" s="25">
        <f t="shared" si="365"/>
        <v>0</v>
      </c>
      <c r="BC147" s="25">
        <f t="shared" si="365"/>
        <v>0</v>
      </c>
      <c r="BD147" s="25">
        <f t="shared" si="365"/>
        <v>0</v>
      </c>
      <c r="BE147" s="25">
        <f t="shared" si="365"/>
        <v>0</v>
      </c>
      <c r="BF147" s="25">
        <f t="shared" si="365"/>
        <v>0</v>
      </c>
      <c r="BG147" s="25">
        <f t="shared" si="365"/>
        <v>0</v>
      </c>
      <c r="BH147" s="25">
        <f t="shared" si="365"/>
        <v>0</v>
      </c>
      <c r="BI147" s="25">
        <f t="shared" si="365"/>
        <v>0</v>
      </c>
      <c r="BJ147" s="25">
        <f t="shared" si="365"/>
        <v>0</v>
      </c>
      <c r="BK147" s="25">
        <f t="shared" si="365"/>
        <v>0</v>
      </c>
      <c r="BL147" s="25">
        <f t="shared" si="365"/>
        <v>0</v>
      </c>
      <c r="BM147" s="25">
        <f t="shared" si="365"/>
        <v>0</v>
      </c>
      <c r="BN147" s="25">
        <f t="shared" si="365"/>
        <v>0</v>
      </c>
      <c r="BO147" s="25">
        <f t="shared" si="365"/>
        <v>0</v>
      </c>
      <c r="BP147" s="25">
        <f t="shared" ref="BP147:EA147" si="366">IF(BO147=1,1,BP144)</f>
        <v>0</v>
      </c>
      <c r="BQ147" s="25">
        <f t="shared" si="366"/>
        <v>0</v>
      </c>
      <c r="BR147" s="25">
        <f t="shared" si="366"/>
        <v>0</v>
      </c>
      <c r="BS147" s="25">
        <f t="shared" si="366"/>
        <v>0</v>
      </c>
      <c r="BT147" s="25">
        <f t="shared" si="366"/>
        <v>0</v>
      </c>
      <c r="BU147" s="25">
        <f t="shared" si="366"/>
        <v>0</v>
      </c>
      <c r="BV147" s="25">
        <f t="shared" si="366"/>
        <v>0</v>
      </c>
      <c r="BW147" s="25">
        <f t="shared" si="366"/>
        <v>0</v>
      </c>
      <c r="BX147" s="25">
        <f t="shared" si="366"/>
        <v>0</v>
      </c>
      <c r="BY147" s="25">
        <f t="shared" si="366"/>
        <v>0</v>
      </c>
      <c r="BZ147" s="25">
        <f t="shared" si="366"/>
        <v>0</v>
      </c>
      <c r="CA147" s="25">
        <f t="shared" si="366"/>
        <v>0</v>
      </c>
      <c r="CB147" s="25">
        <f t="shared" si="366"/>
        <v>0</v>
      </c>
      <c r="CC147" s="25">
        <f t="shared" si="366"/>
        <v>0</v>
      </c>
      <c r="CD147" s="25">
        <f t="shared" si="366"/>
        <v>0</v>
      </c>
      <c r="CE147" s="25">
        <f t="shared" si="366"/>
        <v>0</v>
      </c>
      <c r="CF147" s="25">
        <f t="shared" si="366"/>
        <v>0</v>
      </c>
      <c r="CG147" s="25">
        <f t="shared" si="366"/>
        <v>0</v>
      </c>
      <c r="CH147" s="25">
        <f t="shared" si="366"/>
        <v>0</v>
      </c>
      <c r="CI147" s="25">
        <f t="shared" si="366"/>
        <v>0</v>
      </c>
      <c r="CJ147" s="25">
        <f t="shared" si="366"/>
        <v>0</v>
      </c>
      <c r="CK147" s="25">
        <f t="shared" si="366"/>
        <v>0</v>
      </c>
      <c r="CL147" s="25">
        <f t="shared" si="366"/>
        <v>0</v>
      </c>
      <c r="CM147" s="25">
        <f t="shared" si="366"/>
        <v>0</v>
      </c>
      <c r="CN147" s="25">
        <f t="shared" si="366"/>
        <v>0</v>
      </c>
      <c r="CO147" s="25">
        <f t="shared" si="366"/>
        <v>0</v>
      </c>
      <c r="CP147" s="25">
        <f t="shared" si="366"/>
        <v>0</v>
      </c>
      <c r="CQ147" s="25">
        <f t="shared" si="366"/>
        <v>0</v>
      </c>
      <c r="CR147" s="25">
        <f t="shared" si="366"/>
        <v>0</v>
      </c>
      <c r="CS147" s="25">
        <f t="shared" si="366"/>
        <v>0</v>
      </c>
      <c r="CT147" s="25">
        <f t="shared" si="366"/>
        <v>0</v>
      </c>
      <c r="CU147" s="25">
        <f t="shared" si="366"/>
        <v>0</v>
      </c>
      <c r="CV147" s="25">
        <f t="shared" si="366"/>
        <v>0</v>
      </c>
      <c r="CW147" s="25">
        <f t="shared" si="366"/>
        <v>0</v>
      </c>
      <c r="CX147" s="25">
        <f t="shared" si="366"/>
        <v>0</v>
      </c>
      <c r="CY147" s="25">
        <f t="shared" si="366"/>
        <v>0</v>
      </c>
      <c r="CZ147" s="25">
        <f t="shared" si="366"/>
        <v>0</v>
      </c>
      <c r="DA147" s="25">
        <f t="shared" si="366"/>
        <v>0</v>
      </c>
      <c r="DB147" s="25">
        <f t="shared" si="366"/>
        <v>0</v>
      </c>
      <c r="DC147" s="25">
        <f t="shared" si="366"/>
        <v>0</v>
      </c>
      <c r="DD147" s="25">
        <f t="shared" si="366"/>
        <v>0</v>
      </c>
      <c r="DE147" s="25">
        <f t="shared" si="366"/>
        <v>0</v>
      </c>
      <c r="DF147" s="25">
        <f t="shared" si="366"/>
        <v>0</v>
      </c>
      <c r="DG147" s="25">
        <f t="shared" si="366"/>
        <v>0</v>
      </c>
      <c r="DH147" s="25">
        <f t="shared" si="366"/>
        <v>0</v>
      </c>
      <c r="DI147" s="25">
        <f t="shared" si="366"/>
        <v>0</v>
      </c>
      <c r="DJ147" s="25">
        <f t="shared" si="366"/>
        <v>0</v>
      </c>
      <c r="DK147" s="25">
        <f t="shared" si="366"/>
        <v>0</v>
      </c>
      <c r="DL147" s="25">
        <f t="shared" si="366"/>
        <v>0</v>
      </c>
      <c r="DM147" s="25">
        <f t="shared" si="366"/>
        <v>0</v>
      </c>
      <c r="DN147" s="25">
        <f t="shared" si="366"/>
        <v>0</v>
      </c>
      <c r="DO147" s="25">
        <f t="shared" si="366"/>
        <v>0</v>
      </c>
      <c r="DP147" s="25">
        <f t="shared" si="366"/>
        <v>0</v>
      </c>
      <c r="DQ147" s="25">
        <f t="shared" si="366"/>
        <v>0</v>
      </c>
      <c r="DR147" s="25">
        <f t="shared" si="366"/>
        <v>0</v>
      </c>
      <c r="DS147" s="25">
        <f t="shared" si="366"/>
        <v>0</v>
      </c>
      <c r="DT147" s="25">
        <f t="shared" si="366"/>
        <v>0</v>
      </c>
      <c r="DU147" s="25">
        <f t="shared" si="366"/>
        <v>0</v>
      </c>
      <c r="DV147" s="25">
        <f t="shared" si="366"/>
        <v>0</v>
      </c>
      <c r="DW147" s="25">
        <f t="shared" si="366"/>
        <v>0</v>
      </c>
      <c r="DX147" s="25">
        <f t="shared" si="366"/>
        <v>0</v>
      </c>
      <c r="DY147" s="25">
        <f t="shared" si="366"/>
        <v>0</v>
      </c>
      <c r="DZ147" s="25">
        <f t="shared" si="366"/>
        <v>0</v>
      </c>
      <c r="EA147" s="25">
        <f t="shared" si="366"/>
        <v>0</v>
      </c>
      <c r="EB147" s="25">
        <f t="shared" ref="EB147:GM147" si="367">IF(EA147=1,1,EB144)</f>
        <v>0</v>
      </c>
      <c r="EC147" s="25">
        <f t="shared" si="367"/>
        <v>0</v>
      </c>
      <c r="ED147" s="25">
        <f t="shared" si="367"/>
        <v>0</v>
      </c>
      <c r="EE147" s="25">
        <f t="shared" si="367"/>
        <v>0</v>
      </c>
      <c r="EF147" s="25">
        <f t="shared" si="367"/>
        <v>0</v>
      </c>
      <c r="EG147" s="25">
        <f t="shared" si="367"/>
        <v>0</v>
      </c>
      <c r="EH147" s="25">
        <f t="shared" si="367"/>
        <v>0</v>
      </c>
      <c r="EI147" s="25">
        <f t="shared" si="367"/>
        <v>0</v>
      </c>
      <c r="EJ147" s="25">
        <f t="shared" si="367"/>
        <v>0</v>
      </c>
      <c r="EK147" s="25">
        <f t="shared" si="367"/>
        <v>0</v>
      </c>
      <c r="EL147" s="25">
        <f t="shared" si="367"/>
        <v>0</v>
      </c>
      <c r="EM147" s="25">
        <f t="shared" si="367"/>
        <v>0</v>
      </c>
      <c r="EN147" s="25">
        <f t="shared" si="367"/>
        <v>0</v>
      </c>
      <c r="EO147" s="25">
        <f t="shared" si="367"/>
        <v>0</v>
      </c>
      <c r="EP147" s="25">
        <f t="shared" si="367"/>
        <v>0</v>
      </c>
      <c r="EQ147" s="25">
        <f t="shared" si="367"/>
        <v>0</v>
      </c>
      <c r="ER147" s="25">
        <f t="shared" si="367"/>
        <v>0</v>
      </c>
      <c r="ES147" s="25">
        <f t="shared" si="367"/>
        <v>0</v>
      </c>
      <c r="ET147" s="25">
        <f t="shared" si="367"/>
        <v>0</v>
      </c>
      <c r="EU147" s="25">
        <f t="shared" si="367"/>
        <v>0</v>
      </c>
      <c r="EV147" s="25">
        <f t="shared" si="367"/>
        <v>0</v>
      </c>
      <c r="EW147" s="25">
        <f t="shared" si="367"/>
        <v>0</v>
      </c>
      <c r="EX147" s="25">
        <f t="shared" si="367"/>
        <v>0</v>
      </c>
      <c r="EY147" s="25">
        <f t="shared" si="367"/>
        <v>0</v>
      </c>
      <c r="EZ147" s="25">
        <f t="shared" si="367"/>
        <v>0</v>
      </c>
      <c r="FA147" s="25">
        <f t="shared" si="367"/>
        <v>0</v>
      </c>
      <c r="FB147" s="25">
        <f t="shared" si="367"/>
        <v>0</v>
      </c>
      <c r="FC147" s="25">
        <f t="shared" si="367"/>
        <v>0</v>
      </c>
      <c r="FD147" s="25">
        <f t="shared" si="367"/>
        <v>0</v>
      </c>
      <c r="FE147" s="25">
        <f t="shared" si="367"/>
        <v>0</v>
      </c>
      <c r="FF147" s="25">
        <f t="shared" si="367"/>
        <v>0</v>
      </c>
      <c r="FG147" s="25">
        <f t="shared" si="367"/>
        <v>0</v>
      </c>
      <c r="FH147" s="25">
        <f t="shared" si="367"/>
        <v>0</v>
      </c>
      <c r="FI147" s="25">
        <f t="shared" si="367"/>
        <v>0</v>
      </c>
      <c r="FJ147" s="25">
        <f t="shared" si="367"/>
        <v>0</v>
      </c>
      <c r="FK147" s="25">
        <f t="shared" si="367"/>
        <v>0</v>
      </c>
      <c r="FL147" s="25">
        <f t="shared" si="367"/>
        <v>0</v>
      </c>
      <c r="FM147" s="25">
        <f t="shared" si="367"/>
        <v>0</v>
      </c>
      <c r="FN147" s="25">
        <f t="shared" si="367"/>
        <v>0</v>
      </c>
      <c r="FO147" s="25">
        <f t="shared" si="367"/>
        <v>0</v>
      </c>
      <c r="FP147" s="25">
        <f t="shared" si="367"/>
        <v>0</v>
      </c>
      <c r="FQ147" s="25">
        <f t="shared" si="367"/>
        <v>0</v>
      </c>
      <c r="FR147" s="25">
        <f t="shared" si="367"/>
        <v>0</v>
      </c>
      <c r="FS147" s="25">
        <f t="shared" si="367"/>
        <v>0</v>
      </c>
      <c r="FT147" s="25">
        <f t="shared" si="367"/>
        <v>0</v>
      </c>
      <c r="FU147" s="25">
        <f t="shared" si="367"/>
        <v>0</v>
      </c>
      <c r="FV147" s="25">
        <f t="shared" si="367"/>
        <v>0</v>
      </c>
      <c r="FW147" s="25">
        <f t="shared" si="367"/>
        <v>0</v>
      </c>
      <c r="FX147" s="25">
        <f t="shared" si="367"/>
        <v>0</v>
      </c>
      <c r="FY147" s="25">
        <f t="shared" si="367"/>
        <v>0</v>
      </c>
      <c r="FZ147" s="25">
        <f t="shared" si="367"/>
        <v>0</v>
      </c>
      <c r="GA147" s="25">
        <f t="shared" si="367"/>
        <v>0</v>
      </c>
      <c r="GB147" s="25">
        <f t="shared" si="367"/>
        <v>0</v>
      </c>
      <c r="GC147" s="25">
        <f t="shared" si="367"/>
        <v>0</v>
      </c>
      <c r="GD147" s="25">
        <f t="shared" si="367"/>
        <v>0</v>
      </c>
      <c r="GE147" s="25">
        <f t="shared" si="367"/>
        <v>0</v>
      </c>
      <c r="GF147" s="25">
        <f t="shared" si="367"/>
        <v>0</v>
      </c>
      <c r="GG147" s="25">
        <f t="shared" si="367"/>
        <v>0</v>
      </c>
      <c r="GH147" s="25">
        <f t="shared" si="367"/>
        <v>0</v>
      </c>
      <c r="GI147" s="25">
        <f t="shared" si="367"/>
        <v>0</v>
      </c>
      <c r="GJ147" s="25">
        <f t="shared" si="367"/>
        <v>0</v>
      </c>
      <c r="GK147" s="25">
        <f t="shared" si="367"/>
        <v>0</v>
      </c>
      <c r="GL147" s="25">
        <f t="shared" si="367"/>
        <v>0</v>
      </c>
      <c r="GM147" s="25">
        <f t="shared" si="367"/>
        <v>0</v>
      </c>
      <c r="GN147" s="25">
        <f t="shared" ref="GN147:IR147" si="368">IF(GM147=1,1,GN144)</f>
        <v>0</v>
      </c>
      <c r="GO147" s="25">
        <f t="shared" si="368"/>
        <v>0</v>
      </c>
      <c r="GP147" s="25">
        <f t="shared" si="368"/>
        <v>0</v>
      </c>
      <c r="GQ147" s="25">
        <f t="shared" si="368"/>
        <v>0</v>
      </c>
      <c r="GR147" s="25">
        <f t="shared" si="368"/>
        <v>0</v>
      </c>
      <c r="GS147" s="25">
        <f t="shared" si="368"/>
        <v>0</v>
      </c>
      <c r="GT147" s="25">
        <f t="shared" si="368"/>
        <v>0</v>
      </c>
      <c r="GU147" s="25">
        <f t="shared" si="368"/>
        <v>0</v>
      </c>
      <c r="GV147" s="25">
        <f t="shared" si="368"/>
        <v>0</v>
      </c>
      <c r="GW147" s="25">
        <f t="shared" si="368"/>
        <v>0</v>
      </c>
      <c r="GX147" s="25">
        <f t="shared" si="368"/>
        <v>0</v>
      </c>
      <c r="GY147" s="25">
        <f t="shared" si="368"/>
        <v>0</v>
      </c>
      <c r="GZ147" s="25">
        <f t="shared" si="368"/>
        <v>0</v>
      </c>
      <c r="HA147" s="25">
        <f t="shared" si="368"/>
        <v>0</v>
      </c>
      <c r="HB147" s="25">
        <f t="shared" si="368"/>
        <v>0</v>
      </c>
      <c r="HC147" s="25">
        <f t="shared" si="368"/>
        <v>0</v>
      </c>
      <c r="HD147" s="25">
        <f t="shared" si="368"/>
        <v>0</v>
      </c>
      <c r="HE147" s="25">
        <f t="shared" si="368"/>
        <v>0</v>
      </c>
      <c r="HF147" s="25">
        <f t="shared" si="368"/>
        <v>0</v>
      </c>
      <c r="HG147" s="25">
        <f t="shared" si="368"/>
        <v>0</v>
      </c>
      <c r="HH147" s="25">
        <f t="shared" si="368"/>
        <v>0</v>
      </c>
      <c r="HI147" s="25">
        <f t="shared" si="368"/>
        <v>0</v>
      </c>
      <c r="HJ147" s="25">
        <f t="shared" si="368"/>
        <v>0</v>
      </c>
      <c r="HK147" s="25">
        <f t="shared" si="368"/>
        <v>0</v>
      </c>
      <c r="HL147" s="25">
        <f t="shared" si="368"/>
        <v>0</v>
      </c>
      <c r="HM147" s="25">
        <f t="shared" si="368"/>
        <v>0</v>
      </c>
      <c r="HN147" s="25">
        <f t="shared" si="368"/>
        <v>0</v>
      </c>
      <c r="HO147" s="25">
        <f t="shared" si="368"/>
        <v>0</v>
      </c>
      <c r="HP147" s="25">
        <f t="shared" si="368"/>
        <v>0</v>
      </c>
      <c r="HQ147" s="25">
        <f t="shared" si="368"/>
        <v>0</v>
      </c>
      <c r="HR147" s="25">
        <f t="shared" si="368"/>
        <v>0</v>
      </c>
      <c r="HS147" s="25">
        <f t="shared" si="368"/>
        <v>0</v>
      </c>
      <c r="HT147" s="25">
        <f t="shared" si="368"/>
        <v>0</v>
      </c>
      <c r="HU147" s="25">
        <f t="shared" si="368"/>
        <v>0</v>
      </c>
      <c r="HV147" s="25">
        <f t="shared" si="368"/>
        <v>0</v>
      </c>
      <c r="HW147" s="25">
        <f t="shared" si="368"/>
        <v>0</v>
      </c>
      <c r="HX147" s="25">
        <f t="shared" si="368"/>
        <v>0</v>
      </c>
      <c r="HY147" s="25">
        <f t="shared" si="368"/>
        <v>0</v>
      </c>
      <c r="HZ147" s="25">
        <f t="shared" si="368"/>
        <v>0</v>
      </c>
      <c r="IA147" s="25">
        <f t="shared" si="368"/>
        <v>0</v>
      </c>
      <c r="IB147" s="25">
        <f t="shared" si="368"/>
        <v>0</v>
      </c>
      <c r="IC147" s="25">
        <f t="shared" si="368"/>
        <v>0</v>
      </c>
      <c r="ID147" s="25">
        <f t="shared" si="368"/>
        <v>0</v>
      </c>
      <c r="IE147" s="25">
        <f t="shared" si="368"/>
        <v>0</v>
      </c>
      <c r="IF147" s="25">
        <f t="shared" si="368"/>
        <v>0</v>
      </c>
      <c r="IG147" s="25">
        <f t="shared" si="368"/>
        <v>0</v>
      </c>
      <c r="IH147" s="25">
        <f t="shared" si="368"/>
        <v>0</v>
      </c>
      <c r="II147" s="25">
        <f t="shared" si="368"/>
        <v>0</v>
      </c>
      <c r="IJ147" s="25">
        <f t="shared" si="368"/>
        <v>0</v>
      </c>
      <c r="IK147" s="25">
        <f t="shared" si="368"/>
        <v>0</v>
      </c>
      <c r="IL147" s="25">
        <f t="shared" si="368"/>
        <v>0</v>
      </c>
      <c r="IM147" s="25">
        <f t="shared" si="368"/>
        <v>0</v>
      </c>
      <c r="IN147" s="25">
        <f t="shared" si="368"/>
        <v>0</v>
      </c>
      <c r="IO147" s="25">
        <f t="shared" si="368"/>
        <v>0</v>
      </c>
      <c r="IP147" s="25">
        <f t="shared" si="368"/>
        <v>0</v>
      </c>
      <c r="IQ147" s="25">
        <f t="shared" si="368"/>
        <v>0</v>
      </c>
      <c r="IR147" s="197">
        <f t="shared" si="368"/>
        <v>0</v>
      </c>
    </row>
    <row r="148" spans="1:252" s="8" customFormat="1" hidden="1" x14ac:dyDescent="0.25">
      <c r="A148" s="216"/>
      <c r="B148" s="10"/>
      <c r="C148" s="44">
        <f t="shared" ref="C148:BN148" si="369">IF(C144=1,C120,0)</f>
        <v>0</v>
      </c>
      <c r="D148" s="44">
        <f t="shared" si="369"/>
        <v>0</v>
      </c>
      <c r="E148" s="44">
        <f t="shared" si="369"/>
        <v>0</v>
      </c>
      <c r="F148" s="44">
        <f t="shared" si="369"/>
        <v>0</v>
      </c>
      <c r="G148" s="44">
        <f t="shared" si="369"/>
        <v>0</v>
      </c>
      <c r="H148" s="44">
        <f t="shared" si="369"/>
        <v>0</v>
      </c>
      <c r="I148" s="44">
        <f t="shared" si="369"/>
        <v>0</v>
      </c>
      <c r="J148" s="44">
        <f t="shared" si="369"/>
        <v>0</v>
      </c>
      <c r="K148" s="44">
        <f t="shared" si="369"/>
        <v>0</v>
      </c>
      <c r="L148" s="44">
        <f t="shared" si="369"/>
        <v>0</v>
      </c>
      <c r="M148" s="44">
        <f t="shared" si="369"/>
        <v>0</v>
      </c>
      <c r="N148" s="44">
        <f t="shared" si="369"/>
        <v>0</v>
      </c>
      <c r="O148" s="44">
        <f t="shared" si="369"/>
        <v>0</v>
      </c>
      <c r="P148" s="44">
        <f t="shared" si="369"/>
        <v>0</v>
      </c>
      <c r="Q148" s="44">
        <f t="shared" si="369"/>
        <v>0</v>
      </c>
      <c r="R148" s="44">
        <f t="shared" si="369"/>
        <v>0</v>
      </c>
      <c r="S148" s="44">
        <f t="shared" si="369"/>
        <v>0</v>
      </c>
      <c r="T148" s="44">
        <f t="shared" si="369"/>
        <v>0</v>
      </c>
      <c r="U148" s="44">
        <f t="shared" si="369"/>
        <v>0</v>
      </c>
      <c r="V148" s="44">
        <f t="shared" si="369"/>
        <v>0</v>
      </c>
      <c r="W148" s="44">
        <f t="shared" si="369"/>
        <v>0</v>
      </c>
      <c r="X148" s="44">
        <f t="shared" si="369"/>
        <v>0</v>
      </c>
      <c r="Y148" s="44">
        <f t="shared" si="369"/>
        <v>0</v>
      </c>
      <c r="Z148" s="44">
        <f t="shared" si="369"/>
        <v>0</v>
      </c>
      <c r="AA148" s="44">
        <f t="shared" si="369"/>
        <v>0</v>
      </c>
      <c r="AB148" s="44">
        <f t="shared" si="369"/>
        <v>0</v>
      </c>
      <c r="AC148" s="44">
        <f t="shared" si="369"/>
        <v>0</v>
      </c>
      <c r="AD148" s="44">
        <f t="shared" si="369"/>
        <v>0</v>
      </c>
      <c r="AE148" s="44">
        <f t="shared" si="369"/>
        <v>0</v>
      </c>
      <c r="AF148" s="44">
        <f t="shared" si="369"/>
        <v>0</v>
      </c>
      <c r="AG148" s="44">
        <f t="shared" si="369"/>
        <v>0</v>
      </c>
      <c r="AH148" s="44">
        <f t="shared" si="369"/>
        <v>0</v>
      </c>
      <c r="AI148" s="44">
        <f t="shared" si="369"/>
        <v>0</v>
      </c>
      <c r="AJ148" s="44">
        <f t="shared" si="369"/>
        <v>0</v>
      </c>
      <c r="AK148" s="44">
        <f t="shared" si="369"/>
        <v>0</v>
      </c>
      <c r="AL148" s="44">
        <f t="shared" si="369"/>
        <v>0</v>
      </c>
      <c r="AM148" s="44">
        <f t="shared" si="369"/>
        <v>0</v>
      </c>
      <c r="AN148" s="44">
        <f t="shared" si="369"/>
        <v>0</v>
      </c>
      <c r="AO148" s="44">
        <f t="shared" si="369"/>
        <v>0</v>
      </c>
      <c r="AP148" s="44">
        <f t="shared" si="369"/>
        <v>0</v>
      </c>
      <c r="AQ148" s="44">
        <f t="shared" si="369"/>
        <v>0</v>
      </c>
      <c r="AR148" s="44">
        <f t="shared" si="369"/>
        <v>0</v>
      </c>
      <c r="AS148" s="44">
        <f t="shared" si="369"/>
        <v>0</v>
      </c>
      <c r="AT148" s="44">
        <f t="shared" si="369"/>
        <v>0</v>
      </c>
      <c r="AU148" s="44">
        <f t="shared" si="369"/>
        <v>0</v>
      </c>
      <c r="AV148" s="44">
        <f t="shared" si="369"/>
        <v>0</v>
      </c>
      <c r="AW148" s="44">
        <f t="shared" si="369"/>
        <v>0</v>
      </c>
      <c r="AX148" s="44">
        <f t="shared" si="369"/>
        <v>0</v>
      </c>
      <c r="AY148" s="44">
        <f t="shared" si="369"/>
        <v>0</v>
      </c>
      <c r="AZ148" s="44">
        <f t="shared" si="369"/>
        <v>0</v>
      </c>
      <c r="BA148" s="44">
        <f t="shared" si="369"/>
        <v>0</v>
      </c>
      <c r="BB148" s="44">
        <f t="shared" si="369"/>
        <v>0</v>
      </c>
      <c r="BC148" s="44">
        <f t="shared" si="369"/>
        <v>0</v>
      </c>
      <c r="BD148" s="44">
        <f t="shared" si="369"/>
        <v>0</v>
      </c>
      <c r="BE148" s="44">
        <f t="shared" si="369"/>
        <v>0</v>
      </c>
      <c r="BF148" s="44">
        <f t="shared" si="369"/>
        <v>0</v>
      </c>
      <c r="BG148" s="44">
        <f t="shared" si="369"/>
        <v>0</v>
      </c>
      <c r="BH148" s="44">
        <f t="shared" si="369"/>
        <v>0</v>
      </c>
      <c r="BI148" s="44">
        <f t="shared" si="369"/>
        <v>0</v>
      </c>
      <c r="BJ148" s="44">
        <f t="shared" si="369"/>
        <v>0</v>
      </c>
      <c r="BK148" s="44">
        <f t="shared" si="369"/>
        <v>0</v>
      </c>
      <c r="BL148" s="44">
        <f t="shared" si="369"/>
        <v>0</v>
      </c>
      <c r="BM148" s="44">
        <f t="shared" si="369"/>
        <v>0</v>
      </c>
      <c r="BN148" s="44">
        <f t="shared" si="369"/>
        <v>0</v>
      </c>
      <c r="BO148" s="44">
        <f t="shared" ref="BO148:DZ148" si="370">IF(BO144=1,BO120,0)</f>
        <v>0</v>
      </c>
      <c r="BP148" s="44">
        <f t="shared" si="370"/>
        <v>0</v>
      </c>
      <c r="BQ148" s="44">
        <f t="shared" si="370"/>
        <v>0</v>
      </c>
      <c r="BR148" s="44">
        <f t="shared" si="370"/>
        <v>0</v>
      </c>
      <c r="BS148" s="44">
        <f t="shared" si="370"/>
        <v>0</v>
      </c>
      <c r="BT148" s="44">
        <f t="shared" si="370"/>
        <v>0</v>
      </c>
      <c r="BU148" s="44">
        <f t="shared" si="370"/>
        <v>0</v>
      </c>
      <c r="BV148" s="44">
        <f t="shared" si="370"/>
        <v>0</v>
      </c>
      <c r="BW148" s="44">
        <f t="shared" si="370"/>
        <v>0</v>
      </c>
      <c r="BX148" s="44">
        <f t="shared" si="370"/>
        <v>0</v>
      </c>
      <c r="BY148" s="44">
        <f t="shared" si="370"/>
        <v>0</v>
      </c>
      <c r="BZ148" s="44">
        <f t="shared" si="370"/>
        <v>0</v>
      </c>
      <c r="CA148" s="44">
        <f t="shared" si="370"/>
        <v>0</v>
      </c>
      <c r="CB148" s="44">
        <f t="shared" si="370"/>
        <v>0</v>
      </c>
      <c r="CC148" s="44">
        <f t="shared" si="370"/>
        <v>0</v>
      </c>
      <c r="CD148" s="44">
        <f t="shared" si="370"/>
        <v>0</v>
      </c>
      <c r="CE148" s="44">
        <f t="shared" si="370"/>
        <v>0</v>
      </c>
      <c r="CF148" s="44">
        <f t="shared" si="370"/>
        <v>0</v>
      </c>
      <c r="CG148" s="44">
        <f t="shared" si="370"/>
        <v>0</v>
      </c>
      <c r="CH148" s="44">
        <f t="shared" si="370"/>
        <v>0</v>
      </c>
      <c r="CI148" s="44">
        <f t="shared" si="370"/>
        <v>0</v>
      </c>
      <c r="CJ148" s="44">
        <f t="shared" si="370"/>
        <v>0</v>
      </c>
      <c r="CK148" s="44">
        <f t="shared" si="370"/>
        <v>0</v>
      </c>
      <c r="CL148" s="44">
        <f t="shared" si="370"/>
        <v>0</v>
      </c>
      <c r="CM148" s="44">
        <f t="shared" si="370"/>
        <v>0</v>
      </c>
      <c r="CN148" s="44">
        <f t="shared" si="370"/>
        <v>0</v>
      </c>
      <c r="CO148" s="44">
        <f t="shared" si="370"/>
        <v>0</v>
      </c>
      <c r="CP148" s="44">
        <f t="shared" si="370"/>
        <v>0</v>
      </c>
      <c r="CQ148" s="44">
        <f t="shared" si="370"/>
        <v>0</v>
      </c>
      <c r="CR148" s="44">
        <f t="shared" si="370"/>
        <v>0</v>
      </c>
      <c r="CS148" s="44">
        <f t="shared" si="370"/>
        <v>0</v>
      </c>
      <c r="CT148" s="44">
        <f t="shared" si="370"/>
        <v>0</v>
      </c>
      <c r="CU148" s="44">
        <f t="shared" si="370"/>
        <v>0</v>
      </c>
      <c r="CV148" s="44">
        <f t="shared" si="370"/>
        <v>0</v>
      </c>
      <c r="CW148" s="44">
        <f t="shared" si="370"/>
        <v>0</v>
      </c>
      <c r="CX148" s="44">
        <f t="shared" si="370"/>
        <v>0</v>
      </c>
      <c r="CY148" s="44">
        <f t="shared" si="370"/>
        <v>0</v>
      </c>
      <c r="CZ148" s="44">
        <f t="shared" si="370"/>
        <v>0</v>
      </c>
      <c r="DA148" s="44">
        <f t="shared" si="370"/>
        <v>0</v>
      </c>
      <c r="DB148" s="44">
        <f t="shared" si="370"/>
        <v>0</v>
      </c>
      <c r="DC148" s="44">
        <f t="shared" si="370"/>
        <v>0</v>
      </c>
      <c r="DD148" s="44">
        <f t="shared" si="370"/>
        <v>0</v>
      </c>
      <c r="DE148" s="44">
        <f t="shared" si="370"/>
        <v>0</v>
      </c>
      <c r="DF148" s="44">
        <f t="shared" si="370"/>
        <v>0</v>
      </c>
      <c r="DG148" s="44">
        <f t="shared" si="370"/>
        <v>0</v>
      </c>
      <c r="DH148" s="44">
        <f t="shared" si="370"/>
        <v>0</v>
      </c>
      <c r="DI148" s="44">
        <f t="shared" si="370"/>
        <v>0</v>
      </c>
      <c r="DJ148" s="44">
        <f t="shared" si="370"/>
        <v>0</v>
      </c>
      <c r="DK148" s="44">
        <f t="shared" si="370"/>
        <v>0</v>
      </c>
      <c r="DL148" s="44">
        <f t="shared" si="370"/>
        <v>0</v>
      </c>
      <c r="DM148" s="44">
        <f t="shared" si="370"/>
        <v>0</v>
      </c>
      <c r="DN148" s="44">
        <f t="shared" si="370"/>
        <v>0</v>
      </c>
      <c r="DO148" s="44">
        <f t="shared" si="370"/>
        <v>0</v>
      </c>
      <c r="DP148" s="44">
        <f t="shared" si="370"/>
        <v>0</v>
      </c>
      <c r="DQ148" s="44">
        <f t="shared" si="370"/>
        <v>0</v>
      </c>
      <c r="DR148" s="44">
        <f t="shared" si="370"/>
        <v>0</v>
      </c>
      <c r="DS148" s="44">
        <f t="shared" si="370"/>
        <v>0</v>
      </c>
      <c r="DT148" s="44">
        <f t="shared" si="370"/>
        <v>0</v>
      </c>
      <c r="DU148" s="44">
        <f t="shared" si="370"/>
        <v>0</v>
      </c>
      <c r="DV148" s="44">
        <f t="shared" si="370"/>
        <v>0</v>
      </c>
      <c r="DW148" s="44">
        <f t="shared" si="370"/>
        <v>0</v>
      </c>
      <c r="DX148" s="44">
        <f t="shared" si="370"/>
        <v>0</v>
      </c>
      <c r="DY148" s="44">
        <f t="shared" si="370"/>
        <v>0</v>
      </c>
      <c r="DZ148" s="44">
        <f t="shared" si="370"/>
        <v>0</v>
      </c>
      <c r="EA148" s="44">
        <f t="shared" ref="EA148:GL148" si="371">IF(EA144=1,EA120,0)</f>
        <v>0</v>
      </c>
      <c r="EB148" s="44">
        <f t="shared" si="371"/>
        <v>0</v>
      </c>
      <c r="EC148" s="44">
        <f t="shared" si="371"/>
        <v>0</v>
      </c>
      <c r="ED148" s="44">
        <f t="shared" si="371"/>
        <v>0</v>
      </c>
      <c r="EE148" s="44">
        <f t="shared" si="371"/>
        <v>0</v>
      </c>
      <c r="EF148" s="44">
        <f t="shared" si="371"/>
        <v>0</v>
      </c>
      <c r="EG148" s="44">
        <f t="shared" si="371"/>
        <v>0</v>
      </c>
      <c r="EH148" s="44">
        <f t="shared" si="371"/>
        <v>0</v>
      </c>
      <c r="EI148" s="44">
        <f t="shared" si="371"/>
        <v>0</v>
      </c>
      <c r="EJ148" s="44">
        <f t="shared" si="371"/>
        <v>0</v>
      </c>
      <c r="EK148" s="44">
        <f t="shared" si="371"/>
        <v>0</v>
      </c>
      <c r="EL148" s="44">
        <f t="shared" si="371"/>
        <v>0</v>
      </c>
      <c r="EM148" s="44">
        <f t="shared" si="371"/>
        <v>0</v>
      </c>
      <c r="EN148" s="44">
        <f t="shared" si="371"/>
        <v>0</v>
      </c>
      <c r="EO148" s="44">
        <f t="shared" si="371"/>
        <v>0</v>
      </c>
      <c r="EP148" s="44">
        <f t="shared" si="371"/>
        <v>0</v>
      </c>
      <c r="EQ148" s="44">
        <f t="shared" si="371"/>
        <v>0</v>
      </c>
      <c r="ER148" s="44">
        <f t="shared" si="371"/>
        <v>0</v>
      </c>
      <c r="ES148" s="44">
        <f t="shared" si="371"/>
        <v>0</v>
      </c>
      <c r="ET148" s="44">
        <f t="shared" si="371"/>
        <v>0</v>
      </c>
      <c r="EU148" s="44">
        <f t="shared" si="371"/>
        <v>0</v>
      </c>
      <c r="EV148" s="44">
        <f t="shared" si="371"/>
        <v>0</v>
      </c>
      <c r="EW148" s="44">
        <f t="shared" si="371"/>
        <v>0</v>
      </c>
      <c r="EX148" s="44">
        <f t="shared" si="371"/>
        <v>0</v>
      </c>
      <c r="EY148" s="44">
        <f t="shared" si="371"/>
        <v>0</v>
      </c>
      <c r="EZ148" s="44">
        <f t="shared" si="371"/>
        <v>0</v>
      </c>
      <c r="FA148" s="44">
        <f t="shared" si="371"/>
        <v>0</v>
      </c>
      <c r="FB148" s="44">
        <f t="shared" si="371"/>
        <v>0</v>
      </c>
      <c r="FC148" s="44">
        <f t="shared" si="371"/>
        <v>0</v>
      </c>
      <c r="FD148" s="44">
        <f t="shared" si="371"/>
        <v>0</v>
      </c>
      <c r="FE148" s="44">
        <f t="shared" si="371"/>
        <v>0</v>
      </c>
      <c r="FF148" s="44">
        <f t="shared" si="371"/>
        <v>0</v>
      </c>
      <c r="FG148" s="44">
        <f t="shared" si="371"/>
        <v>0</v>
      </c>
      <c r="FH148" s="44">
        <f t="shared" si="371"/>
        <v>0</v>
      </c>
      <c r="FI148" s="44">
        <f t="shared" si="371"/>
        <v>0</v>
      </c>
      <c r="FJ148" s="44">
        <f t="shared" si="371"/>
        <v>0</v>
      </c>
      <c r="FK148" s="44">
        <f t="shared" si="371"/>
        <v>0</v>
      </c>
      <c r="FL148" s="44">
        <f t="shared" si="371"/>
        <v>0</v>
      </c>
      <c r="FM148" s="44">
        <f t="shared" si="371"/>
        <v>0</v>
      </c>
      <c r="FN148" s="44">
        <f t="shared" si="371"/>
        <v>0</v>
      </c>
      <c r="FO148" s="44">
        <f t="shared" si="371"/>
        <v>0</v>
      </c>
      <c r="FP148" s="44">
        <f t="shared" si="371"/>
        <v>0</v>
      </c>
      <c r="FQ148" s="44">
        <f t="shared" si="371"/>
        <v>0</v>
      </c>
      <c r="FR148" s="44">
        <f t="shared" si="371"/>
        <v>0</v>
      </c>
      <c r="FS148" s="44">
        <f t="shared" si="371"/>
        <v>0</v>
      </c>
      <c r="FT148" s="44">
        <f t="shared" si="371"/>
        <v>0</v>
      </c>
      <c r="FU148" s="44">
        <f t="shared" si="371"/>
        <v>0</v>
      </c>
      <c r="FV148" s="44">
        <f t="shared" si="371"/>
        <v>0</v>
      </c>
      <c r="FW148" s="44">
        <f t="shared" si="371"/>
        <v>0</v>
      </c>
      <c r="FX148" s="44">
        <f t="shared" si="371"/>
        <v>0</v>
      </c>
      <c r="FY148" s="44">
        <f t="shared" si="371"/>
        <v>0</v>
      </c>
      <c r="FZ148" s="44">
        <f t="shared" si="371"/>
        <v>0</v>
      </c>
      <c r="GA148" s="44">
        <f t="shared" si="371"/>
        <v>0</v>
      </c>
      <c r="GB148" s="44">
        <f t="shared" si="371"/>
        <v>0</v>
      </c>
      <c r="GC148" s="44">
        <f t="shared" si="371"/>
        <v>0</v>
      </c>
      <c r="GD148" s="44">
        <f t="shared" si="371"/>
        <v>0</v>
      </c>
      <c r="GE148" s="44">
        <f t="shared" si="371"/>
        <v>0</v>
      </c>
      <c r="GF148" s="44">
        <f t="shared" si="371"/>
        <v>0</v>
      </c>
      <c r="GG148" s="44">
        <f t="shared" si="371"/>
        <v>0</v>
      </c>
      <c r="GH148" s="44">
        <f t="shared" si="371"/>
        <v>0</v>
      </c>
      <c r="GI148" s="44">
        <f t="shared" si="371"/>
        <v>0</v>
      </c>
      <c r="GJ148" s="44">
        <f t="shared" si="371"/>
        <v>0</v>
      </c>
      <c r="GK148" s="44">
        <f t="shared" si="371"/>
        <v>0</v>
      </c>
      <c r="GL148" s="44">
        <f t="shared" si="371"/>
        <v>0</v>
      </c>
      <c r="GM148" s="44">
        <f t="shared" ref="GM148:IR148" si="372">IF(GM144=1,GM120,0)</f>
        <v>0</v>
      </c>
      <c r="GN148" s="44">
        <f t="shared" si="372"/>
        <v>0</v>
      </c>
      <c r="GO148" s="44">
        <f t="shared" si="372"/>
        <v>0</v>
      </c>
      <c r="GP148" s="44">
        <f t="shared" si="372"/>
        <v>0</v>
      </c>
      <c r="GQ148" s="44">
        <f t="shared" si="372"/>
        <v>0</v>
      </c>
      <c r="GR148" s="44">
        <f t="shared" si="372"/>
        <v>0</v>
      </c>
      <c r="GS148" s="44">
        <f t="shared" si="372"/>
        <v>0</v>
      </c>
      <c r="GT148" s="44">
        <f t="shared" si="372"/>
        <v>0</v>
      </c>
      <c r="GU148" s="44">
        <f t="shared" si="372"/>
        <v>0</v>
      </c>
      <c r="GV148" s="44">
        <f t="shared" si="372"/>
        <v>0</v>
      </c>
      <c r="GW148" s="44">
        <f t="shared" si="372"/>
        <v>0</v>
      </c>
      <c r="GX148" s="44">
        <f t="shared" si="372"/>
        <v>0</v>
      </c>
      <c r="GY148" s="44">
        <f t="shared" si="372"/>
        <v>0</v>
      </c>
      <c r="GZ148" s="44">
        <f t="shared" si="372"/>
        <v>0</v>
      </c>
      <c r="HA148" s="44">
        <f t="shared" si="372"/>
        <v>0</v>
      </c>
      <c r="HB148" s="44">
        <f t="shared" si="372"/>
        <v>0</v>
      </c>
      <c r="HC148" s="44">
        <f t="shared" si="372"/>
        <v>0</v>
      </c>
      <c r="HD148" s="44">
        <f t="shared" si="372"/>
        <v>0</v>
      </c>
      <c r="HE148" s="44">
        <f t="shared" si="372"/>
        <v>0</v>
      </c>
      <c r="HF148" s="44">
        <f t="shared" si="372"/>
        <v>0</v>
      </c>
      <c r="HG148" s="44">
        <f t="shared" si="372"/>
        <v>0</v>
      </c>
      <c r="HH148" s="44">
        <f t="shared" si="372"/>
        <v>0</v>
      </c>
      <c r="HI148" s="44">
        <f t="shared" si="372"/>
        <v>0</v>
      </c>
      <c r="HJ148" s="44">
        <f t="shared" si="372"/>
        <v>0</v>
      </c>
      <c r="HK148" s="44">
        <f t="shared" si="372"/>
        <v>0</v>
      </c>
      <c r="HL148" s="44">
        <f t="shared" si="372"/>
        <v>0</v>
      </c>
      <c r="HM148" s="44">
        <f t="shared" si="372"/>
        <v>0</v>
      </c>
      <c r="HN148" s="44">
        <f t="shared" si="372"/>
        <v>0</v>
      </c>
      <c r="HO148" s="44">
        <f t="shared" si="372"/>
        <v>0</v>
      </c>
      <c r="HP148" s="44">
        <f t="shared" si="372"/>
        <v>0</v>
      </c>
      <c r="HQ148" s="44">
        <f t="shared" si="372"/>
        <v>0</v>
      </c>
      <c r="HR148" s="44">
        <f t="shared" si="372"/>
        <v>0</v>
      </c>
      <c r="HS148" s="44">
        <f t="shared" si="372"/>
        <v>0</v>
      </c>
      <c r="HT148" s="44">
        <f t="shared" si="372"/>
        <v>0</v>
      </c>
      <c r="HU148" s="44">
        <f t="shared" si="372"/>
        <v>0</v>
      </c>
      <c r="HV148" s="44">
        <f t="shared" si="372"/>
        <v>0</v>
      </c>
      <c r="HW148" s="44">
        <f t="shared" si="372"/>
        <v>0</v>
      </c>
      <c r="HX148" s="44">
        <f t="shared" si="372"/>
        <v>0</v>
      </c>
      <c r="HY148" s="44">
        <f t="shared" si="372"/>
        <v>0</v>
      </c>
      <c r="HZ148" s="44">
        <f t="shared" si="372"/>
        <v>0</v>
      </c>
      <c r="IA148" s="44">
        <f t="shared" si="372"/>
        <v>0</v>
      </c>
      <c r="IB148" s="44">
        <f t="shared" si="372"/>
        <v>0</v>
      </c>
      <c r="IC148" s="44">
        <f t="shared" si="372"/>
        <v>0</v>
      </c>
      <c r="ID148" s="44">
        <f t="shared" si="372"/>
        <v>0</v>
      </c>
      <c r="IE148" s="44">
        <f t="shared" si="372"/>
        <v>0</v>
      </c>
      <c r="IF148" s="44">
        <f t="shared" si="372"/>
        <v>0</v>
      </c>
      <c r="IG148" s="44">
        <f t="shared" si="372"/>
        <v>0</v>
      </c>
      <c r="IH148" s="44">
        <f t="shared" si="372"/>
        <v>0</v>
      </c>
      <c r="II148" s="44">
        <f t="shared" si="372"/>
        <v>0</v>
      </c>
      <c r="IJ148" s="44">
        <f t="shared" si="372"/>
        <v>0</v>
      </c>
      <c r="IK148" s="44">
        <f t="shared" si="372"/>
        <v>0</v>
      </c>
      <c r="IL148" s="44">
        <f t="shared" si="372"/>
        <v>0</v>
      </c>
      <c r="IM148" s="44">
        <f t="shared" si="372"/>
        <v>0</v>
      </c>
      <c r="IN148" s="44">
        <f t="shared" si="372"/>
        <v>0</v>
      </c>
      <c r="IO148" s="44">
        <f t="shared" si="372"/>
        <v>0</v>
      </c>
      <c r="IP148" s="44">
        <f t="shared" si="372"/>
        <v>0</v>
      </c>
      <c r="IQ148" s="44">
        <f t="shared" si="372"/>
        <v>0</v>
      </c>
      <c r="IR148" s="234">
        <f t="shared" si="372"/>
        <v>0</v>
      </c>
    </row>
    <row r="149" spans="1:252" s="8" customFormat="1" hidden="1" x14ac:dyDescent="0.25">
      <c r="A149" s="216"/>
      <c r="B149" s="10"/>
      <c r="C149" s="25">
        <f t="shared" ref="C149:BN149" si="373">IF(C144=1,C114,0)</f>
        <v>0</v>
      </c>
      <c r="D149" s="25">
        <f t="shared" si="373"/>
        <v>0</v>
      </c>
      <c r="E149" s="25">
        <f t="shared" si="373"/>
        <v>0</v>
      </c>
      <c r="F149" s="25">
        <f t="shared" si="373"/>
        <v>0</v>
      </c>
      <c r="G149" s="25">
        <f t="shared" si="373"/>
        <v>0</v>
      </c>
      <c r="H149" s="25">
        <f t="shared" si="373"/>
        <v>0</v>
      </c>
      <c r="I149" s="25">
        <f t="shared" si="373"/>
        <v>0</v>
      </c>
      <c r="J149" s="25">
        <f t="shared" si="373"/>
        <v>0</v>
      </c>
      <c r="K149" s="25">
        <f t="shared" si="373"/>
        <v>0</v>
      </c>
      <c r="L149" s="25">
        <f t="shared" si="373"/>
        <v>0</v>
      </c>
      <c r="M149" s="25">
        <f t="shared" si="373"/>
        <v>0</v>
      </c>
      <c r="N149" s="25">
        <f t="shared" si="373"/>
        <v>0</v>
      </c>
      <c r="O149" s="25">
        <f t="shared" si="373"/>
        <v>0</v>
      </c>
      <c r="P149" s="25">
        <f t="shared" si="373"/>
        <v>0</v>
      </c>
      <c r="Q149" s="25">
        <f t="shared" si="373"/>
        <v>0</v>
      </c>
      <c r="R149" s="25">
        <f t="shared" si="373"/>
        <v>0</v>
      </c>
      <c r="S149" s="25">
        <f t="shared" si="373"/>
        <v>0</v>
      </c>
      <c r="T149" s="25">
        <f t="shared" si="373"/>
        <v>0</v>
      </c>
      <c r="U149" s="25">
        <f t="shared" si="373"/>
        <v>0</v>
      </c>
      <c r="V149" s="25">
        <f t="shared" si="373"/>
        <v>0</v>
      </c>
      <c r="W149" s="25">
        <f t="shared" si="373"/>
        <v>0</v>
      </c>
      <c r="X149" s="25">
        <f t="shared" si="373"/>
        <v>0</v>
      </c>
      <c r="Y149" s="25">
        <f t="shared" si="373"/>
        <v>0</v>
      </c>
      <c r="Z149" s="25">
        <f t="shared" si="373"/>
        <v>0</v>
      </c>
      <c r="AA149" s="25">
        <f t="shared" si="373"/>
        <v>0</v>
      </c>
      <c r="AB149" s="25">
        <f t="shared" si="373"/>
        <v>0</v>
      </c>
      <c r="AC149" s="25">
        <f t="shared" si="373"/>
        <v>0</v>
      </c>
      <c r="AD149" s="25">
        <f t="shared" si="373"/>
        <v>0</v>
      </c>
      <c r="AE149" s="25">
        <f t="shared" si="373"/>
        <v>0</v>
      </c>
      <c r="AF149" s="25">
        <f t="shared" si="373"/>
        <v>0</v>
      </c>
      <c r="AG149" s="25">
        <f t="shared" si="373"/>
        <v>0</v>
      </c>
      <c r="AH149" s="25">
        <f t="shared" si="373"/>
        <v>0</v>
      </c>
      <c r="AI149" s="25">
        <f t="shared" si="373"/>
        <v>0</v>
      </c>
      <c r="AJ149" s="25">
        <f t="shared" si="373"/>
        <v>0</v>
      </c>
      <c r="AK149" s="25">
        <f t="shared" si="373"/>
        <v>0</v>
      </c>
      <c r="AL149" s="25">
        <f t="shared" si="373"/>
        <v>0</v>
      </c>
      <c r="AM149" s="25">
        <f t="shared" si="373"/>
        <v>0</v>
      </c>
      <c r="AN149" s="25">
        <f t="shared" si="373"/>
        <v>0</v>
      </c>
      <c r="AO149" s="25">
        <f t="shared" si="373"/>
        <v>0</v>
      </c>
      <c r="AP149" s="25">
        <f t="shared" si="373"/>
        <v>0</v>
      </c>
      <c r="AQ149" s="25">
        <f t="shared" si="373"/>
        <v>0</v>
      </c>
      <c r="AR149" s="25">
        <f t="shared" si="373"/>
        <v>0</v>
      </c>
      <c r="AS149" s="25">
        <f t="shared" si="373"/>
        <v>0</v>
      </c>
      <c r="AT149" s="25">
        <f t="shared" si="373"/>
        <v>0</v>
      </c>
      <c r="AU149" s="25">
        <f t="shared" si="373"/>
        <v>0</v>
      </c>
      <c r="AV149" s="25">
        <f t="shared" si="373"/>
        <v>0</v>
      </c>
      <c r="AW149" s="25">
        <f t="shared" si="373"/>
        <v>0</v>
      </c>
      <c r="AX149" s="25">
        <f t="shared" si="373"/>
        <v>0</v>
      </c>
      <c r="AY149" s="25">
        <f t="shared" si="373"/>
        <v>0</v>
      </c>
      <c r="AZ149" s="25">
        <f t="shared" si="373"/>
        <v>0</v>
      </c>
      <c r="BA149" s="25">
        <f t="shared" si="373"/>
        <v>0</v>
      </c>
      <c r="BB149" s="25">
        <f t="shared" si="373"/>
        <v>0</v>
      </c>
      <c r="BC149" s="25">
        <f t="shared" si="373"/>
        <v>0</v>
      </c>
      <c r="BD149" s="25">
        <f t="shared" si="373"/>
        <v>0</v>
      </c>
      <c r="BE149" s="25">
        <f t="shared" si="373"/>
        <v>0</v>
      </c>
      <c r="BF149" s="25">
        <f t="shared" si="373"/>
        <v>0</v>
      </c>
      <c r="BG149" s="25">
        <f t="shared" si="373"/>
        <v>0</v>
      </c>
      <c r="BH149" s="25">
        <f t="shared" si="373"/>
        <v>0</v>
      </c>
      <c r="BI149" s="25">
        <f t="shared" si="373"/>
        <v>0</v>
      </c>
      <c r="BJ149" s="25">
        <f t="shared" si="373"/>
        <v>0</v>
      </c>
      <c r="BK149" s="25">
        <f t="shared" si="373"/>
        <v>0</v>
      </c>
      <c r="BL149" s="25">
        <f t="shared" si="373"/>
        <v>0</v>
      </c>
      <c r="BM149" s="25">
        <f t="shared" si="373"/>
        <v>0</v>
      </c>
      <c r="BN149" s="25">
        <f t="shared" si="373"/>
        <v>0</v>
      </c>
      <c r="BO149" s="25">
        <f t="shared" ref="BO149:DZ149" si="374">IF(BO144=1,BO114,0)</f>
        <v>0</v>
      </c>
      <c r="BP149" s="25">
        <f t="shared" si="374"/>
        <v>0</v>
      </c>
      <c r="BQ149" s="25">
        <f t="shared" si="374"/>
        <v>0</v>
      </c>
      <c r="BR149" s="25">
        <f t="shared" si="374"/>
        <v>0</v>
      </c>
      <c r="BS149" s="25">
        <f t="shared" si="374"/>
        <v>0</v>
      </c>
      <c r="BT149" s="25">
        <f t="shared" si="374"/>
        <v>0</v>
      </c>
      <c r="BU149" s="25">
        <f t="shared" si="374"/>
        <v>0</v>
      </c>
      <c r="BV149" s="25">
        <f t="shared" si="374"/>
        <v>0</v>
      </c>
      <c r="BW149" s="25">
        <f t="shared" si="374"/>
        <v>0</v>
      </c>
      <c r="BX149" s="25">
        <f t="shared" si="374"/>
        <v>0</v>
      </c>
      <c r="BY149" s="25">
        <f t="shared" si="374"/>
        <v>0</v>
      </c>
      <c r="BZ149" s="25">
        <f t="shared" si="374"/>
        <v>0</v>
      </c>
      <c r="CA149" s="25">
        <f t="shared" si="374"/>
        <v>0</v>
      </c>
      <c r="CB149" s="25">
        <f t="shared" si="374"/>
        <v>0</v>
      </c>
      <c r="CC149" s="25">
        <f t="shared" si="374"/>
        <v>0</v>
      </c>
      <c r="CD149" s="25">
        <f t="shared" si="374"/>
        <v>0</v>
      </c>
      <c r="CE149" s="25">
        <f t="shared" si="374"/>
        <v>0</v>
      </c>
      <c r="CF149" s="25">
        <f t="shared" si="374"/>
        <v>0</v>
      </c>
      <c r="CG149" s="25">
        <f t="shared" si="374"/>
        <v>0</v>
      </c>
      <c r="CH149" s="25">
        <f t="shared" si="374"/>
        <v>0</v>
      </c>
      <c r="CI149" s="25">
        <f t="shared" si="374"/>
        <v>0</v>
      </c>
      <c r="CJ149" s="25">
        <f t="shared" si="374"/>
        <v>0</v>
      </c>
      <c r="CK149" s="25">
        <f t="shared" si="374"/>
        <v>0</v>
      </c>
      <c r="CL149" s="25">
        <f t="shared" si="374"/>
        <v>0</v>
      </c>
      <c r="CM149" s="25">
        <f t="shared" si="374"/>
        <v>0</v>
      </c>
      <c r="CN149" s="25">
        <f t="shared" si="374"/>
        <v>0</v>
      </c>
      <c r="CO149" s="25">
        <f t="shared" si="374"/>
        <v>0</v>
      </c>
      <c r="CP149" s="25">
        <f t="shared" si="374"/>
        <v>0</v>
      </c>
      <c r="CQ149" s="25">
        <f t="shared" si="374"/>
        <v>0</v>
      </c>
      <c r="CR149" s="25">
        <f t="shared" si="374"/>
        <v>0</v>
      </c>
      <c r="CS149" s="25">
        <f t="shared" si="374"/>
        <v>0</v>
      </c>
      <c r="CT149" s="25">
        <f t="shared" si="374"/>
        <v>0</v>
      </c>
      <c r="CU149" s="25">
        <f t="shared" si="374"/>
        <v>0</v>
      </c>
      <c r="CV149" s="25">
        <f t="shared" si="374"/>
        <v>0</v>
      </c>
      <c r="CW149" s="25">
        <f t="shared" si="374"/>
        <v>0</v>
      </c>
      <c r="CX149" s="25">
        <f t="shared" si="374"/>
        <v>0</v>
      </c>
      <c r="CY149" s="25">
        <f t="shared" si="374"/>
        <v>0</v>
      </c>
      <c r="CZ149" s="25">
        <f t="shared" si="374"/>
        <v>0</v>
      </c>
      <c r="DA149" s="25">
        <f t="shared" si="374"/>
        <v>0</v>
      </c>
      <c r="DB149" s="25">
        <f t="shared" si="374"/>
        <v>0</v>
      </c>
      <c r="DC149" s="25">
        <f t="shared" si="374"/>
        <v>0</v>
      </c>
      <c r="DD149" s="25">
        <f t="shared" si="374"/>
        <v>0</v>
      </c>
      <c r="DE149" s="25">
        <f t="shared" si="374"/>
        <v>0</v>
      </c>
      <c r="DF149" s="25">
        <f t="shared" si="374"/>
        <v>0</v>
      </c>
      <c r="DG149" s="25">
        <f t="shared" si="374"/>
        <v>0</v>
      </c>
      <c r="DH149" s="25">
        <f t="shared" si="374"/>
        <v>0</v>
      </c>
      <c r="DI149" s="25">
        <f t="shared" si="374"/>
        <v>0</v>
      </c>
      <c r="DJ149" s="25">
        <f t="shared" si="374"/>
        <v>0</v>
      </c>
      <c r="DK149" s="25">
        <f t="shared" si="374"/>
        <v>0</v>
      </c>
      <c r="DL149" s="25">
        <f t="shared" si="374"/>
        <v>0</v>
      </c>
      <c r="DM149" s="25">
        <f t="shared" si="374"/>
        <v>0</v>
      </c>
      <c r="DN149" s="25">
        <f t="shared" si="374"/>
        <v>0</v>
      </c>
      <c r="DO149" s="25">
        <f t="shared" si="374"/>
        <v>0</v>
      </c>
      <c r="DP149" s="25">
        <f t="shared" si="374"/>
        <v>0</v>
      </c>
      <c r="DQ149" s="25">
        <f t="shared" si="374"/>
        <v>0</v>
      </c>
      <c r="DR149" s="25">
        <f t="shared" si="374"/>
        <v>0</v>
      </c>
      <c r="DS149" s="25">
        <f t="shared" si="374"/>
        <v>0</v>
      </c>
      <c r="DT149" s="25">
        <f t="shared" si="374"/>
        <v>0</v>
      </c>
      <c r="DU149" s="25">
        <f t="shared" si="374"/>
        <v>0</v>
      </c>
      <c r="DV149" s="25">
        <f t="shared" si="374"/>
        <v>0</v>
      </c>
      <c r="DW149" s="25">
        <f t="shared" si="374"/>
        <v>0</v>
      </c>
      <c r="DX149" s="25">
        <f t="shared" si="374"/>
        <v>0</v>
      </c>
      <c r="DY149" s="25">
        <f t="shared" si="374"/>
        <v>0</v>
      </c>
      <c r="DZ149" s="25">
        <f t="shared" si="374"/>
        <v>0</v>
      </c>
      <c r="EA149" s="25">
        <f t="shared" ref="EA149:GL149" si="375">IF(EA144=1,EA114,0)</f>
        <v>0</v>
      </c>
      <c r="EB149" s="25">
        <f t="shared" si="375"/>
        <v>0</v>
      </c>
      <c r="EC149" s="25">
        <f t="shared" si="375"/>
        <v>0</v>
      </c>
      <c r="ED149" s="25">
        <f t="shared" si="375"/>
        <v>0</v>
      </c>
      <c r="EE149" s="25">
        <f t="shared" si="375"/>
        <v>0</v>
      </c>
      <c r="EF149" s="25">
        <f t="shared" si="375"/>
        <v>0</v>
      </c>
      <c r="EG149" s="25">
        <f t="shared" si="375"/>
        <v>0</v>
      </c>
      <c r="EH149" s="25">
        <f t="shared" si="375"/>
        <v>0</v>
      </c>
      <c r="EI149" s="25">
        <f t="shared" si="375"/>
        <v>0</v>
      </c>
      <c r="EJ149" s="25">
        <f t="shared" si="375"/>
        <v>0</v>
      </c>
      <c r="EK149" s="25">
        <f t="shared" si="375"/>
        <v>0</v>
      </c>
      <c r="EL149" s="25">
        <f t="shared" si="375"/>
        <v>0</v>
      </c>
      <c r="EM149" s="25">
        <f t="shared" si="375"/>
        <v>0</v>
      </c>
      <c r="EN149" s="25">
        <f t="shared" si="375"/>
        <v>0</v>
      </c>
      <c r="EO149" s="25">
        <f t="shared" si="375"/>
        <v>0</v>
      </c>
      <c r="EP149" s="25">
        <f t="shared" si="375"/>
        <v>0</v>
      </c>
      <c r="EQ149" s="25">
        <f t="shared" si="375"/>
        <v>0</v>
      </c>
      <c r="ER149" s="25">
        <f t="shared" si="375"/>
        <v>0</v>
      </c>
      <c r="ES149" s="25">
        <f t="shared" si="375"/>
        <v>0</v>
      </c>
      <c r="ET149" s="25">
        <f t="shared" si="375"/>
        <v>0</v>
      </c>
      <c r="EU149" s="25">
        <f t="shared" si="375"/>
        <v>0</v>
      </c>
      <c r="EV149" s="25">
        <f t="shared" si="375"/>
        <v>0</v>
      </c>
      <c r="EW149" s="25">
        <f t="shared" si="375"/>
        <v>0</v>
      </c>
      <c r="EX149" s="25">
        <f t="shared" si="375"/>
        <v>0</v>
      </c>
      <c r="EY149" s="25">
        <f t="shared" si="375"/>
        <v>0</v>
      </c>
      <c r="EZ149" s="25">
        <f t="shared" si="375"/>
        <v>0</v>
      </c>
      <c r="FA149" s="25">
        <f t="shared" si="375"/>
        <v>0</v>
      </c>
      <c r="FB149" s="25">
        <f t="shared" si="375"/>
        <v>0</v>
      </c>
      <c r="FC149" s="25">
        <f t="shared" si="375"/>
        <v>0</v>
      </c>
      <c r="FD149" s="25">
        <f t="shared" si="375"/>
        <v>0</v>
      </c>
      <c r="FE149" s="25">
        <f t="shared" si="375"/>
        <v>0</v>
      </c>
      <c r="FF149" s="25">
        <f t="shared" si="375"/>
        <v>0</v>
      </c>
      <c r="FG149" s="25">
        <f t="shared" si="375"/>
        <v>0</v>
      </c>
      <c r="FH149" s="25">
        <f t="shared" si="375"/>
        <v>0</v>
      </c>
      <c r="FI149" s="25">
        <f t="shared" si="375"/>
        <v>0</v>
      </c>
      <c r="FJ149" s="25">
        <f t="shared" si="375"/>
        <v>0</v>
      </c>
      <c r="FK149" s="25">
        <f t="shared" si="375"/>
        <v>0</v>
      </c>
      <c r="FL149" s="25">
        <f t="shared" si="375"/>
        <v>0</v>
      </c>
      <c r="FM149" s="25">
        <f t="shared" si="375"/>
        <v>0</v>
      </c>
      <c r="FN149" s="25">
        <f t="shared" si="375"/>
        <v>0</v>
      </c>
      <c r="FO149" s="25">
        <f t="shared" si="375"/>
        <v>0</v>
      </c>
      <c r="FP149" s="25">
        <f t="shared" si="375"/>
        <v>0</v>
      </c>
      <c r="FQ149" s="25">
        <f t="shared" si="375"/>
        <v>0</v>
      </c>
      <c r="FR149" s="25">
        <f t="shared" si="375"/>
        <v>0</v>
      </c>
      <c r="FS149" s="25">
        <f t="shared" si="375"/>
        <v>0</v>
      </c>
      <c r="FT149" s="25">
        <f t="shared" si="375"/>
        <v>0</v>
      </c>
      <c r="FU149" s="25">
        <f t="shared" si="375"/>
        <v>0</v>
      </c>
      <c r="FV149" s="25">
        <f t="shared" si="375"/>
        <v>0</v>
      </c>
      <c r="FW149" s="25">
        <f t="shared" si="375"/>
        <v>0</v>
      </c>
      <c r="FX149" s="25">
        <f t="shared" si="375"/>
        <v>0</v>
      </c>
      <c r="FY149" s="25">
        <f t="shared" si="375"/>
        <v>0</v>
      </c>
      <c r="FZ149" s="25">
        <f t="shared" si="375"/>
        <v>0</v>
      </c>
      <c r="GA149" s="25">
        <f t="shared" si="375"/>
        <v>0</v>
      </c>
      <c r="GB149" s="25">
        <f t="shared" si="375"/>
        <v>0</v>
      </c>
      <c r="GC149" s="25">
        <f t="shared" si="375"/>
        <v>0</v>
      </c>
      <c r="GD149" s="25">
        <f t="shared" si="375"/>
        <v>0</v>
      </c>
      <c r="GE149" s="25">
        <f t="shared" si="375"/>
        <v>0</v>
      </c>
      <c r="GF149" s="25">
        <f t="shared" si="375"/>
        <v>0</v>
      </c>
      <c r="GG149" s="25">
        <f t="shared" si="375"/>
        <v>0</v>
      </c>
      <c r="GH149" s="25">
        <f t="shared" si="375"/>
        <v>0</v>
      </c>
      <c r="GI149" s="25">
        <f t="shared" si="375"/>
        <v>0</v>
      </c>
      <c r="GJ149" s="25">
        <f t="shared" si="375"/>
        <v>0</v>
      </c>
      <c r="GK149" s="25">
        <f t="shared" si="375"/>
        <v>0</v>
      </c>
      <c r="GL149" s="25">
        <f t="shared" si="375"/>
        <v>0</v>
      </c>
      <c r="GM149" s="25">
        <f t="shared" ref="GM149:IR149" si="376">IF(GM144=1,GM114,0)</f>
        <v>0</v>
      </c>
      <c r="GN149" s="25">
        <f t="shared" si="376"/>
        <v>0</v>
      </c>
      <c r="GO149" s="25">
        <f t="shared" si="376"/>
        <v>0</v>
      </c>
      <c r="GP149" s="25">
        <f t="shared" si="376"/>
        <v>0</v>
      </c>
      <c r="GQ149" s="25">
        <f t="shared" si="376"/>
        <v>0</v>
      </c>
      <c r="GR149" s="25">
        <f t="shared" si="376"/>
        <v>0</v>
      </c>
      <c r="GS149" s="25">
        <f t="shared" si="376"/>
        <v>0</v>
      </c>
      <c r="GT149" s="25">
        <f t="shared" si="376"/>
        <v>0</v>
      </c>
      <c r="GU149" s="25">
        <f t="shared" si="376"/>
        <v>0</v>
      </c>
      <c r="GV149" s="25">
        <f t="shared" si="376"/>
        <v>0</v>
      </c>
      <c r="GW149" s="25">
        <f t="shared" si="376"/>
        <v>0</v>
      </c>
      <c r="GX149" s="25">
        <f t="shared" si="376"/>
        <v>0</v>
      </c>
      <c r="GY149" s="25">
        <f t="shared" si="376"/>
        <v>0</v>
      </c>
      <c r="GZ149" s="25">
        <f t="shared" si="376"/>
        <v>0</v>
      </c>
      <c r="HA149" s="25">
        <f t="shared" si="376"/>
        <v>0</v>
      </c>
      <c r="HB149" s="25">
        <f t="shared" si="376"/>
        <v>0</v>
      </c>
      <c r="HC149" s="25">
        <f t="shared" si="376"/>
        <v>0</v>
      </c>
      <c r="HD149" s="25">
        <f t="shared" si="376"/>
        <v>0</v>
      </c>
      <c r="HE149" s="25">
        <f t="shared" si="376"/>
        <v>0</v>
      </c>
      <c r="HF149" s="25">
        <f t="shared" si="376"/>
        <v>0</v>
      </c>
      <c r="HG149" s="25">
        <f t="shared" si="376"/>
        <v>0</v>
      </c>
      <c r="HH149" s="25">
        <f t="shared" si="376"/>
        <v>0</v>
      </c>
      <c r="HI149" s="25">
        <f t="shared" si="376"/>
        <v>0</v>
      </c>
      <c r="HJ149" s="25">
        <f t="shared" si="376"/>
        <v>0</v>
      </c>
      <c r="HK149" s="25">
        <f t="shared" si="376"/>
        <v>0</v>
      </c>
      <c r="HL149" s="25">
        <f t="shared" si="376"/>
        <v>0</v>
      </c>
      <c r="HM149" s="25">
        <f t="shared" si="376"/>
        <v>0</v>
      </c>
      <c r="HN149" s="25">
        <f t="shared" si="376"/>
        <v>0</v>
      </c>
      <c r="HO149" s="25">
        <f t="shared" si="376"/>
        <v>0</v>
      </c>
      <c r="HP149" s="25">
        <f t="shared" si="376"/>
        <v>0</v>
      </c>
      <c r="HQ149" s="25">
        <f t="shared" si="376"/>
        <v>0</v>
      </c>
      <c r="HR149" s="25">
        <f t="shared" si="376"/>
        <v>0</v>
      </c>
      <c r="HS149" s="25">
        <f t="shared" si="376"/>
        <v>0</v>
      </c>
      <c r="HT149" s="25">
        <f t="shared" si="376"/>
        <v>0</v>
      </c>
      <c r="HU149" s="25">
        <f t="shared" si="376"/>
        <v>0</v>
      </c>
      <c r="HV149" s="25">
        <f t="shared" si="376"/>
        <v>0</v>
      </c>
      <c r="HW149" s="25">
        <f t="shared" si="376"/>
        <v>0</v>
      </c>
      <c r="HX149" s="25">
        <f t="shared" si="376"/>
        <v>0</v>
      </c>
      <c r="HY149" s="25">
        <f t="shared" si="376"/>
        <v>0</v>
      </c>
      <c r="HZ149" s="25">
        <f t="shared" si="376"/>
        <v>0</v>
      </c>
      <c r="IA149" s="25">
        <f t="shared" si="376"/>
        <v>0</v>
      </c>
      <c r="IB149" s="25">
        <f t="shared" si="376"/>
        <v>0</v>
      </c>
      <c r="IC149" s="25">
        <f t="shared" si="376"/>
        <v>0</v>
      </c>
      <c r="ID149" s="25">
        <f t="shared" si="376"/>
        <v>0</v>
      </c>
      <c r="IE149" s="25">
        <f t="shared" si="376"/>
        <v>0</v>
      </c>
      <c r="IF149" s="25">
        <f t="shared" si="376"/>
        <v>0</v>
      </c>
      <c r="IG149" s="25">
        <f t="shared" si="376"/>
        <v>0</v>
      </c>
      <c r="IH149" s="25">
        <f t="shared" si="376"/>
        <v>0</v>
      </c>
      <c r="II149" s="25">
        <f t="shared" si="376"/>
        <v>0</v>
      </c>
      <c r="IJ149" s="25">
        <f t="shared" si="376"/>
        <v>0</v>
      </c>
      <c r="IK149" s="25">
        <f t="shared" si="376"/>
        <v>0</v>
      </c>
      <c r="IL149" s="25">
        <f t="shared" si="376"/>
        <v>0</v>
      </c>
      <c r="IM149" s="25">
        <f t="shared" si="376"/>
        <v>0</v>
      </c>
      <c r="IN149" s="25">
        <f t="shared" si="376"/>
        <v>0</v>
      </c>
      <c r="IO149" s="25">
        <f t="shared" si="376"/>
        <v>0</v>
      </c>
      <c r="IP149" s="25">
        <f t="shared" si="376"/>
        <v>0</v>
      </c>
      <c r="IQ149" s="25">
        <f t="shared" si="376"/>
        <v>0</v>
      </c>
      <c r="IR149" s="197">
        <f t="shared" si="376"/>
        <v>0</v>
      </c>
    </row>
    <row r="150" spans="1:252" s="8" customFormat="1" hidden="1" x14ac:dyDescent="0.25">
      <c r="A150" s="231"/>
      <c r="B150" s="10"/>
      <c r="C150" s="25">
        <f t="shared" ref="C150:BN150" si="377">IF(C144=1,C102,0)</f>
        <v>0</v>
      </c>
      <c r="D150" s="25">
        <f t="shared" si="377"/>
        <v>0</v>
      </c>
      <c r="E150" s="25">
        <f t="shared" si="377"/>
        <v>0</v>
      </c>
      <c r="F150" s="25">
        <f t="shared" si="377"/>
        <v>0</v>
      </c>
      <c r="G150" s="25">
        <f t="shared" si="377"/>
        <v>0</v>
      </c>
      <c r="H150" s="25">
        <f t="shared" si="377"/>
        <v>0</v>
      </c>
      <c r="I150" s="25">
        <f t="shared" si="377"/>
        <v>0</v>
      </c>
      <c r="J150" s="25">
        <f t="shared" si="377"/>
        <v>0</v>
      </c>
      <c r="K150" s="25">
        <f t="shared" si="377"/>
        <v>0</v>
      </c>
      <c r="L150" s="25">
        <f t="shared" si="377"/>
        <v>0</v>
      </c>
      <c r="M150" s="25">
        <f t="shared" si="377"/>
        <v>0</v>
      </c>
      <c r="N150" s="25">
        <f t="shared" si="377"/>
        <v>0</v>
      </c>
      <c r="O150" s="25">
        <f t="shared" si="377"/>
        <v>0</v>
      </c>
      <c r="P150" s="25">
        <f t="shared" si="377"/>
        <v>0</v>
      </c>
      <c r="Q150" s="25">
        <f t="shared" si="377"/>
        <v>0</v>
      </c>
      <c r="R150" s="25">
        <f t="shared" si="377"/>
        <v>0</v>
      </c>
      <c r="S150" s="25">
        <f t="shared" si="377"/>
        <v>0</v>
      </c>
      <c r="T150" s="25">
        <f t="shared" si="377"/>
        <v>0</v>
      </c>
      <c r="U150" s="25">
        <f t="shared" si="377"/>
        <v>0</v>
      </c>
      <c r="V150" s="25">
        <f t="shared" si="377"/>
        <v>0</v>
      </c>
      <c r="W150" s="25">
        <f t="shared" si="377"/>
        <v>0</v>
      </c>
      <c r="X150" s="25">
        <f t="shared" si="377"/>
        <v>0</v>
      </c>
      <c r="Y150" s="25">
        <f t="shared" si="377"/>
        <v>0</v>
      </c>
      <c r="Z150" s="25">
        <f t="shared" si="377"/>
        <v>0</v>
      </c>
      <c r="AA150" s="25">
        <f t="shared" si="377"/>
        <v>0</v>
      </c>
      <c r="AB150" s="25">
        <f t="shared" si="377"/>
        <v>0</v>
      </c>
      <c r="AC150" s="25">
        <f t="shared" si="377"/>
        <v>0</v>
      </c>
      <c r="AD150" s="25">
        <f t="shared" si="377"/>
        <v>0</v>
      </c>
      <c r="AE150" s="25">
        <f t="shared" si="377"/>
        <v>0</v>
      </c>
      <c r="AF150" s="25">
        <f t="shared" si="377"/>
        <v>0</v>
      </c>
      <c r="AG150" s="25">
        <f t="shared" si="377"/>
        <v>0</v>
      </c>
      <c r="AH150" s="25">
        <f t="shared" si="377"/>
        <v>0</v>
      </c>
      <c r="AI150" s="25">
        <f t="shared" si="377"/>
        <v>0</v>
      </c>
      <c r="AJ150" s="25">
        <f t="shared" si="377"/>
        <v>0</v>
      </c>
      <c r="AK150" s="25">
        <f t="shared" si="377"/>
        <v>0</v>
      </c>
      <c r="AL150" s="25">
        <f t="shared" si="377"/>
        <v>0</v>
      </c>
      <c r="AM150" s="25">
        <f t="shared" si="377"/>
        <v>0</v>
      </c>
      <c r="AN150" s="25">
        <f t="shared" si="377"/>
        <v>0</v>
      </c>
      <c r="AO150" s="25">
        <f t="shared" si="377"/>
        <v>0</v>
      </c>
      <c r="AP150" s="25">
        <f t="shared" si="377"/>
        <v>0</v>
      </c>
      <c r="AQ150" s="25">
        <f t="shared" si="377"/>
        <v>0</v>
      </c>
      <c r="AR150" s="25">
        <f t="shared" si="377"/>
        <v>0</v>
      </c>
      <c r="AS150" s="25">
        <f t="shared" si="377"/>
        <v>0</v>
      </c>
      <c r="AT150" s="25">
        <f t="shared" si="377"/>
        <v>0</v>
      </c>
      <c r="AU150" s="25">
        <f t="shared" si="377"/>
        <v>0</v>
      </c>
      <c r="AV150" s="25">
        <f t="shared" si="377"/>
        <v>0</v>
      </c>
      <c r="AW150" s="25">
        <f t="shared" si="377"/>
        <v>0</v>
      </c>
      <c r="AX150" s="25">
        <f t="shared" si="377"/>
        <v>0</v>
      </c>
      <c r="AY150" s="25">
        <f t="shared" si="377"/>
        <v>0</v>
      </c>
      <c r="AZ150" s="25">
        <f t="shared" si="377"/>
        <v>0</v>
      </c>
      <c r="BA150" s="25">
        <f t="shared" si="377"/>
        <v>0</v>
      </c>
      <c r="BB150" s="25">
        <f t="shared" si="377"/>
        <v>0</v>
      </c>
      <c r="BC150" s="25">
        <f t="shared" si="377"/>
        <v>0</v>
      </c>
      <c r="BD150" s="25">
        <f t="shared" si="377"/>
        <v>0</v>
      </c>
      <c r="BE150" s="25">
        <f t="shared" si="377"/>
        <v>0</v>
      </c>
      <c r="BF150" s="25">
        <f t="shared" si="377"/>
        <v>0</v>
      </c>
      <c r="BG150" s="25">
        <f t="shared" si="377"/>
        <v>0</v>
      </c>
      <c r="BH150" s="25">
        <f t="shared" si="377"/>
        <v>0</v>
      </c>
      <c r="BI150" s="25">
        <f t="shared" si="377"/>
        <v>0</v>
      </c>
      <c r="BJ150" s="25">
        <f t="shared" si="377"/>
        <v>0</v>
      </c>
      <c r="BK150" s="25">
        <f t="shared" si="377"/>
        <v>0</v>
      </c>
      <c r="BL150" s="25">
        <f t="shared" si="377"/>
        <v>0</v>
      </c>
      <c r="BM150" s="25">
        <f t="shared" si="377"/>
        <v>0</v>
      </c>
      <c r="BN150" s="25">
        <f t="shared" si="377"/>
        <v>0</v>
      </c>
      <c r="BO150" s="25">
        <f t="shared" ref="BO150:DZ150" si="378">IF(BO144=1,BO102,0)</f>
        <v>0</v>
      </c>
      <c r="BP150" s="25">
        <f t="shared" si="378"/>
        <v>0</v>
      </c>
      <c r="BQ150" s="25">
        <f t="shared" si="378"/>
        <v>0</v>
      </c>
      <c r="BR150" s="25">
        <f t="shared" si="378"/>
        <v>0</v>
      </c>
      <c r="BS150" s="25">
        <f t="shared" si="378"/>
        <v>0</v>
      </c>
      <c r="BT150" s="25">
        <f t="shared" si="378"/>
        <v>0</v>
      </c>
      <c r="BU150" s="25">
        <f t="shared" si="378"/>
        <v>0</v>
      </c>
      <c r="BV150" s="25">
        <f t="shared" si="378"/>
        <v>0</v>
      </c>
      <c r="BW150" s="25">
        <f t="shared" si="378"/>
        <v>0</v>
      </c>
      <c r="BX150" s="25">
        <f t="shared" si="378"/>
        <v>0</v>
      </c>
      <c r="BY150" s="25">
        <f t="shared" si="378"/>
        <v>0</v>
      </c>
      <c r="BZ150" s="25">
        <f t="shared" si="378"/>
        <v>0</v>
      </c>
      <c r="CA150" s="25">
        <f t="shared" si="378"/>
        <v>0</v>
      </c>
      <c r="CB150" s="25">
        <f t="shared" si="378"/>
        <v>0</v>
      </c>
      <c r="CC150" s="25">
        <f t="shared" si="378"/>
        <v>0</v>
      </c>
      <c r="CD150" s="25">
        <f t="shared" si="378"/>
        <v>0</v>
      </c>
      <c r="CE150" s="25">
        <f t="shared" si="378"/>
        <v>0</v>
      </c>
      <c r="CF150" s="25">
        <f t="shared" si="378"/>
        <v>0</v>
      </c>
      <c r="CG150" s="25">
        <f t="shared" si="378"/>
        <v>0</v>
      </c>
      <c r="CH150" s="25">
        <f t="shared" si="378"/>
        <v>0</v>
      </c>
      <c r="CI150" s="25">
        <f t="shared" si="378"/>
        <v>0</v>
      </c>
      <c r="CJ150" s="25">
        <f t="shared" si="378"/>
        <v>0</v>
      </c>
      <c r="CK150" s="25">
        <f t="shared" si="378"/>
        <v>0</v>
      </c>
      <c r="CL150" s="25">
        <f t="shared" si="378"/>
        <v>0</v>
      </c>
      <c r="CM150" s="25">
        <f t="shared" si="378"/>
        <v>0</v>
      </c>
      <c r="CN150" s="25">
        <f t="shared" si="378"/>
        <v>0</v>
      </c>
      <c r="CO150" s="25">
        <f t="shared" si="378"/>
        <v>0</v>
      </c>
      <c r="CP150" s="25">
        <f t="shared" si="378"/>
        <v>0</v>
      </c>
      <c r="CQ150" s="25">
        <f t="shared" si="378"/>
        <v>0</v>
      </c>
      <c r="CR150" s="25">
        <f t="shared" si="378"/>
        <v>0</v>
      </c>
      <c r="CS150" s="25">
        <f t="shared" si="378"/>
        <v>0</v>
      </c>
      <c r="CT150" s="25">
        <f t="shared" si="378"/>
        <v>0</v>
      </c>
      <c r="CU150" s="25">
        <f t="shared" si="378"/>
        <v>0</v>
      </c>
      <c r="CV150" s="25">
        <f t="shared" si="378"/>
        <v>0</v>
      </c>
      <c r="CW150" s="25">
        <f t="shared" si="378"/>
        <v>0</v>
      </c>
      <c r="CX150" s="25">
        <f t="shared" si="378"/>
        <v>0</v>
      </c>
      <c r="CY150" s="25">
        <f t="shared" si="378"/>
        <v>0</v>
      </c>
      <c r="CZ150" s="25">
        <f t="shared" si="378"/>
        <v>0</v>
      </c>
      <c r="DA150" s="25">
        <f t="shared" si="378"/>
        <v>0</v>
      </c>
      <c r="DB150" s="25">
        <f t="shared" si="378"/>
        <v>0</v>
      </c>
      <c r="DC150" s="25">
        <f t="shared" si="378"/>
        <v>0</v>
      </c>
      <c r="DD150" s="25">
        <f t="shared" si="378"/>
        <v>0</v>
      </c>
      <c r="DE150" s="25">
        <f t="shared" si="378"/>
        <v>0</v>
      </c>
      <c r="DF150" s="25">
        <f t="shared" si="378"/>
        <v>0</v>
      </c>
      <c r="DG150" s="25">
        <f t="shared" si="378"/>
        <v>0</v>
      </c>
      <c r="DH150" s="25">
        <f t="shared" si="378"/>
        <v>0</v>
      </c>
      <c r="DI150" s="25">
        <f t="shared" si="378"/>
        <v>0</v>
      </c>
      <c r="DJ150" s="25">
        <f t="shared" si="378"/>
        <v>0</v>
      </c>
      <c r="DK150" s="25">
        <f t="shared" si="378"/>
        <v>0</v>
      </c>
      <c r="DL150" s="25">
        <f t="shared" si="378"/>
        <v>0</v>
      </c>
      <c r="DM150" s="25">
        <f t="shared" si="378"/>
        <v>0</v>
      </c>
      <c r="DN150" s="25">
        <f t="shared" si="378"/>
        <v>0</v>
      </c>
      <c r="DO150" s="25">
        <f t="shared" si="378"/>
        <v>0</v>
      </c>
      <c r="DP150" s="25">
        <f t="shared" si="378"/>
        <v>0</v>
      </c>
      <c r="DQ150" s="25">
        <f t="shared" si="378"/>
        <v>0</v>
      </c>
      <c r="DR150" s="25">
        <f t="shared" si="378"/>
        <v>0</v>
      </c>
      <c r="DS150" s="25">
        <f t="shared" si="378"/>
        <v>0</v>
      </c>
      <c r="DT150" s="25">
        <f t="shared" si="378"/>
        <v>0</v>
      </c>
      <c r="DU150" s="25">
        <f t="shared" si="378"/>
        <v>0</v>
      </c>
      <c r="DV150" s="25">
        <f t="shared" si="378"/>
        <v>0</v>
      </c>
      <c r="DW150" s="25">
        <f t="shared" si="378"/>
        <v>0</v>
      </c>
      <c r="DX150" s="25">
        <f t="shared" si="378"/>
        <v>0</v>
      </c>
      <c r="DY150" s="25">
        <f t="shared" si="378"/>
        <v>0</v>
      </c>
      <c r="DZ150" s="25">
        <f t="shared" si="378"/>
        <v>0</v>
      </c>
      <c r="EA150" s="25">
        <f t="shared" ref="EA150:GL150" si="379">IF(EA144=1,EA102,0)</f>
        <v>0</v>
      </c>
      <c r="EB150" s="25">
        <f t="shared" si="379"/>
        <v>0</v>
      </c>
      <c r="EC150" s="25">
        <f t="shared" si="379"/>
        <v>0</v>
      </c>
      <c r="ED150" s="25">
        <f t="shared" si="379"/>
        <v>0</v>
      </c>
      <c r="EE150" s="25">
        <f t="shared" si="379"/>
        <v>0</v>
      </c>
      <c r="EF150" s="25">
        <f t="shared" si="379"/>
        <v>0</v>
      </c>
      <c r="EG150" s="25">
        <f t="shared" si="379"/>
        <v>0</v>
      </c>
      <c r="EH150" s="25">
        <f t="shared" si="379"/>
        <v>0</v>
      </c>
      <c r="EI150" s="25">
        <f t="shared" si="379"/>
        <v>0</v>
      </c>
      <c r="EJ150" s="25">
        <f t="shared" si="379"/>
        <v>0</v>
      </c>
      <c r="EK150" s="25">
        <f t="shared" si="379"/>
        <v>0</v>
      </c>
      <c r="EL150" s="25">
        <f t="shared" si="379"/>
        <v>0</v>
      </c>
      <c r="EM150" s="25">
        <f t="shared" si="379"/>
        <v>0</v>
      </c>
      <c r="EN150" s="25">
        <f t="shared" si="379"/>
        <v>0</v>
      </c>
      <c r="EO150" s="25">
        <f t="shared" si="379"/>
        <v>0</v>
      </c>
      <c r="EP150" s="25">
        <f t="shared" si="379"/>
        <v>0</v>
      </c>
      <c r="EQ150" s="25">
        <f t="shared" si="379"/>
        <v>0</v>
      </c>
      <c r="ER150" s="25">
        <f t="shared" si="379"/>
        <v>0</v>
      </c>
      <c r="ES150" s="25">
        <f t="shared" si="379"/>
        <v>0</v>
      </c>
      <c r="ET150" s="25">
        <f t="shared" si="379"/>
        <v>0</v>
      </c>
      <c r="EU150" s="25">
        <f t="shared" si="379"/>
        <v>0</v>
      </c>
      <c r="EV150" s="25">
        <f t="shared" si="379"/>
        <v>0</v>
      </c>
      <c r="EW150" s="25">
        <f t="shared" si="379"/>
        <v>0</v>
      </c>
      <c r="EX150" s="25">
        <f t="shared" si="379"/>
        <v>0</v>
      </c>
      <c r="EY150" s="25">
        <f t="shared" si="379"/>
        <v>0</v>
      </c>
      <c r="EZ150" s="25">
        <f t="shared" si="379"/>
        <v>0</v>
      </c>
      <c r="FA150" s="25">
        <f t="shared" si="379"/>
        <v>0</v>
      </c>
      <c r="FB150" s="25">
        <f t="shared" si="379"/>
        <v>0</v>
      </c>
      <c r="FC150" s="25">
        <f t="shared" si="379"/>
        <v>0</v>
      </c>
      <c r="FD150" s="25">
        <f t="shared" si="379"/>
        <v>0</v>
      </c>
      <c r="FE150" s="25">
        <f t="shared" si="379"/>
        <v>0</v>
      </c>
      <c r="FF150" s="25">
        <f t="shared" si="379"/>
        <v>0</v>
      </c>
      <c r="FG150" s="25">
        <f t="shared" si="379"/>
        <v>0</v>
      </c>
      <c r="FH150" s="25">
        <f t="shared" si="379"/>
        <v>0</v>
      </c>
      <c r="FI150" s="25">
        <f t="shared" si="379"/>
        <v>0</v>
      </c>
      <c r="FJ150" s="25">
        <f t="shared" si="379"/>
        <v>0</v>
      </c>
      <c r="FK150" s="25">
        <f t="shared" si="379"/>
        <v>0</v>
      </c>
      <c r="FL150" s="25">
        <f t="shared" si="379"/>
        <v>0</v>
      </c>
      <c r="FM150" s="25">
        <f t="shared" si="379"/>
        <v>0</v>
      </c>
      <c r="FN150" s="25">
        <f t="shared" si="379"/>
        <v>0</v>
      </c>
      <c r="FO150" s="25">
        <f t="shared" si="379"/>
        <v>0</v>
      </c>
      <c r="FP150" s="25">
        <f t="shared" si="379"/>
        <v>0</v>
      </c>
      <c r="FQ150" s="25">
        <f t="shared" si="379"/>
        <v>0</v>
      </c>
      <c r="FR150" s="25">
        <f t="shared" si="379"/>
        <v>0</v>
      </c>
      <c r="FS150" s="25">
        <f t="shared" si="379"/>
        <v>0</v>
      </c>
      <c r="FT150" s="25">
        <f t="shared" si="379"/>
        <v>0</v>
      </c>
      <c r="FU150" s="25">
        <f t="shared" si="379"/>
        <v>0</v>
      </c>
      <c r="FV150" s="25">
        <f t="shared" si="379"/>
        <v>0</v>
      </c>
      <c r="FW150" s="25">
        <f t="shared" si="379"/>
        <v>0</v>
      </c>
      <c r="FX150" s="25">
        <f t="shared" si="379"/>
        <v>0</v>
      </c>
      <c r="FY150" s="25">
        <f t="shared" si="379"/>
        <v>0</v>
      </c>
      <c r="FZ150" s="25">
        <f t="shared" si="379"/>
        <v>0</v>
      </c>
      <c r="GA150" s="25">
        <f t="shared" si="379"/>
        <v>0</v>
      </c>
      <c r="GB150" s="25">
        <f t="shared" si="379"/>
        <v>0</v>
      </c>
      <c r="GC150" s="25">
        <f t="shared" si="379"/>
        <v>0</v>
      </c>
      <c r="GD150" s="25">
        <f t="shared" si="379"/>
        <v>0</v>
      </c>
      <c r="GE150" s="25">
        <f t="shared" si="379"/>
        <v>0</v>
      </c>
      <c r="GF150" s="25">
        <f t="shared" si="379"/>
        <v>0</v>
      </c>
      <c r="GG150" s="25">
        <f t="shared" si="379"/>
        <v>0</v>
      </c>
      <c r="GH150" s="25">
        <f t="shared" si="379"/>
        <v>0</v>
      </c>
      <c r="GI150" s="25">
        <f t="shared" si="379"/>
        <v>0</v>
      </c>
      <c r="GJ150" s="25">
        <f t="shared" si="379"/>
        <v>0</v>
      </c>
      <c r="GK150" s="25">
        <f t="shared" si="379"/>
        <v>0</v>
      </c>
      <c r="GL150" s="25">
        <f t="shared" si="379"/>
        <v>0</v>
      </c>
      <c r="GM150" s="25">
        <f t="shared" ref="GM150:IR150" si="380">IF(GM144=1,GM102,0)</f>
        <v>0</v>
      </c>
      <c r="GN150" s="25">
        <f t="shared" si="380"/>
        <v>0</v>
      </c>
      <c r="GO150" s="25">
        <f t="shared" si="380"/>
        <v>0</v>
      </c>
      <c r="GP150" s="25">
        <f t="shared" si="380"/>
        <v>0</v>
      </c>
      <c r="GQ150" s="25">
        <f t="shared" si="380"/>
        <v>0</v>
      </c>
      <c r="GR150" s="25">
        <f t="shared" si="380"/>
        <v>0</v>
      </c>
      <c r="GS150" s="25">
        <f t="shared" si="380"/>
        <v>0</v>
      </c>
      <c r="GT150" s="25">
        <f t="shared" si="380"/>
        <v>0</v>
      </c>
      <c r="GU150" s="25">
        <f t="shared" si="380"/>
        <v>0</v>
      </c>
      <c r="GV150" s="25">
        <f t="shared" si="380"/>
        <v>0</v>
      </c>
      <c r="GW150" s="25">
        <f t="shared" si="380"/>
        <v>0</v>
      </c>
      <c r="GX150" s="25">
        <f t="shared" si="380"/>
        <v>0</v>
      </c>
      <c r="GY150" s="25">
        <f t="shared" si="380"/>
        <v>0</v>
      </c>
      <c r="GZ150" s="25">
        <f t="shared" si="380"/>
        <v>0</v>
      </c>
      <c r="HA150" s="25">
        <f t="shared" si="380"/>
        <v>0</v>
      </c>
      <c r="HB150" s="25">
        <f t="shared" si="380"/>
        <v>0</v>
      </c>
      <c r="HC150" s="25">
        <f t="shared" si="380"/>
        <v>0</v>
      </c>
      <c r="HD150" s="25">
        <f t="shared" si="380"/>
        <v>0</v>
      </c>
      <c r="HE150" s="25">
        <f t="shared" si="380"/>
        <v>0</v>
      </c>
      <c r="HF150" s="25">
        <f t="shared" si="380"/>
        <v>0</v>
      </c>
      <c r="HG150" s="25">
        <f t="shared" si="380"/>
        <v>0</v>
      </c>
      <c r="HH150" s="25">
        <f t="shared" si="380"/>
        <v>0</v>
      </c>
      <c r="HI150" s="25">
        <f t="shared" si="380"/>
        <v>0</v>
      </c>
      <c r="HJ150" s="25">
        <f t="shared" si="380"/>
        <v>0</v>
      </c>
      <c r="HK150" s="25">
        <f t="shared" si="380"/>
        <v>0</v>
      </c>
      <c r="HL150" s="25">
        <f t="shared" si="380"/>
        <v>0</v>
      </c>
      <c r="HM150" s="25">
        <f t="shared" si="380"/>
        <v>0</v>
      </c>
      <c r="HN150" s="25">
        <f t="shared" si="380"/>
        <v>0</v>
      </c>
      <c r="HO150" s="25">
        <f t="shared" si="380"/>
        <v>0</v>
      </c>
      <c r="HP150" s="25">
        <f t="shared" si="380"/>
        <v>0</v>
      </c>
      <c r="HQ150" s="25">
        <f t="shared" si="380"/>
        <v>0</v>
      </c>
      <c r="HR150" s="25">
        <f t="shared" si="380"/>
        <v>0</v>
      </c>
      <c r="HS150" s="25">
        <f t="shared" si="380"/>
        <v>0</v>
      </c>
      <c r="HT150" s="25">
        <f t="shared" si="380"/>
        <v>0</v>
      </c>
      <c r="HU150" s="25">
        <f t="shared" si="380"/>
        <v>0</v>
      </c>
      <c r="HV150" s="25">
        <f t="shared" si="380"/>
        <v>0</v>
      </c>
      <c r="HW150" s="25">
        <f t="shared" si="380"/>
        <v>0</v>
      </c>
      <c r="HX150" s="25">
        <f t="shared" si="380"/>
        <v>0</v>
      </c>
      <c r="HY150" s="25">
        <f t="shared" si="380"/>
        <v>0</v>
      </c>
      <c r="HZ150" s="25">
        <f t="shared" si="380"/>
        <v>0</v>
      </c>
      <c r="IA150" s="25">
        <f t="shared" si="380"/>
        <v>0</v>
      </c>
      <c r="IB150" s="25">
        <f t="shared" si="380"/>
        <v>0</v>
      </c>
      <c r="IC150" s="25">
        <f t="shared" si="380"/>
        <v>0</v>
      </c>
      <c r="ID150" s="25">
        <f t="shared" si="380"/>
        <v>0</v>
      </c>
      <c r="IE150" s="25">
        <f t="shared" si="380"/>
        <v>0</v>
      </c>
      <c r="IF150" s="25">
        <f t="shared" si="380"/>
        <v>0</v>
      </c>
      <c r="IG150" s="25">
        <f t="shared" si="380"/>
        <v>0</v>
      </c>
      <c r="IH150" s="25">
        <f t="shared" si="380"/>
        <v>0</v>
      </c>
      <c r="II150" s="25">
        <f t="shared" si="380"/>
        <v>0</v>
      </c>
      <c r="IJ150" s="25">
        <f t="shared" si="380"/>
        <v>0</v>
      </c>
      <c r="IK150" s="25">
        <f t="shared" si="380"/>
        <v>0</v>
      </c>
      <c r="IL150" s="25">
        <f t="shared" si="380"/>
        <v>0</v>
      </c>
      <c r="IM150" s="25">
        <f t="shared" si="380"/>
        <v>0</v>
      </c>
      <c r="IN150" s="25">
        <f t="shared" si="380"/>
        <v>0</v>
      </c>
      <c r="IO150" s="25">
        <f t="shared" si="380"/>
        <v>0</v>
      </c>
      <c r="IP150" s="25">
        <f t="shared" si="380"/>
        <v>0</v>
      </c>
      <c r="IQ150" s="25">
        <f t="shared" si="380"/>
        <v>0</v>
      </c>
      <c r="IR150" s="197">
        <f t="shared" si="380"/>
        <v>0</v>
      </c>
    </row>
    <row r="151" spans="1:252" s="8" customFormat="1" hidden="1" x14ac:dyDescent="0.25">
      <c r="A151" s="235"/>
      <c r="B151" s="236"/>
      <c r="C151" s="237">
        <f t="shared" ref="C151:BN151" si="381">IF(C144=1,C2,0)</f>
        <v>0</v>
      </c>
      <c r="D151" s="237">
        <f t="shared" si="381"/>
        <v>0</v>
      </c>
      <c r="E151" s="237">
        <f t="shared" si="381"/>
        <v>0</v>
      </c>
      <c r="F151" s="237">
        <f t="shared" si="381"/>
        <v>0</v>
      </c>
      <c r="G151" s="237">
        <f t="shared" si="381"/>
        <v>0</v>
      </c>
      <c r="H151" s="237">
        <f t="shared" si="381"/>
        <v>0</v>
      </c>
      <c r="I151" s="237">
        <f t="shared" si="381"/>
        <v>0</v>
      </c>
      <c r="J151" s="237">
        <f t="shared" si="381"/>
        <v>0</v>
      </c>
      <c r="K151" s="237">
        <f t="shared" si="381"/>
        <v>0</v>
      </c>
      <c r="L151" s="237">
        <f t="shared" si="381"/>
        <v>0</v>
      </c>
      <c r="M151" s="237">
        <f t="shared" si="381"/>
        <v>0</v>
      </c>
      <c r="N151" s="237">
        <f t="shared" si="381"/>
        <v>0</v>
      </c>
      <c r="O151" s="237">
        <f t="shared" si="381"/>
        <v>0</v>
      </c>
      <c r="P151" s="237">
        <f t="shared" si="381"/>
        <v>0</v>
      </c>
      <c r="Q151" s="237">
        <f t="shared" si="381"/>
        <v>0</v>
      </c>
      <c r="R151" s="237">
        <f t="shared" si="381"/>
        <v>0</v>
      </c>
      <c r="S151" s="237">
        <f t="shared" si="381"/>
        <v>0</v>
      </c>
      <c r="T151" s="237">
        <f t="shared" si="381"/>
        <v>0</v>
      </c>
      <c r="U151" s="237">
        <f t="shared" si="381"/>
        <v>0</v>
      </c>
      <c r="V151" s="237">
        <f t="shared" si="381"/>
        <v>0</v>
      </c>
      <c r="W151" s="237">
        <f t="shared" si="381"/>
        <v>0</v>
      </c>
      <c r="X151" s="237">
        <f t="shared" si="381"/>
        <v>0</v>
      </c>
      <c r="Y151" s="237">
        <f t="shared" si="381"/>
        <v>0</v>
      </c>
      <c r="Z151" s="237">
        <f t="shared" si="381"/>
        <v>0</v>
      </c>
      <c r="AA151" s="237">
        <f t="shared" si="381"/>
        <v>0</v>
      </c>
      <c r="AB151" s="237">
        <f t="shared" si="381"/>
        <v>0</v>
      </c>
      <c r="AC151" s="237">
        <f t="shared" si="381"/>
        <v>0</v>
      </c>
      <c r="AD151" s="237">
        <f t="shared" si="381"/>
        <v>0</v>
      </c>
      <c r="AE151" s="237">
        <f t="shared" si="381"/>
        <v>0</v>
      </c>
      <c r="AF151" s="237">
        <f t="shared" si="381"/>
        <v>0</v>
      </c>
      <c r="AG151" s="237">
        <f t="shared" si="381"/>
        <v>0</v>
      </c>
      <c r="AH151" s="237">
        <f t="shared" si="381"/>
        <v>0</v>
      </c>
      <c r="AI151" s="237">
        <f t="shared" si="381"/>
        <v>0</v>
      </c>
      <c r="AJ151" s="237">
        <f t="shared" si="381"/>
        <v>0</v>
      </c>
      <c r="AK151" s="237">
        <f t="shared" si="381"/>
        <v>0</v>
      </c>
      <c r="AL151" s="237">
        <f t="shared" si="381"/>
        <v>0</v>
      </c>
      <c r="AM151" s="237">
        <f t="shared" si="381"/>
        <v>0</v>
      </c>
      <c r="AN151" s="237">
        <f t="shared" si="381"/>
        <v>0</v>
      </c>
      <c r="AO151" s="237">
        <f t="shared" si="381"/>
        <v>0</v>
      </c>
      <c r="AP151" s="237">
        <f t="shared" si="381"/>
        <v>0</v>
      </c>
      <c r="AQ151" s="237">
        <f t="shared" si="381"/>
        <v>0</v>
      </c>
      <c r="AR151" s="237">
        <f t="shared" si="381"/>
        <v>0</v>
      </c>
      <c r="AS151" s="237">
        <f t="shared" si="381"/>
        <v>0</v>
      </c>
      <c r="AT151" s="237">
        <f t="shared" si="381"/>
        <v>0</v>
      </c>
      <c r="AU151" s="237">
        <f t="shared" si="381"/>
        <v>0</v>
      </c>
      <c r="AV151" s="237">
        <f t="shared" si="381"/>
        <v>0</v>
      </c>
      <c r="AW151" s="237">
        <f t="shared" si="381"/>
        <v>0</v>
      </c>
      <c r="AX151" s="237">
        <f t="shared" si="381"/>
        <v>0</v>
      </c>
      <c r="AY151" s="237">
        <f t="shared" si="381"/>
        <v>0</v>
      </c>
      <c r="AZ151" s="237">
        <f t="shared" si="381"/>
        <v>0</v>
      </c>
      <c r="BA151" s="237">
        <f t="shared" si="381"/>
        <v>0</v>
      </c>
      <c r="BB151" s="237">
        <f t="shared" si="381"/>
        <v>0</v>
      </c>
      <c r="BC151" s="237">
        <f t="shared" si="381"/>
        <v>0</v>
      </c>
      <c r="BD151" s="237">
        <f t="shared" si="381"/>
        <v>0</v>
      </c>
      <c r="BE151" s="237">
        <f t="shared" si="381"/>
        <v>0</v>
      </c>
      <c r="BF151" s="237">
        <f t="shared" si="381"/>
        <v>0</v>
      </c>
      <c r="BG151" s="237">
        <f t="shared" si="381"/>
        <v>0</v>
      </c>
      <c r="BH151" s="237">
        <f t="shared" si="381"/>
        <v>0</v>
      </c>
      <c r="BI151" s="237">
        <f t="shared" si="381"/>
        <v>0</v>
      </c>
      <c r="BJ151" s="237">
        <f t="shared" si="381"/>
        <v>0</v>
      </c>
      <c r="BK151" s="237">
        <f t="shared" si="381"/>
        <v>0</v>
      </c>
      <c r="BL151" s="237">
        <f t="shared" si="381"/>
        <v>0</v>
      </c>
      <c r="BM151" s="237">
        <f t="shared" si="381"/>
        <v>0</v>
      </c>
      <c r="BN151" s="237">
        <f t="shared" si="381"/>
        <v>0</v>
      </c>
      <c r="BO151" s="237">
        <f t="shared" ref="BO151:DZ151" si="382">IF(BO144=1,BO2,0)</f>
        <v>0</v>
      </c>
      <c r="BP151" s="237">
        <f t="shared" si="382"/>
        <v>0</v>
      </c>
      <c r="BQ151" s="237">
        <f t="shared" si="382"/>
        <v>0</v>
      </c>
      <c r="BR151" s="237">
        <f t="shared" si="382"/>
        <v>0</v>
      </c>
      <c r="BS151" s="237">
        <f t="shared" si="382"/>
        <v>0</v>
      </c>
      <c r="BT151" s="237">
        <f t="shared" si="382"/>
        <v>0</v>
      </c>
      <c r="BU151" s="237">
        <f t="shared" si="382"/>
        <v>0</v>
      </c>
      <c r="BV151" s="237">
        <f t="shared" si="382"/>
        <v>0</v>
      </c>
      <c r="BW151" s="237">
        <f t="shared" si="382"/>
        <v>0</v>
      </c>
      <c r="BX151" s="237">
        <f t="shared" si="382"/>
        <v>0</v>
      </c>
      <c r="BY151" s="237">
        <f t="shared" si="382"/>
        <v>0</v>
      </c>
      <c r="BZ151" s="237">
        <f t="shared" si="382"/>
        <v>0</v>
      </c>
      <c r="CA151" s="237">
        <f t="shared" si="382"/>
        <v>0</v>
      </c>
      <c r="CB151" s="237">
        <f t="shared" si="382"/>
        <v>0</v>
      </c>
      <c r="CC151" s="237">
        <f t="shared" si="382"/>
        <v>0</v>
      </c>
      <c r="CD151" s="237">
        <f t="shared" si="382"/>
        <v>0</v>
      </c>
      <c r="CE151" s="237">
        <f t="shared" si="382"/>
        <v>0</v>
      </c>
      <c r="CF151" s="237">
        <f t="shared" si="382"/>
        <v>0</v>
      </c>
      <c r="CG151" s="237">
        <f t="shared" si="382"/>
        <v>0</v>
      </c>
      <c r="CH151" s="237">
        <f t="shared" si="382"/>
        <v>0</v>
      </c>
      <c r="CI151" s="237">
        <f t="shared" si="382"/>
        <v>0</v>
      </c>
      <c r="CJ151" s="237">
        <f t="shared" si="382"/>
        <v>0</v>
      </c>
      <c r="CK151" s="237">
        <f t="shared" si="382"/>
        <v>0</v>
      </c>
      <c r="CL151" s="237">
        <f t="shared" si="382"/>
        <v>0</v>
      </c>
      <c r="CM151" s="237">
        <f t="shared" si="382"/>
        <v>0</v>
      </c>
      <c r="CN151" s="237">
        <f t="shared" si="382"/>
        <v>0</v>
      </c>
      <c r="CO151" s="237">
        <f t="shared" si="382"/>
        <v>0</v>
      </c>
      <c r="CP151" s="237">
        <f t="shared" si="382"/>
        <v>0</v>
      </c>
      <c r="CQ151" s="237">
        <f t="shared" si="382"/>
        <v>0</v>
      </c>
      <c r="CR151" s="237">
        <f t="shared" si="382"/>
        <v>0</v>
      </c>
      <c r="CS151" s="237">
        <f t="shared" si="382"/>
        <v>0</v>
      </c>
      <c r="CT151" s="237">
        <f t="shared" si="382"/>
        <v>0</v>
      </c>
      <c r="CU151" s="237">
        <f t="shared" si="382"/>
        <v>0</v>
      </c>
      <c r="CV151" s="237">
        <f t="shared" si="382"/>
        <v>0</v>
      </c>
      <c r="CW151" s="237">
        <f t="shared" si="382"/>
        <v>0</v>
      </c>
      <c r="CX151" s="237">
        <f t="shared" si="382"/>
        <v>0</v>
      </c>
      <c r="CY151" s="237">
        <f t="shared" si="382"/>
        <v>0</v>
      </c>
      <c r="CZ151" s="237">
        <f t="shared" si="382"/>
        <v>0</v>
      </c>
      <c r="DA151" s="237">
        <f t="shared" si="382"/>
        <v>0</v>
      </c>
      <c r="DB151" s="237">
        <f t="shared" si="382"/>
        <v>0</v>
      </c>
      <c r="DC151" s="237">
        <f t="shared" si="382"/>
        <v>0</v>
      </c>
      <c r="DD151" s="237">
        <f t="shared" si="382"/>
        <v>0</v>
      </c>
      <c r="DE151" s="237">
        <f t="shared" si="382"/>
        <v>0</v>
      </c>
      <c r="DF151" s="237">
        <f t="shared" si="382"/>
        <v>0</v>
      </c>
      <c r="DG151" s="237">
        <f t="shared" si="382"/>
        <v>0</v>
      </c>
      <c r="DH151" s="237">
        <f t="shared" si="382"/>
        <v>0</v>
      </c>
      <c r="DI151" s="237">
        <f t="shared" si="382"/>
        <v>0</v>
      </c>
      <c r="DJ151" s="237">
        <f t="shared" si="382"/>
        <v>0</v>
      </c>
      <c r="DK151" s="237">
        <f t="shared" si="382"/>
        <v>0</v>
      </c>
      <c r="DL151" s="237">
        <f t="shared" si="382"/>
        <v>0</v>
      </c>
      <c r="DM151" s="237">
        <f t="shared" si="382"/>
        <v>0</v>
      </c>
      <c r="DN151" s="237">
        <f t="shared" si="382"/>
        <v>0</v>
      </c>
      <c r="DO151" s="237">
        <f t="shared" si="382"/>
        <v>0</v>
      </c>
      <c r="DP151" s="237">
        <f t="shared" si="382"/>
        <v>0</v>
      </c>
      <c r="DQ151" s="237">
        <f t="shared" si="382"/>
        <v>0</v>
      </c>
      <c r="DR151" s="237">
        <f t="shared" si="382"/>
        <v>0</v>
      </c>
      <c r="DS151" s="237">
        <f t="shared" si="382"/>
        <v>0</v>
      </c>
      <c r="DT151" s="237">
        <f t="shared" si="382"/>
        <v>0</v>
      </c>
      <c r="DU151" s="237">
        <f t="shared" si="382"/>
        <v>0</v>
      </c>
      <c r="DV151" s="237">
        <f t="shared" si="382"/>
        <v>0</v>
      </c>
      <c r="DW151" s="237">
        <f t="shared" si="382"/>
        <v>0</v>
      </c>
      <c r="DX151" s="237">
        <f t="shared" si="382"/>
        <v>0</v>
      </c>
      <c r="DY151" s="237">
        <f t="shared" si="382"/>
        <v>0</v>
      </c>
      <c r="DZ151" s="237">
        <f t="shared" si="382"/>
        <v>0</v>
      </c>
      <c r="EA151" s="237">
        <f t="shared" ref="EA151:GL151" si="383">IF(EA144=1,EA2,0)</f>
        <v>0</v>
      </c>
      <c r="EB151" s="237">
        <f t="shared" si="383"/>
        <v>0</v>
      </c>
      <c r="EC151" s="237">
        <f t="shared" si="383"/>
        <v>0</v>
      </c>
      <c r="ED151" s="237">
        <f t="shared" si="383"/>
        <v>0</v>
      </c>
      <c r="EE151" s="237">
        <f t="shared" si="383"/>
        <v>0</v>
      </c>
      <c r="EF151" s="237">
        <f t="shared" si="383"/>
        <v>0</v>
      </c>
      <c r="EG151" s="237">
        <f t="shared" si="383"/>
        <v>0</v>
      </c>
      <c r="EH151" s="237">
        <f t="shared" si="383"/>
        <v>0</v>
      </c>
      <c r="EI151" s="237">
        <f t="shared" si="383"/>
        <v>0</v>
      </c>
      <c r="EJ151" s="237">
        <f t="shared" si="383"/>
        <v>0</v>
      </c>
      <c r="EK151" s="237">
        <f t="shared" si="383"/>
        <v>0</v>
      </c>
      <c r="EL151" s="237">
        <f t="shared" si="383"/>
        <v>0</v>
      </c>
      <c r="EM151" s="237">
        <f t="shared" si="383"/>
        <v>0</v>
      </c>
      <c r="EN151" s="237">
        <f t="shared" si="383"/>
        <v>0</v>
      </c>
      <c r="EO151" s="237">
        <f t="shared" si="383"/>
        <v>0</v>
      </c>
      <c r="EP151" s="237">
        <f t="shared" si="383"/>
        <v>0</v>
      </c>
      <c r="EQ151" s="237">
        <f t="shared" si="383"/>
        <v>0</v>
      </c>
      <c r="ER151" s="237">
        <f t="shared" si="383"/>
        <v>0</v>
      </c>
      <c r="ES151" s="237">
        <f t="shared" si="383"/>
        <v>0</v>
      </c>
      <c r="ET151" s="237">
        <f t="shared" si="383"/>
        <v>0</v>
      </c>
      <c r="EU151" s="237">
        <f t="shared" si="383"/>
        <v>0</v>
      </c>
      <c r="EV151" s="237">
        <f t="shared" si="383"/>
        <v>0</v>
      </c>
      <c r="EW151" s="237">
        <f t="shared" si="383"/>
        <v>0</v>
      </c>
      <c r="EX151" s="237">
        <f t="shared" si="383"/>
        <v>0</v>
      </c>
      <c r="EY151" s="237">
        <f t="shared" si="383"/>
        <v>0</v>
      </c>
      <c r="EZ151" s="237">
        <f t="shared" si="383"/>
        <v>0</v>
      </c>
      <c r="FA151" s="237">
        <f t="shared" si="383"/>
        <v>0</v>
      </c>
      <c r="FB151" s="237">
        <f t="shared" si="383"/>
        <v>0</v>
      </c>
      <c r="FC151" s="237">
        <f t="shared" si="383"/>
        <v>0</v>
      </c>
      <c r="FD151" s="237">
        <f t="shared" si="383"/>
        <v>0</v>
      </c>
      <c r="FE151" s="237">
        <f t="shared" si="383"/>
        <v>0</v>
      </c>
      <c r="FF151" s="237">
        <f t="shared" si="383"/>
        <v>0</v>
      </c>
      <c r="FG151" s="237">
        <f t="shared" si="383"/>
        <v>0</v>
      </c>
      <c r="FH151" s="237">
        <f t="shared" si="383"/>
        <v>0</v>
      </c>
      <c r="FI151" s="237">
        <f t="shared" si="383"/>
        <v>0</v>
      </c>
      <c r="FJ151" s="237">
        <f t="shared" si="383"/>
        <v>0</v>
      </c>
      <c r="FK151" s="237">
        <f t="shared" si="383"/>
        <v>0</v>
      </c>
      <c r="FL151" s="237">
        <f t="shared" si="383"/>
        <v>0</v>
      </c>
      <c r="FM151" s="237">
        <f t="shared" si="383"/>
        <v>0</v>
      </c>
      <c r="FN151" s="237">
        <f t="shared" si="383"/>
        <v>0</v>
      </c>
      <c r="FO151" s="237">
        <f t="shared" si="383"/>
        <v>0</v>
      </c>
      <c r="FP151" s="237">
        <f t="shared" si="383"/>
        <v>0</v>
      </c>
      <c r="FQ151" s="237">
        <f t="shared" si="383"/>
        <v>0</v>
      </c>
      <c r="FR151" s="237">
        <f t="shared" si="383"/>
        <v>0</v>
      </c>
      <c r="FS151" s="237">
        <f t="shared" si="383"/>
        <v>0</v>
      </c>
      <c r="FT151" s="237">
        <f t="shared" si="383"/>
        <v>0</v>
      </c>
      <c r="FU151" s="237">
        <f t="shared" si="383"/>
        <v>0</v>
      </c>
      <c r="FV151" s="237">
        <f t="shared" si="383"/>
        <v>0</v>
      </c>
      <c r="FW151" s="237">
        <f t="shared" si="383"/>
        <v>0</v>
      </c>
      <c r="FX151" s="237">
        <f t="shared" si="383"/>
        <v>0</v>
      </c>
      <c r="FY151" s="237">
        <f t="shared" si="383"/>
        <v>0</v>
      </c>
      <c r="FZ151" s="237">
        <f t="shared" si="383"/>
        <v>0</v>
      </c>
      <c r="GA151" s="237">
        <f t="shared" si="383"/>
        <v>0</v>
      </c>
      <c r="GB151" s="237">
        <f t="shared" si="383"/>
        <v>0</v>
      </c>
      <c r="GC151" s="237">
        <f t="shared" si="383"/>
        <v>0</v>
      </c>
      <c r="GD151" s="237">
        <f t="shared" si="383"/>
        <v>0</v>
      </c>
      <c r="GE151" s="237">
        <f t="shared" si="383"/>
        <v>0</v>
      </c>
      <c r="GF151" s="237">
        <f t="shared" si="383"/>
        <v>0</v>
      </c>
      <c r="GG151" s="237">
        <f t="shared" si="383"/>
        <v>0</v>
      </c>
      <c r="GH151" s="237">
        <f t="shared" si="383"/>
        <v>0</v>
      </c>
      <c r="GI151" s="237">
        <f t="shared" si="383"/>
        <v>0</v>
      </c>
      <c r="GJ151" s="237">
        <f t="shared" si="383"/>
        <v>0</v>
      </c>
      <c r="GK151" s="237">
        <f t="shared" si="383"/>
        <v>0</v>
      </c>
      <c r="GL151" s="237">
        <f t="shared" si="383"/>
        <v>0</v>
      </c>
      <c r="GM151" s="237">
        <f t="shared" ref="GM151:IR151" si="384">IF(GM144=1,GM2,0)</f>
        <v>0</v>
      </c>
      <c r="GN151" s="237">
        <f t="shared" si="384"/>
        <v>0</v>
      </c>
      <c r="GO151" s="237">
        <f t="shared" si="384"/>
        <v>0</v>
      </c>
      <c r="GP151" s="237">
        <f t="shared" si="384"/>
        <v>0</v>
      </c>
      <c r="GQ151" s="237">
        <f t="shared" si="384"/>
        <v>0</v>
      </c>
      <c r="GR151" s="237">
        <f t="shared" si="384"/>
        <v>0</v>
      </c>
      <c r="GS151" s="237">
        <f t="shared" si="384"/>
        <v>0</v>
      </c>
      <c r="GT151" s="237">
        <f t="shared" si="384"/>
        <v>0</v>
      </c>
      <c r="GU151" s="237">
        <f t="shared" si="384"/>
        <v>0</v>
      </c>
      <c r="GV151" s="237">
        <f t="shared" si="384"/>
        <v>0</v>
      </c>
      <c r="GW151" s="237">
        <f t="shared" si="384"/>
        <v>0</v>
      </c>
      <c r="GX151" s="237">
        <f t="shared" si="384"/>
        <v>0</v>
      </c>
      <c r="GY151" s="237">
        <f t="shared" si="384"/>
        <v>0</v>
      </c>
      <c r="GZ151" s="237">
        <f t="shared" si="384"/>
        <v>0</v>
      </c>
      <c r="HA151" s="237">
        <f t="shared" si="384"/>
        <v>0</v>
      </c>
      <c r="HB151" s="237">
        <f t="shared" si="384"/>
        <v>0</v>
      </c>
      <c r="HC151" s="237">
        <f t="shared" si="384"/>
        <v>0</v>
      </c>
      <c r="HD151" s="237">
        <f t="shared" si="384"/>
        <v>0</v>
      </c>
      <c r="HE151" s="237">
        <f t="shared" si="384"/>
        <v>0</v>
      </c>
      <c r="HF151" s="237">
        <f t="shared" si="384"/>
        <v>0</v>
      </c>
      <c r="HG151" s="237">
        <f t="shared" si="384"/>
        <v>0</v>
      </c>
      <c r="HH151" s="237">
        <f t="shared" si="384"/>
        <v>0</v>
      </c>
      <c r="HI151" s="237">
        <f t="shared" si="384"/>
        <v>0</v>
      </c>
      <c r="HJ151" s="237">
        <f t="shared" si="384"/>
        <v>0</v>
      </c>
      <c r="HK151" s="237">
        <f t="shared" si="384"/>
        <v>0</v>
      </c>
      <c r="HL151" s="237">
        <f t="shared" si="384"/>
        <v>0</v>
      </c>
      <c r="HM151" s="237">
        <f t="shared" si="384"/>
        <v>0</v>
      </c>
      <c r="HN151" s="237">
        <f t="shared" si="384"/>
        <v>0</v>
      </c>
      <c r="HO151" s="237">
        <f t="shared" si="384"/>
        <v>0</v>
      </c>
      <c r="HP151" s="237">
        <f t="shared" si="384"/>
        <v>0</v>
      </c>
      <c r="HQ151" s="237">
        <f t="shared" si="384"/>
        <v>0</v>
      </c>
      <c r="HR151" s="237">
        <f t="shared" si="384"/>
        <v>0</v>
      </c>
      <c r="HS151" s="237">
        <f t="shared" si="384"/>
        <v>0</v>
      </c>
      <c r="HT151" s="237">
        <f t="shared" si="384"/>
        <v>0</v>
      </c>
      <c r="HU151" s="237">
        <f t="shared" si="384"/>
        <v>0</v>
      </c>
      <c r="HV151" s="237">
        <f t="shared" si="384"/>
        <v>0</v>
      </c>
      <c r="HW151" s="237">
        <f t="shared" si="384"/>
        <v>0</v>
      </c>
      <c r="HX151" s="237">
        <f t="shared" si="384"/>
        <v>0</v>
      </c>
      <c r="HY151" s="237">
        <f t="shared" si="384"/>
        <v>0</v>
      </c>
      <c r="HZ151" s="237">
        <f t="shared" si="384"/>
        <v>0</v>
      </c>
      <c r="IA151" s="237">
        <f t="shared" si="384"/>
        <v>0</v>
      </c>
      <c r="IB151" s="237">
        <f t="shared" si="384"/>
        <v>0</v>
      </c>
      <c r="IC151" s="237">
        <f t="shared" si="384"/>
        <v>0</v>
      </c>
      <c r="ID151" s="237">
        <f t="shared" si="384"/>
        <v>0</v>
      </c>
      <c r="IE151" s="237">
        <f t="shared" si="384"/>
        <v>0</v>
      </c>
      <c r="IF151" s="237">
        <f t="shared" si="384"/>
        <v>0</v>
      </c>
      <c r="IG151" s="237">
        <f t="shared" si="384"/>
        <v>0</v>
      </c>
      <c r="IH151" s="237">
        <f t="shared" si="384"/>
        <v>0</v>
      </c>
      <c r="II151" s="237">
        <f t="shared" si="384"/>
        <v>0</v>
      </c>
      <c r="IJ151" s="237">
        <f t="shared" si="384"/>
        <v>0</v>
      </c>
      <c r="IK151" s="237">
        <f t="shared" si="384"/>
        <v>0</v>
      </c>
      <c r="IL151" s="237">
        <f t="shared" si="384"/>
        <v>0</v>
      </c>
      <c r="IM151" s="237">
        <f t="shared" si="384"/>
        <v>0</v>
      </c>
      <c r="IN151" s="237">
        <f t="shared" si="384"/>
        <v>0</v>
      </c>
      <c r="IO151" s="237">
        <f t="shared" si="384"/>
        <v>0</v>
      </c>
      <c r="IP151" s="237">
        <f t="shared" si="384"/>
        <v>0</v>
      </c>
      <c r="IQ151" s="237">
        <f t="shared" si="384"/>
        <v>0</v>
      </c>
      <c r="IR151" s="238">
        <f t="shared" si="384"/>
        <v>0</v>
      </c>
    </row>
    <row r="152" spans="1:252" s="8" customFormat="1" hidden="1" x14ac:dyDescent="0.25">
      <c r="A152" s="233"/>
      <c r="B152" s="195"/>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210"/>
      <c r="AN152" s="210"/>
      <c r="AO152" s="210"/>
      <c r="AP152" s="210"/>
      <c r="AQ152" s="210"/>
      <c r="AR152" s="210"/>
      <c r="AS152" s="210"/>
      <c r="AT152" s="210"/>
      <c r="AU152" s="210"/>
      <c r="AV152" s="210"/>
      <c r="AW152" s="210"/>
      <c r="AX152" s="210"/>
      <c r="AY152" s="210"/>
      <c r="AZ152" s="210"/>
      <c r="BA152" s="210"/>
      <c r="BB152" s="210"/>
      <c r="BC152" s="210"/>
      <c r="BD152" s="210"/>
      <c r="BE152" s="210"/>
      <c r="BF152" s="210"/>
      <c r="BG152" s="210"/>
      <c r="BH152" s="210"/>
      <c r="BI152" s="210"/>
      <c r="BJ152" s="210"/>
      <c r="BK152" s="210"/>
      <c r="BL152" s="210"/>
      <c r="BM152" s="210"/>
      <c r="BN152" s="210"/>
      <c r="BO152" s="210"/>
      <c r="BP152" s="210"/>
      <c r="BQ152" s="210"/>
      <c r="BR152" s="210"/>
      <c r="BS152" s="210"/>
      <c r="BT152" s="210"/>
      <c r="BU152" s="210"/>
      <c r="BV152" s="210"/>
      <c r="BW152" s="210"/>
      <c r="BX152" s="210"/>
      <c r="BY152" s="210"/>
      <c r="BZ152" s="210"/>
      <c r="CA152" s="210"/>
      <c r="CB152" s="210"/>
      <c r="CC152" s="210"/>
      <c r="CD152" s="210"/>
      <c r="CE152" s="210"/>
      <c r="CF152" s="210"/>
      <c r="CG152" s="210"/>
      <c r="CH152" s="210"/>
      <c r="CI152" s="210"/>
      <c r="CJ152" s="210"/>
      <c r="CK152" s="210"/>
      <c r="CL152" s="210"/>
      <c r="CM152" s="210"/>
      <c r="CN152" s="210"/>
      <c r="CO152" s="210"/>
      <c r="CP152" s="210"/>
      <c r="CQ152" s="210"/>
      <c r="CR152" s="210"/>
      <c r="CS152" s="210"/>
      <c r="CT152" s="210"/>
      <c r="CU152" s="210"/>
      <c r="CV152" s="210"/>
      <c r="CW152" s="210"/>
      <c r="CX152" s="210"/>
      <c r="CY152" s="210"/>
      <c r="CZ152" s="210"/>
      <c r="DA152" s="210"/>
      <c r="DB152" s="210"/>
      <c r="DC152" s="210"/>
      <c r="DD152" s="210"/>
      <c r="DE152" s="210"/>
      <c r="DF152" s="210"/>
      <c r="DG152" s="210"/>
      <c r="DH152" s="210"/>
      <c r="DI152" s="210"/>
      <c r="DJ152" s="210"/>
      <c r="DK152" s="210"/>
      <c r="DL152" s="210"/>
      <c r="DM152" s="210"/>
      <c r="DN152" s="210"/>
      <c r="DO152" s="210"/>
      <c r="DP152" s="210"/>
      <c r="DQ152" s="210"/>
      <c r="DR152" s="210"/>
      <c r="DS152" s="210"/>
      <c r="DT152" s="210"/>
      <c r="DU152" s="210"/>
      <c r="DV152" s="210"/>
      <c r="DW152" s="210"/>
      <c r="DX152" s="210"/>
      <c r="DY152" s="210"/>
      <c r="DZ152" s="210"/>
      <c r="EA152" s="210"/>
      <c r="EB152" s="210"/>
      <c r="EC152" s="210"/>
      <c r="ED152" s="210"/>
      <c r="EE152" s="210"/>
      <c r="EF152" s="210"/>
      <c r="EG152" s="210"/>
      <c r="EH152" s="210"/>
      <c r="EI152" s="210"/>
      <c r="EJ152" s="210"/>
      <c r="EK152" s="210"/>
      <c r="EL152" s="210"/>
      <c r="EM152" s="210"/>
      <c r="EN152" s="210"/>
      <c r="EO152" s="210"/>
      <c r="EP152" s="210"/>
      <c r="EQ152" s="210"/>
      <c r="ER152" s="210"/>
      <c r="ES152" s="210"/>
      <c r="ET152" s="210"/>
      <c r="EU152" s="210"/>
      <c r="EV152" s="210"/>
      <c r="EW152" s="210"/>
      <c r="EX152" s="210"/>
      <c r="EY152" s="210"/>
      <c r="EZ152" s="210"/>
      <c r="FA152" s="210"/>
      <c r="FB152" s="210"/>
      <c r="FC152" s="210"/>
      <c r="FD152" s="210"/>
      <c r="FE152" s="210"/>
      <c r="FF152" s="210"/>
      <c r="FG152" s="210"/>
      <c r="FH152" s="210"/>
      <c r="FI152" s="210"/>
      <c r="FJ152" s="210"/>
      <c r="FK152" s="210"/>
      <c r="FL152" s="210"/>
      <c r="FM152" s="210"/>
      <c r="FN152" s="210"/>
      <c r="FO152" s="210"/>
      <c r="FP152" s="210"/>
      <c r="FQ152" s="210"/>
      <c r="FR152" s="210"/>
      <c r="FS152" s="210"/>
      <c r="FT152" s="210"/>
      <c r="FU152" s="210"/>
      <c r="FV152" s="210"/>
      <c r="FW152" s="210"/>
      <c r="FX152" s="210"/>
      <c r="FY152" s="210"/>
      <c r="FZ152" s="210"/>
      <c r="GA152" s="210"/>
      <c r="GB152" s="210"/>
      <c r="GC152" s="210"/>
      <c r="GD152" s="210"/>
      <c r="GE152" s="210"/>
      <c r="GF152" s="210"/>
      <c r="GG152" s="210"/>
      <c r="GH152" s="210"/>
      <c r="GI152" s="210"/>
      <c r="GJ152" s="210"/>
      <c r="GK152" s="210"/>
      <c r="GL152" s="210"/>
      <c r="GM152" s="210"/>
      <c r="GN152" s="210"/>
      <c r="GO152" s="210"/>
      <c r="GP152" s="210"/>
      <c r="GQ152" s="210"/>
      <c r="GR152" s="210"/>
      <c r="GS152" s="210"/>
      <c r="GT152" s="210"/>
      <c r="GU152" s="210"/>
      <c r="GV152" s="210"/>
      <c r="GW152" s="210"/>
      <c r="GX152" s="210"/>
      <c r="GY152" s="210"/>
      <c r="GZ152" s="210"/>
      <c r="HA152" s="210"/>
      <c r="HB152" s="210"/>
      <c r="HC152" s="210"/>
      <c r="HD152" s="210"/>
      <c r="HE152" s="210"/>
      <c r="HF152" s="210"/>
      <c r="HG152" s="210"/>
      <c r="HH152" s="210"/>
      <c r="HI152" s="210"/>
      <c r="HJ152" s="210"/>
      <c r="HK152" s="210"/>
      <c r="HL152" s="210"/>
      <c r="HM152" s="210"/>
      <c r="HN152" s="210"/>
      <c r="HO152" s="210"/>
      <c r="HP152" s="210"/>
      <c r="HQ152" s="210"/>
      <c r="HR152" s="210"/>
      <c r="HS152" s="210"/>
      <c r="HT152" s="210"/>
      <c r="HU152" s="210"/>
      <c r="HV152" s="210"/>
      <c r="HW152" s="210"/>
      <c r="HX152" s="210"/>
      <c r="HY152" s="210"/>
      <c r="HZ152" s="210"/>
      <c r="IA152" s="210"/>
      <c r="IB152" s="210"/>
      <c r="IC152" s="210"/>
      <c r="ID152" s="210"/>
      <c r="IE152" s="210"/>
      <c r="IF152" s="210"/>
      <c r="IG152" s="210"/>
      <c r="IH152" s="210"/>
      <c r="II152" s="210"/>
      <c r="IJ152" s="210"/>
      <c r="IK152" s="210"/>
      <c r="IL152" s="210"/>
      <c r="IM152" s="210"/>
      <c r="IN152" s="210"/>
      <c r="IO152" s="210"/>
      <c r="IP152" s="210"/>
      <c r="IQ152" s="210"/>
      <c r="IR152" s="239"/>
    </row>
    <row r="153" spans="1:252" s="8" customFormat="1" hidden="1" x14ac:dyDescent="0.25">
      <c r="A153" s="191"/>
      <c r="B153" s="10"/>
      <c r="C153" s="40"/>
      <c r="D153" s="41"/>
      <c r="E153" s="41"/>
      <c r="F153" s="41"/>
      <c r="G153" s="41"/>
      <c r="H153" s="41"/>
      <c r="I153" s="41"/>
      <c r="J153" s="41"/>
      <c r="K153" s="41"/>
      <c r="L153" s="41"/>
      <c r="M153" s="41"/>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c r="GJ153" s="10"/>
      <c r="GK153" s="10"/>
      <c r="GL153" s="10"/>
      <c r="GM153" s="10"/>
      <c r="GN153" s="10"/>
      <c r="GO153" s="10"/>
      <c r="GP153" s="10"/>
      <c r="GQ153" s="10"/>
      <c r="GR153" s="10"/>
      <c r="GS153" s="10"/>
      <c r="GT153" s="10"/>
      <c r="GU153" s="10"/>
      <c r="GV153" s="10"/>
      <c r="GW153" s="10"/>
      <c r="GX153" s="10"/>
      <c r="GY153" s="10"/>
      <c r="GZ153" s="10"/>
      <c r="HA153" s="10"/>
      <c r="HB153" s="10"/>
      <c r="HC153" s="10"/>
      <c r="HD153" s="10"/>
      <c r="HE153" s="10"/>
      <c r="HF153" s="10"/>
      <c r="HG153" s="10"/>
      <c r="HH153" s="10"/>
      <c r="HI153" s="10"/>
      <c r="HJ153" s="10"/>
      <c r="HK153" s="10"/>
      <c r="HL153" s="10"/>
      <c r="HM153" s="10"/>
      <c r="HN153" s="10"/>
      <c r="HO153" s="10"/>
      <c r="HP153" s="10"/>
      <c r="HQ153" s="10"/>
      <c r="HR153" s="10"/>
      <c r="HS153" s="10"/>
      <c r="HT153" s="10"/>
      <c r="HU153" s="10"/>
      <c r="HV153" s="10"/>
      <c r="HW153" s="10"/>
      <c r="HX153" s="10"/>
      <c r="HY153" s="10"/>
      <c r="HZ153" s="10"/>
      <c r="IA153" s="10"/>
      <c r="IB153" s="10"/>
      <c r="IC153" s="10"/>
      <c r="ID153" s="10"/>
      <c r="IE153" s="10"/>
      <c r="IF153" s="10"/>
      <c r="IG153" s="10"/>
      <c r="IH153" s="10"/>
      <c r="II153" s="10"/>
      <c r="IJ153" s="10"/>
      <c r="IK153" s="10"/>
      <c r="IL153" s="10"/>
      <c r="IM153" s="10"/>
      <c r="IN153" s="10"/>
      <c r="IO153" s="10"/>
      <c r="IP153" s="10"/>
      <c r="IQ153" s="10"/>
      <c r="IR153" s="230"/>
    </row>
    <row r="154" spans="1:252" s="8" customFormat="1" hidden="1" x14ac:dyDescent="0.25">
      <c r="A154" s="216"/>
      <c r="B154" s="48"/>
      <c r="C154" s="25">
        <f t="shared" ref="C154:BN154" si="385">IF(C165=1,C114,0)</f>
        <v>0</v>
      </c>
      <c r="D154" s="25">
        <f t="shared" si="385"/>
        <v>0</v>
      </c>
      <c r="E154" s="25">
        <f t="shared" si="385"/>
        <v>0</v>
      </c>
      <c r="F154" s="25">
        <f t="shared" si="385"/>
        <v>0</v>
      </c>
      <c r="G154" s="25">
        <f t="shared" si="385"/>
        <v>0</v>
      </c>
      <c r="H154" s="25">
        <f t="shared" si="385"/>
        <v>0</v>
      </c>
      <c r="I154" s="25">
        <f t="shared" si="385"/>
        <v>0</v>
      </c>
      <c r="J154" s="25">
        <f t="shared" si="385"/>
        <v>0</v>
      </c>
      <c r="K154" s="25">
        <f t="shared" si="385"/>
        <v>0</v>
      </c>
      <c r="L154" s="25">
        <f t="shared" si="385"/>
        <v>0</v>
      </c>
      <c r="M154" s="25">
        <f t="shared" si="385"/>
        <v>0</v>
      </c>
      <c r="N154" s="25">
        <f t="shared" si="385"/>
        <v>0</v>
      </c>
      <c r="O154" s="25">
        <f t="shared" si="385"/>
        <v>0</v>
      </c>
      <c r="P154" s="25">
        <f t="shared" si="385"/>
        <v>0</v>
      </c>
      <c r="Q154" s="25">
        <f t="shared" si="385"/>
        <v>0</v>
      </c>
      <c r="R154" s="25">
        <f t="shared" si="385"/>
        <v>0</v>
      </c>
      <c r="S154" s="25">
        <f t="shared" si="385"/>
        <v>0</v>
      </c>
      <c r="T154" s="25">
        <f t="shared" si="385"/>
        <v>0</v>
      </c>
      <c r="U154" s="25">
        <f t="shared" si="385"/>
        <v>0</v>
      </c>
      <c r="V154" s="25">
        <f t="shared" si="385"/>
        <v>0</v>
      </c>
      <c r="W154" s="25">
        <f t="shared" si="385"/>
        <v>0</v>
      </c>
      <c r="X154" s="25">
        <f t="shared" si="385"/>
        <v>0</v>
      </c>
      <c r="Y154" s="25">
        <f t="shared" si="385"/>
        <v>0</v>
      </c>
      <c r="Z154" s="25">
        <f t="shared" si="385"/>
        <v>0</v>
      </c>
      <c r="AA154" s="25">
        <f t="shared" si="385"/>
        <v>0</v>
      </c>
      <c r="AB154" s="25">
        <f t="shared" si="385"/>
        <v>0</v>
      </c>
      <c r="AC154" s="25">
        <f t="shared" si="385"/>
        <v>0</v>
      </c>
      <c r="AD154" s="25">
        <f t="shared" si="385"/>
        <v>0</v>
      </c>
      <c r="AE154" s="25">
        <f t="shared" si="385"/>
        <v>0</v>
      </c>
      <c r="AF154" s="25">
        <f t="shared" si="385"/>
        <v>0</v>
      </c>
      <c r="AG154" s="25">
        <f t="shared" si="385"/>
        <v>0</v>
      </c>
      <c r="AH154" s="25">
        <f t="shared" si="385"/>
        <v>0</v>
      </c>
      <c r="AI154" s="25">
        <f t="shared" si="385"/>
        <v>0</v>
      </c>
      <c r="AJ154" s="25">
        <f t="shared" si="385"/>
        <v>0</v>
      </c>
      <c r="AK154" s="25">
        <f t="shared" si="385"/>
        <v>0</v>
      </c>
      <c r="AL154" s="25">
        <f t="shared" si="385"/>
        <v>0</v>
      </c>
      <c r="AM154" s="25">
        <f t="shared" si="385"/>
        <v>0</v>
      </c>
      <c r="AN154" s="25">
        <f t="shared" si="385"/>
        <v>0</v>
      </c>
      <c r="AO154" s="25">
        <f t="shared" si="385"/>
        <v>0</v>
      </c>
      <c r="AP154" s="25">
        <f t="shared" si="385"/>
        <v>0</v>
      </c>
      <c r="AQ154" s="25">
        <f t="shared" si="385"/>
        <v>0</v>
      </c>
      <c r="AR154" s="25">
        <f t="shared" si="385"/>
        <v>0</v>
      </c>
      <c r="AS154" s="25">
        <f t="shared" si="385"/>
        <v>0</v>
      </c>
      <c r="AT154" s="25">
        <f t="shared" si="385"/>
        <v>0</v>
      </c>
      <c r="AU154" s="25">
        <f t="shared" si="385"/>
        <v>0</v>
      </c>
      <c r="AV154" s="25">
        <f t="shared" si="385"/>
        <v>0</v>
      </c>
      <c r="AW154" s="25">
        <f t="shared" si="385"/>
        <v>0</v>
      </c>
      <c r="AX154" s="25">
        <f t="shared" si="385"/>
        <v>0</v>
      </c>
      <c r="AY154" s="25">
        <f t="shared" si="385"/>
        <v>0</v>
      </c>
      <c r="AZ154" s="25">
        <f t="shared" si="385"/>
        <v>0</v>
      </c>
      <c r="BA154" s="25">
        <f t="shared" si="385"/>
        <v>0</v>
      </c>
      <c r="BB154" s="25">
        <f t="shared" si="385"/>
        <v>0</v>
      </c>
      <c r="BC154" s="25">
        <f t="shared" si="385"/>
        <v>0</v>
      </c>
      <c r="BD154" s="25">
        <f t="shared" si="385"/>
        <v>0</v>
      </c>
      <c r="BE154" s="25">
        <f t="shared" si="385"/>
        <v>0</v>
      </c>
      <c r="BF154" s="25">
        <f t="shared" si="385"/>
        <v>0</v>
      </c>
      <c r="BG154" s="25">
        <f t="shared" si="385"/>
        <v>0</v>
      </c>
      <c r="BH154" s="25">
        <f t="shared" si="385"/>
        <v>0</v>
      </c>
      <c r="BI154" s="25">
        <f t="shared" si="385"/>
        <v>0</v>
      </c>
      <c r="BJ154" s="25">
        <f t="shared" si="385"/>
        <v>0</v>
      </c>
      <c r="BK154" s="25">
        <f t="shared" si="385"/>
        <v>0</v>
      </c>
      <c r="BL154" s="25">
        <f t="shared" si="385"/>
        <v>0</v>
      </c>
      <c r="BM154" s="25">
        <f t="shared" si="385"/>
        <v>0</v>
      </c>
      <c r="BN154" s="25">
        <f t="shared" si="385"/>
        <v>0</v>
      </c>
      <c r="BO154" s="25">
        <f t="shared" ref="BO154:DZ154" si="386">IF(BO165=1,BO114,0)</f>
        <v>0</v>
      </c>
      <c r="BP154" s="25">
        <f t="shared" si="386"/>
        <v>0</v>
      </c>
      <c r="BQ154" s="25">
        <f t="shared" si="386"/>
        <v>0</v>
      </c>
      <c r="BR154" s="25">
        <f t="shared" si="386"/>
        <v>0</v>
      </c>
      <c r="BS154" s="25">
        <f t="shared" si="386"/>
        <v>0</v>
      </c>
      <c r="BT154" s="25">
        <f t="shared" si="386"/>
        <v>0</v>
      </c>
      <c r="BU154" s="25">
        <f t="shared" si="386"/>
        <v>0</v>
      </c>
      <c r="BV154" s="25">
        <f t="shared" si="386"/>
        <v>0</v>
      </c>
      <c r="BW154" s="25">
        <f t="shared" si="386"/>
        <v>0</v>
      </c>
      <c r="BX154" s="25">
        <f t="shared" si="386"/>
        <v>0</v>
      </c>
      <c r="BY154" s="25">
        <f t="shared" si="386"/>
        <v>0</v>
      </c>
      <c r="BZ154" s="25">
        <f t="shared" si="386"/>
        <v>0</v>
      </c>
      <c r="CA154" s="25">
        <f t="shared" si="386"/>
        <v>0</v>
      </c>
      <c r="CB154" s="25">
        <f t="shared" si="386"/>
        <v>0</v>
      </c>
      <c r="CC154" s="25">
        <f t="shared" si="386"/>
        <v>0</v>
      </c>
      <c r="CD154" s="25">
        <f t="shared" si="386"/>
        <v>0</v>
      </c>
      <c r="CE154" s="25">
        <f t="shared" si="386"/>
        <v>0</v>
      </c>
      <c r="CF154" s="25">
        <f t="shared" si="386"/>
        <v>0</v>
      </c>
      <c r="CG154" s="25">
        <f t="shared" si="386"/>
        <v>0</v>
      </c>
      <c r="CH154" s="25">
        <f t="shared" si="386"/>
        <v>0</v>
      </c>
      <c r="CI154" s="25">
        <f t="shared" si="386"/>
        <v>0</v>
      </c>
      <c r="CJ154" s="25">
        <f t="shared" si="386"/>
        <v>0</v>
      </c>
      <c r="CK154" s="25">
        <f t="shared" si="386"/>
        <v>0</v>
      </c>
      <c r="CL154" s="25">
        <f t="shared" si="386"/>
        <v>0</v>
      </c>
      <c r="CM154" s="25">
        <f t="shared" si="386"/>
        <v>0</v>
      </c>
      <c r="CN154" s="25">
        <f t="shared" si="386"/>
        <v>0</v>
      </c>
      <c r="CO154" s="25">
        <f t="shared" si="386"/>
        <v>0</v>
      </c>
      <c r="CP154" s="25">
        <f t="shared" si="386"/>
        <v>0</v>
      </c>
      <c r="CQ154" s="25">
        <f t="shared" si="386"/>
        <v>0</v>
      </c>
      <c r="CR154" s="25">
        <f t="shared" si="386"/>
        <v>0</v>
      </c>
      <c r="CS154" s="25">
        <f t="shared" si="386"/>
        <v>827.43906516422624</v>
      </c>
      <c r="CT154" s="25">
        <f t="shared" si="386"/>
        <v>0</v>
      </c>
      <c r="CU154" s="25">
        <f t="shared" si="386"/>
        <v>0</v>
      </c>
      <c r="CV154" s="25">
        <f t="shared" si="386"/>
        <v>0</v>
      </c>
      <c r="CW154" s="25">
        <f t="shared" si="386"/>
        <v>0</v>
      </c>
      <c r="CX154" s="25">
        <f t="shared" si="386"/>
        <v>0</v>
      </c>
      <c r="CY154" s="25">
        <f t="shared" si="386"/>
        <v>0</v>
      </c>
      <c r="CZ154" s="25">
        <f t="shared" si="386"/>
        <v>0</v>
      </c>
      <c r="DA154" s="25">
        <f t="shared" si="386"/>
        <v>0</v>
      </c>
      <c r="DB154" s="25">
        <f t="shared" si="386"/>
        <v>0</v>
      </c>
      <c r="DC154" s="25">
        <f t="shared" si="386"/>
        <v>0</v>
      </c>
      <c r="DD154" s="25">
        <f t="shared" si="386"/>
        <v>0</v>
      </c>
      <c r="DE154" s="25">
        <f t="shared" si="386"/>
        <v>0</v>
      </c>
      <c r="DF154" s="25">
        <f t="shared" si="386"/>
        <v>0</v>
      </c>
      <c r="DG154" s="25">
        <f t="shared" si="386"/>
        <v>0</v>
      </c>
      <c r="DH154" s="25">
        <f t="shared" si="386"/>
        <v>0</v>
      </c>
      <c r="DI154" s="25">
        <f t="shared" si="386"/>
        <v>0</v>
      </c>
      <c r="DJ154" s="25">
        <f t="shared" si="386"/>
        <v>0</v>
      </c>
      <c r="DK154" s="25">
        <f t="shared" si="386"/>
        <v>0</v>
      </c>
      <c r="DL154" s="25">
        <f t="shared" si="386"/>
        <v>0</v>
      </c>
      <c r="DM154" s="25">
        <f t="shared" si="386"/>
        <v>0</v>
      </c>
      <c r="DN154" s="25">
        <f t="shared" si="386"/>
        <v>0</v>
      </c>
      <c r="DO154" s="25">
        <f t="shared" si="386"/>
        <v>0</v>
      </c>
      <c r="DP154" s="25">
        <f t="shared" si="386"/>
        <v>0</v>
      </c>
      <c r="DQ154" s="25">
        <f t="shared" si="386"/>
        <v>0</v>
      </c>
      <c r="DR154" s="25">
        <f t="shared" si="386"/>
        <v>0</v>
      </c>
      <c r="DS154" s="25">
        <f t="shared" si="386"/>
        <v>0</v>
      </c>
      <c r="DT154" s="25">
        <f t="shared" si="386"/>
        <v>0</v>
      </c>
      <c r="DU154" s="25">
        <f t="shared" si="386"/>
        <v>0</v>
      </c>
      <c r="DV154" s="25">
        <f t="shared" si="386"/>
        <v>0</v>
      </c>
      <c r="DW154" s="25">
        <f t="shared" si="386"/>
        <v>0</v>
      </c>
      <c r="DX154" s="25">
        <f t="shared" si="386"/>
        <v>0</v>
      </c>
      <c r="DY154" s="25">
        <f t="shared" si="386"/>
        <v>0</v>
      </c>
      <c r="DZ154" s="25">
        <f t="shared" si="386"/>
        <v>0</v>
      </c>
      <c r="EA154" s="25">
        <f t="shared" ref="EA154:GL154" si="387">IF(EA165=1,EA114,0)</f>
        <v>0</v>
      </c>
      <c r="EB154" s="25">
        <f t="shared" si="387"/>
        <v>0</v>
      </c>
      <c r="EC154" s="25">
        <f t="shared" si="387"/>
        <v>0</v>
      </c>
      <c r="ED154" s="25">
        <f t="shared" si="387"/>
        <v>0</v>
      </c>
      <c r="EE154" s="25">
        <f t="shared" si="387"/>
        <v>0</v>
      </c>
      <c r="EF154" s="25">
        <f t="shared" si="387"/>
        <v>0</v>
      </c>
      <c r="EG154" s="25">
        <f t="shared" si="387"/>
        <v>0</v>
      </c>
      <c r="EH154" s="25">
        <f t="shared" si="387"/>
        <v>0</v>
      </c>
      <c r="EI154" s="25">
        <f t="shared" si="387"/>
        <v>0</v>
      </c>
      <c r="EJ154" s="25">
        <f t="shared" si="387"/>
        <v>0</v>
      </c>
      <c r="EK154" s="25">
        <f t="shared" si="387"/>
        <v>0</v>
      </c>
      <c r="EL154" s="25">
        <f t="shared" si="387"/>
        <v>0</v>
      </c>
      <c r="EM154" s="25">
        <f t="shared" si="387"/>
        <v>0</v>
      </c>
      <c r="EN154" s="25">
        <f t="shared" si="387"/>
        <v>0</v>
      </c>
      <c r="EO154" s="25">
        <f t="shared" si="387"/>
        <v>0</v>
      </c>
      <c r="EP154" s="25">
        <f t="shared" si="387"/>
        <v>0</v>
      </c>
      <c r="EQ154" s="25">
        <f t="shared" si="387"/>
        <v>0</v>
      </c>
      <c r="ER154" s="25">
        <f t="shared" si="387"/>
        <v>0</v>
      </c>
      <c r="ES154" s="25">
        <f t="shared" si="387"/>
        <v>0</v>
      </c>
      <c r="ET154" s="25">
        <f t="shared" si="387"/>
        <v>0</v>
      </c>
      <c r="EU154" s="25">
        <f t="shared" si="387"/>
        <v>0</v>
      </c>
      <c r="EV154" s="25">
        <f t="shared" si="387"/>
        <v>0</v>
      </c>
      <c r="EW154" s="25">
        <f t="shared" si="387"/>
        <v>0</v>
      </c>
      <c r="EX154" s="25">
        <f t="shared" si="387"/>
        <v>0</v>
      </c>
      <c r="EY154" s="25">
        <f t="shared" si="387"/>
        <v>0</v>
      </c>
      <c r="EZ154" s="25">
        <f t="shared" si="387"/>
        <v>0</v>
      </c>
      <c r="FA154" s="25">
        <f t="shared" si="387"/>
        <v>0</v>
      </c>
      <c r="FB154" s="25">
        <f t="shared" si="387"/>
        <v>0</v>
      </c>
      <c r="FC154" s="25">
        <f t="shared" si="387"/>
        <v>0</v>
      </c>
      <c r="FD154" s="25">
        <f t="shared" si="387"/>
        <v>0</v>
      </c>
      <c r="FE154" s="25">
        <f t="shared" si="387"/>
        <v>0</v>
      </c>
      <c r="FF154" s="25">
        <f t="shared" si="387"/>
        <v>0</v>
      </c>
      <c r="FG154" s="25">
        <f t="shared" si="387"/>
        <v>0</v>
      </c>
      <c r="FH154" s="25">
        <f t="shared" si="387"/>
        <v>0</v>
      </c>
      <c r="FI154" s="25">
        <f t="shared" si="387"/>
        <v>0</v>
      </c>
      <c r="FJ154" s="25">
        <f t="shared" si="387"/>
        <v>0</v>
      </c>
      <c r="FK154" s="25">
        <f t="shared" si="387"/>
        <v>0</v>
      </c>
      <c r="FL154" s="25">
        <f t="shared" si="387"/>
        <v>0</v>
      </c>
      <c r="FM154" s="25">
        <f t="shared" si="387"/>
        <v>0</v>
      </c>
      <c r="FN154" s="25">
        <f t="shared" si="387"/>
        <v>0</v>
      </c>
      <c r="FO154" s="25">
        <f t="shared" si="387"/>
        <v>0</v>
      </c>
      <c r="FP154" s="25">
        <f t="shared" si="387"/>
        <v>0</v>
      </c>
      <c r="FQ154" s="25">
        <f t="shared" si="387"/>
        <v>0</v>
      </c>
      <c r="FR154" s="25">
        <f t="shared" si="387"/>
        <v>0</v>
      </c>
      <c r="FS154" s="25">
        <f t="shared" si="387"/>
        <v>0</v>
      </c>
      <c r="FT154" s="25">
        <f t="shared" si="387"/>
        <v>0</v>
      </c>
      <c r="FU154" s="25">
        <f t="shared" si="387"/>
        <v>0</v>
      </c>
      <c r="FV154" s="25">
        <f t="shared" si="387"/>
        <v>0</v>
      </c>
      <c r="FW154" s="25">
        <f t="shared" si="387"/>
        <v>0</v>
      </c>
      <c r="FX154" s="25">
        <f t="shared" si="387"/>
        <v>0</v>
      </c>
      <c r="FY154" s="25">
        <f t="shared" si="387"/>
        <v>0</v>
      </c>
      <c r="FZ154" s="25">
        <f t="shared" si="387"/>
        <v>0</v>
      </c>
      <c r="GA154" s="25">
        <f t="shared" si="387"/>
        <v>0</v>
      </c>
      <c r="GB154" s="25">
        <f t="shared" si="387"/>
        <v>0</v>
      </c>
      <c r="GC154" s="25">
        <f t="shared" si="387"/>
        <v>0</v>
      </c>
      <c r="GD154" s="25">
        <f t="shared" si="387"/>
        <v>0</v>
      </c>
      <c r="GE154" s="25">
        <f t="shared" si="387"/>
        <v>0</v>
      </c>
      <c r="GF154" s="25">
        <f t="shared" si="387"/>
        <v>0</v>
      </c>
      <c r="GG154" s="25">
        <f t="shared" si="387"/>
        <v>0</v>
      </c>
      <c r="GH154" s="25">
        <f t="shared" si="387"/>
        <v>0</v>
      </c>
      <c r="GI154" s="25">
        <f t="shared" si="387"/>
        <v>0</v>
      </c>
      <c r="GJ154" s="25">
        <f t="shared" si="387"/>
        <v>0</v>
      </c>
      <c r="GK154" s="25">
        <f t="shared" si="387"/>
        <v>0</v>
      </c>
      <c r="GL154" s="25">
        <f t="shared" si="387"/>
        <v>0</v>
      </c>
      <c r="GM154" s="25">
        <f t="shared" ref="GM154:IR154" si="388">IF(GM165=1,GM114,0)</f>
        <v>0</v>
      </c>
      <c r="GN154" s="25">
        <f t="shared" si="388"/>
        <v>0</v>
      </c>
      <c r="GO154" s="25">
        <f t="shared" si="388"/>
        <v>0</v>
      </c>
      <c r="GP154" s="25">
        <f t="shared" si="388"/>
        <v>0</v>
      </c>
      <c r="GQ154" s="25">
        <f t="shared" si="388"/>
        <v>0</v>
      </c>
      <c r="GR154" s="25">
        <f t="shared" si="388"/>
        <v>0</v>
      </c>
      <c r="GS154" s="25">
        <f t="shared" si="388"/>
        <v>0</v>
      </c>
      <c r="GT154" s="25">
        <f t="shared" si="388"/>
        <v>0</v>
      </c>
      <c r="GU154" s="25">
        <f t="shared" si="388"/>
        <v>0</v>
      </c>
      <c r="GV154" s="25">
        <f t="shared" si="388"/>
        <v>0</v>
      </c>
      <c r="GW154" s="25">
        <f t="shared" si="388"/>
        <v>0</v>
      </c>
      <c r="GX154" s="25">
        <f t="shared" si="388"/>
        <v>0</v>
      </c>
      <c r="GY154" s="25">
        <f t="shared" si="388"/>
        <v>0</v>
      </c>
      <c r="GZ154" s="25">
        <f t="shared" si="388"/>
        <v>0</v>
      </c>
      <c r="HA154" s="25">
        <f t="shared" si="388"/>
        <v>0</v>
      </c>
      <c r="HB154" s="25">
        <f t="shared" si="388"/>
        <v>0</v>
      </c>
      <c r="HC154" s="25">
        <f t="shared" si="388"/>
        <v>0</v>
      </c>
      <c r="HD154" s="25">
        <f t="shared" si="388"/>
        <v>0</v>
      </c>
      <c r="HE154" s="25">
        <f t="shared" si="388"/>
        <v>0</v>
      </c>
      <c r="HF154" s="25">
        <f t="shared" si="388"/>
        <v>0</v>
      </c>
      <c r="HG154" s="25">
        <f t="shared" si="388"/>
        <v>0</v>
      </c>
      <c r="HH154" s="25">
        <f t="shared" si="388"/>
        <v>0</v>
      </c>
      <c r="HI154" s="25">
        <f t="shared" si="388"/>
        <v>0</v>
      </c>
      <c r="HJ154" s="25">
        <f t="shared" si="388"/>
        <v>0</v>
      </c>
      <c r="HK154" s="25">
        <f t="shared" si="388"/>
        <v>0</v>
      </c>
      <c r="HL154" s="25">
        <f t="shared" si="388"/>
        <v>0</v>
      </c>
      <c r="HM154" s="25">
        <f t="shared" si="388"/>
        <v>0</v>
      </c>
      <c r="HN154" s="25">
        <f t="shared" si="388"/>
        <v>0</v>
      </c>
      <c r="HO154" s="25">
        <f t="shared" si="388"/>
        <v>0</v>
      </c>
      <c r="HP154" s="25">
        <f t="shared" si="388"/>
        <v>0</v>
      </c>
      <c r="HQ154" s="25">
        <f t="shared" si="388"/>
        <v>0</v>
      </c>
      <c r="HR154" s="25">
        <f t="shared" si="388"/>
        <v>0</v>
      </c>
      <c r="HS154" s="25">
        <f t="shared" si="388"/>
        <v>0</v>
      </c>
      <c r="HT154" s="25">
        <f t="shared" si="388"/>
        <v>0</v>
      </c>
      <c r="HU154" s="25">
        <f t="shared" si="388"/>
        <v>0</v>
      </c>
      <c r="HV154" s="25">
        <f t="shared" si="388"/>
        <v>0</v>
      </c>
      <c r="HW154" s="25">
        <f t="shared" si="388"/>
        <v>0</v>
      </c>
      <c r="HX154" s="25">
        <f t="shared" si="388"/>
        <v>0</v>
      </c>
      <c r="HY154" s="25">
        <f t="shared" si="388"/>
        <v>0</v>
      </c>
      <c r="HZ154" s="25">
        <f t="shared" si="388"/>
        <v>0</v>
      </c>
      <c r="IA154" s="25">
        <f t="shared" si="388"/>
        <v>0</v>
      </c>
      <c r="IB154" s="25">
        <f t="shared" si="388"/>
        <v>0</v>
      </c>
      <c r="IC154" s="25">
        <f t="shared" si="388"/>
        <v>0</v>
      </c>
      <c r="ID154" s="25">
        <f t="shared" si="388"/>
        <v>0</v>
      </c>
      <c r="IE154" s="25">
        <f t="shared" si="388"/>
        <v>0</v>
      </c>
      <c r="IF154" s="25">
        <f t="shared" si="388"/>
        <v>0</v>
      </c>
      <c r="IG154" s="25">
        <f t="shared" si="388"/>
        <v>0</v>
      </c>
      <c r="IH154" s="25">
        <f t="shared" si="388"/>
        <v>0</v>
      </c>
      <c r="II154" s="25">
        <f t="shared" si="388"/>
        <v>0</v>
      </c>
      <c r="IJ154" s="25">
        <f t="shared" si="388"/>
        <v>0</v>
      </c>
      <c r="IK154" s="25">
        <f t="shared" si="388"/>
        <v>0</v>
      </c>
      <c r="IL154" s="25">
        <f t="shared" si="388"/>
        <v>0</v>
      </c>
      <c r="IM154" s="25">
        <f t="shared" si="388"/>
        <v>0</v>
      </c>
      <c r="IN154" s="25">
        <f t="shared" si="388"/>
        <v>0</v>
      </c>
      <c r="IO154" s="25">
        <f t="shared" si="388"/>
        <v>0</v>
      </c>
      <c r="IP154" s="25">
        <f t="shared" si="388"/>
        <v>0</v>
      </c>
      <c r="IQ154" s="25">
        <f t="shared" si="388"/>
        <v>0</v>
      </c>
      <c r="IR154" s="197">
        <f t="shared" si="388"/>
        <v>0</v>
      </c>
    </row>
    <row r="155" spans="1:252" s="8" customFormat="1" hidden="1" x14ac:dyDescent="0.25">
      <c r="A155" s="216"/>
      <c r="B155" s="49"/>
      <c r="C155" s="25">
        <f t="shared" ref="C155:BN155" si="389">IF(C165=1,C102,0)</f>
        <v>0</v>
      </c>
      <c r="D155" s="25">
        <f t="shared" si="389"/>
        <v>0</v>
      </c>
      <c r="E155" s="25">
        <f t="shared" si="389"/>
        <v>0</v>
      </c>
      <c r="F155" s="25">
        <f t="shared" si="389"/>
        <v>0</v>
      </c>
      <c r="G155" s="25">
        <f t="shared" si="389"/>
        <v>0</v>
      </c>
      <c r="H155" s="25">
        <f t="shared" si="389"/>
        <v>0</v>
      </c>
      <c r="I155" s="25">
        <f t="shared" si="389"/>
        <v>0</v>
      </c>
      <c r="J155" s="25">
        <f t="shared" si="389"/>
        <v>0</v>
      </c>
      <c r="K155" s="25">
        <f t="shared" si="389"/>
        <v>0</v>
      </c>
      <c r="L155" s="25">
        <f t="shared" si="389"/>
        <v>0</v>
      </c>
      <c r="M155" s="25">
        <f t="shared" si="389"/>
        <v>0</v>
      </c>
      <c r="N155" s="25">
        <f t="shared" si="389"/>
        <v>0</v>
      </c>
      <c r="O155" s="25">
        <f t="shared" si="389"/>
        <v>0</v>
      </c>
      <c r="P155" s="25">
        <f t="shared" si="389"/>
        <v>0</v>
      </c>
      <c r="Q155" s="25">
        <f t="shared" si="389"/>
        <v>0</v>
      </c>
      <c r="R155" s="25">
        <f t="shared" si="389"/>
        <v>0</v>
      </c>
      <c r="S155" s="25">
        <f t="shared" si="389"/>
        <v>0</v>
      </c>
      <c r="T155" s="25">
        <f t="shared" si="389"/>
        <v>0</v>
      </c>
      <c r="U155" s="25">
        <f t="shared" si="389"/>
        <v>0</v>
      </c>
      <c r="V155" s="25">
        <f t="shared" si="389"/>
        <v>0</v>
      </c>
      <c r="W155" s="25">
        <f t="shared" si="389"/>
        <v>0</v>
      </c>
      <c r="X155" s="25">
        <f t="shared" si="389"/>
        <v>0</v>
      </c>
      <c r="Y155" s="25">
        <f t="shared" si="389"/>
        <v>0</v>
      </c>
      <c r="Z155" s="25">
        <f t="shared" si="389"/>
        <v>0</v>
      </c>
      <c r="AA155" s="25">
        <f t="shared" si="389"/>
        <v>0</v>
      </c>
      <c r="AB155" s="25">
        <f t="shared" si="389"/>
        <v>0</v>
      </c>
      <c r="AC155" s="25">
        <f t="shared" si="389"/>
        <v>0</v>
      </c>
      <c r="AD155" s="25">
        <f t="shared" si="389"/>
        <v>0</v>
      </c>
      <c r="AE155" s="25">
        <f t="shared" si="389"/>
        <v>0</v>
      </c>
      <c r="AF155" s="25">
        <f t="shared" si="389"/>
        <v>0</v>
      </c>
      <c r="AG155" s="25">
        <f t="shared" si="389"/>
        <v>0</v>
      </c>
      <c r="AH155" s="25">
        <f t="shared" si="389"/>
        <v>0</v>
      </c>
      <c r="AI155" s="25">
        <f t="shared" si="389"/>
        <v>0</v>
      </c>
      <c r="AJ155" s="25">
        <f t="shared" si="389"/>
        <v>0</v>
      </c>
      <c r="AK155" s="25">
        <f t="shared" si="389"/>
        <v>0</v>
      </c>
      <c r="AL155" s="25">
        <f t="shared" si="389"/>
        <v>0</v>
      </c>
      <c r="AM155" s="25">
        <f t="shared" si="389"/>
        <v>0</v>
      </c>
      <c r="AN155" s="25">
        <f t="shared" si="389"/>
        <v>0</v>
      </c>
      <c r="AO155" s="25">
        <f t="shared" si="389"/>
        <v>0</v>
      </c>
      <c r="AP155" s="25">
        <f t="shared" si="389"/>
        <v>0</v>
      </c>
      <c r="AQ155" s="25">
        <f t="shared" si="389"/>
        <v>0</v>
      </c>
      <c r="AR155" s="25">
        <f t="shared" si="389"/>
        <v>0</v>
      </c>
      <c r="AS155" s="25">
        <f t="shared" si="389"/>
        <v>0</v>
      </c>
      <c r="AT155" s="25">
        <f t="shared" si="389"/>
        <v>0</v>
      </c>
      <c r="AU155" s="25">
        <f t="shared" si="389"/>
        <v>0</v>
      </c>
      <c r="AV155" s="25">
        <f t="shared" si="389"/>
        <v>0</v>
      </c>
      <c r="AW155" s="25">
        <f t="shared" si="389"/>
        <v>0</v>
      </c>
      <c r="AX155" s="25">
        <f t="shared" si="389"/>
        <v>0</v>
      </c>
      <c r="AY155" s="25">
        <f t="shared" si="389"/>
        <v>0</v>
      </c>
      <c r="AZ155" s="25">
        <f t="shared" si="389"/>
        <v>0</v>
      </c>
      <c r="BA155" s="25">
        <f t="shared" si="389"/>
        <v>0</v>
      </c>
      <c r="BB155" s="25">
        <f t="shared" si="389"/>
        <v>0</v>
      </c>
      <c r="BC155" s="25">
        <f t="shared" si="389"/>
        <v>0</v>
      </c>
      <c r="BD155" s="25">
        <f t="shared" si="389"/>
        <v>0</v>
      </c>
      <c r="BE155" s="25">
        <f t="shared" si="389"/>
        <v>0</v>
      </c>
      <c r="BF155" s="25">
        <f t="shared" si="389"/>
        <v>0</v>
      </c>
      <c r="BG155" s="25">
        <f t="shared" si="389"/>
        <v>0</v>
      </c>
      <c r="BH155" s="25">
        <f t="shared" si="389"/>
        <v>0</v>
      </c>
      <c r="BI155" s="25">
        <f t="shared" si="389"/>
        <v>0</v>
      </c>
      <c r="BJ155" s="25">
        <f t="shared" si="389"/>
        <v>0</v>
      </c>
      <c r="BK155" s="25">
        <f t="shared" si="389"/>
        <v>0</v>
      </c>
      <c r="BL155" s="25">
        <f t="shared" si="389"/>
        <v>0</v>
      </c>
      <c r="BM155" s="25">
        <f t="shared" si="389"/>
        <v>0</v>
      </c>
      <c r="BN155" s="25">
        <f t="shared" si="389"/>
        <v>0</v>
      </c>
      <c r="BO155" s="25">
        <f t="shared" ref="BO155:DZ155" si="390">IF(BO165=1,BO102,0)</f>
        <v>0</v>
      </c>
      <c r="BP155" s="25">
        <f t="shared" si="390"/>
        <v>0</v>
      </c>
      <c r="BQ155" s="25">
        <f t="shared" si="390"/>
        <v>0</v>
      </c>
      <c r="BR155" s="25">
        <f t="shared" si="390"/>
        <v>0</v>
      </c>
      <c r="BS155" s="25">
        <f t="shared" si="390"/>
        <v>0</v>
      </c>
      <c r="BT155" s="25">
        <f t="shared" si="390"/>
        <v>0</v>
      </c>
      <c r="BU155" s="25">
        <f t="shared" si="390"/>
        <v>0</v>
      </c>
      <c r="BV155" s="25">
        <f t="shared" si="390"/>
        <v>0</v>
      </c>
      <c r="BW155" s="25">
        <f t="shared" si="390"/>
        <v>0</v>
      </c>
      <c r="BX155" s="25">
        <f t="shared" si="390"/>
        <v>0</v>
      </c>
      <c r="BY155" s="25">
        <f t="shared" si="390"/>
        <v>0</v>
      </c>
      <c r="BZ155" s="25">
        <f t="shared" si="390"/>
        <v>0</v>
      </c>
      <c r="CA155" s="25">
        <f t="shared" si="390"/>
        <v>0</v>
      </c>
      <c r="CB155" s="25">
        <f t="shared" si="390"/>
        <v>0</v>
      </c>
      <c r="CC155" s="25">
        <f t="shared" si="390"/>
        <v>0</v>
      </c>
      <c r="CD155" s="25">
        <f t="shared" si="390"/>
        <v>0</v>
      </c>
      <c r="CE155" s="25">
        <f t="shared" si="390"/>
        <v>0</v>
      </c>
      <c r="CF155" s="25">
        <f t="shared" si="390"/>
        <v>0</v>
      </c>
      <c r="CG155" s="25">
        <f t="shared" si="390"/>
        <v>0</v>
      </c>
      <c r="CH155" s="25">
        <f t="shared" si="390"/>
        <v>0</v>
      </c>
      <c r="CI155" s="25">
        <f t="shared" si="390"/>
        <v>0</v>
      </c>
      <c r="CJ155" s="25">
        <f t="shared" si="390"/>
        <v>0</v>
      </c>
      <c r="CK155" s="25">
        <f t="shared" si="390"/>
        <v>0</v>
      </c>
      <c r="CL155" s="25">
        <f t="shared" si="390"/>
        <v>0</v>
      </c>
      <c r="CM155" s="25">
        <f t="shared" si="390"/>
        <v>0</v>
      </c>
      <c r="CN155" s="25">
        <f t="shared" si="390"/>
        <v>0</v>
      </c>
      <c r="CO155" s="25">
        <f t="shared" si="390"/>
        <v>0</v>
      </c>
      <c r="CP155" s="25">
        <f t="shared" si="390"/>
        <v>0</v>
      </c>
      <c r="CQ155" s="25">
        <f t="shared" si="390"/>
        <v>0</v>
      </c>
      <c r="CR155" s="25">
        <f t="shared" si="390"/>
        <v>0</v>
      </c>
      <c r="CS155" s="25">
        <f t="shared" si="390"/>
        <v>4491.5321136387793</v>
      </c>
      <c r="CT155" s="25">
        <f t="shared" si="390"/>
        <v>0</v>
      </c>
      <c r="CU155" s="25">
        <f t="shared" si="390"/>
        <v>0</v>
      </c>
      <c r="CV155" s="25">
        <f t="shared" si="390"/>
        <v>0</v>
      </c>
      <c r="CW155" s="25">
        <f t="shared" si="390"/>
        <v>0</v>
      </c>
      <c r="CX155" s="25">
        <f t="shared" si="390"/>
        <v>0</v>
      </c>
      <c r="CY155" s="25">
        <f t="shared" si="390"/>
        <v>0</v>
      </c>
      <c r="CZ155" s="25">
        <f t="shared" si="390"/>
        <v>0</v>
      </c>
      <c r="DA155" s="25">
        <f t="shared" si="390"/>
        <v>0</v>
      </c>
      <c r="DB155" s="25">
        <f t="shared" si="390"/>
        <v>0</v>
      </c>
      <c r="DC155" s="25">
        <f t="shared" si="390"/>
        <v>0</v>
      </c>
      <c r="DD155" s="25">
        <f t="shared" si="390"/>
        <v>0</v>
      </c>
      <c r="DE155" s="25">
        <f t="shared" si="390"/>
        <v>0</v>
      </c>
      <c r="DF155" s="25">
        <f t="shared" si="390"/>
        <v>0</v>
      </c>
      <c r="DG155" s="25">
        <f t="shared" si="390"/>
        <v>0</v>
      </c>
      <c r="DH155" s="25">
        <f t="shared" si="390"/>
        <v>0</v>
      </c>
      <c r="DI155" s="25">
        <f t="shared" si="390"/>
        <v>0</v>
      </c>
      <c r="DJ155" s="25">
        <f t="shared" si="390"/>
        <v>0</v>
      </c>
      <c r="DK155" s="25">
        <f t="shared" si="390"/>
        <v>0</v>
      </c>
      <c r="DL155" s="25">
        <f t="shared" si="390"/>
        <v>0</v>
      </c>
      <c r="DM155" s="25">
        <f t="shared" si="390"/>
        <v>0</v>
      </c>
      <c r="DN155" s="25">
        <f t="shared" si="390"/>
        <v>0</v>
      </c>
      <c r="DO155" s="25">
        <f t="shared" si="390"/>
        <v>0</v>
      </c>
      <c r="DP155" s="25">
        <f t="shared" si="390"/>
        <v>0</v>
      </c>
      <c r="DQ155" s="25">
        <f t="shared" si="390"/>
        <v>0</v>
      </c>
      <c r="DR155" s="25">
        <f t="shared" si="390"/>
        <v>0</v>
      </c>
      <c r="DS155" s="25">
        <f t="shared" si="390"/>
        <v>0</v>
      </c>
      <c r="DT155" s="25">
        <f t="shared" si="390"/>
        <v>0</v>
      </c>
      <c r="DU155" s="25">
        <f t="shared" si="390"/>
        <v>0</v>
      </c>
      <c r="DV155" s="25">
        <f t="shared" si="390"/>
        <v>0</v>
      </c>
      <c r="DW155" s="25">
        <f t="shared" si="390"/>
        <v>0</v>
      </c>
      <c r="DX155" s="25">
        <f t="shared" si="390"/>
        <v>0</v>
      </c>
      <c r="DY155" s="25">
        <f t="shared" si="390"/>
        <v>0</v>
      </c>
      <c r="DZ155" s="25">
        <f t="shared" si="390"/>
        <v>0</v>
      </c>
      <c r="EA155" s="25">
        <f t="shared" ref="EA155:GL155" si="391">IF(EA165=1,EA102,0)</f>
        <v>0</v>
      </c>
      <c r="EB155" s="25">
        <f t="shared" si="391"/>
        <v>0</v>
      </c>
      <c r="EC155" s="25">
        <f t="shared" si="391"/>
        <v>0</v>
      </c>
      <c r="ED155" s="25">
        <f t="shared" si="391"/>
        <v>0</v>
      </c>
      <c r="EE155" s="25">
        <f t="shared" si="391"/>
        <v>0</v>
      </c>
      <c r="EF155" s="25">
        <f t="shared" si="391"/>
        <v>0</v>
      </c>
      <c r="EG155" s="25">
        <f t="shared" si="391"/>
        <v>0</v>
      </c>
      <c r="EH155" s="25">
        <f t="shared" si="391"/>
        <v>0</v>
      </c>
      <c r="EI155" s="25">
        <f t="shared" si="391"/>
        <v>0</v>
      </c>
      <c r="EJ155" s="25">
        <f t="shared" si="391"/>
        <v>0</v>
      </c>
      <c r="EK155" s="25">
        <f t="shared" si="391"/>
        <v>0</v>
      </c>
      <c r="EL155" s="25">
        <f t="shared" si="391"/>
        <v>0</v>
      </c>
      <c r="EM155" s="25">
        <f t="shared" si="391"/>
        <v>0</v>
      </c>
      <c r="EN155" s="25">
        <f t="shared" si="391"/>
        <v>0</v>
      </c>
      <c r="EO155" s="25">
        <f t="shared" si="391"/>
        <v>0</v>
      </c>
      <c r="EP155" s="25">
        <f t="shared" si="391"/>
        <v>0</v>
      </c>
      <c r="EQ155" s="25">
        <f t="shared" si="391"/>
        <v>0</v>
      </c>
      <c r="ER155" s="25">
        <f t="shared" si="391"/>
        <v>0</v>
      </c>
      <c r="ES155" s="25">
        <f t="shared" si="391"/>
        <v>0</v>
      </c>
      <c r="ET155" s="25">
        <f t="shared" si="391"/>
        <v>0</v>
      </c>
      <c r="EU155" s="25">
        <f t="shared" si="391"/>
        <v>0</v>
      </c>
      <c r="EV155" s="25">
        <f t="shared" si="391"/>
        <v>0</v>
      </c>
      <c r="EW155" s="25">
        <f t="shared" si="391"/>
        <v>0</v>
      </c>
      <c r="EX155" s="25">
        <f t="shared" si="391"/>
        <v>0</v>
      </c>
      <c r="EY155" s="25">
        <f t="shared" si="391"/>
        <v>0</v>
      </c>
      <c r="EZ155" s="25">
        <f t="shared" si="391"/>
        <v>0</v>
      </c>
      <c r="FA155" s="25">
        <f t="shared" si="391"/>
        <v>0</v>
      </c>
      <c r="FB155" s="25">
        <f t="shared" si="391"/>
        <v>0</v>
      </c>
      <c r="FC155" s="25">
        <f t="shared" si="391"/>
        <v>0</v>
      </c>
      <c r="FD155" s="25">
        <f t="shared" si="391"/>
        <v>0</v>
      </c>
      <c r="FE155" s="25">
        <f t="shared" si="391"/>
        <v>0</v>
      </c>
      <c r="FF155" s="25">
        <f t="shared" si="391"/>
        <v>0</v>
      </c>
      <c r="FG155" s="25">
        <f t="shared" si="391"/>
        <v>0</v>
      </c>
      <c r="FH155" s="25">
        <f t="shared" si="391"/>
        <v>0</v>
      </c>
      <c r="FI155" s="25">
        <f t="shared" si="391"/>
        <v>0</v>
      </c>
      <c r="FJ155" s="25">
        <f t="shared" si="391"/>
        <v>0</v>
      </c>
      <c r="FK155" s="25">
        <f t="shared" si="391"/>
        <v>0</v>
      </c>
      <c r="FL155" s="25">
        <f t="shared" si="391"/>
        <v>0</v>
      </c>
      <c r="FM155" s="25">
        <f t="shared" si="391"/>
        <v>0</v>
      </c>
      <c r="FN155" s="25">
        <f t="shared" si="391"/>
        <v>0</v>
      </c>
      <c r="FO155" s="25">
        <f t="shared" si="391"/>
        <v>0</v>
      </c>
      <c r="FP155" s="25">
        <f t="shared" si="391"/>
        <v>0</v>
      </c>
      <c r="FQ155" s="25">
        <f t="shared" si="391"/>
        <v>0</v>
      </c>
      <c r="FR155" s="25">
        <f t="shared" si="391"/>
        <v>0</v>
      </c>
      <c r="FS155" s="25">
        <f t="shared" si="391"/>
        <v>0</v>
      </c>
      <c r="FT155" s="25">
        <f t="shared" si="391"/>
        <v>0</v>
      </c>
      <c r="FU155" s="25">
        <f t="shared" si="391"/>
        <v>0</v>
      </c>
      <c r="FV155" s="25">
        <f t="shared" si="391"/>
        <v>0</v>
      </c>
      <c r="FW155" s="25">
        <f t="shared" si="391"/>
        <v>0</v>
      </c>
      <c r="FX155" s="25">
        <f t="shared" si="391"/>
        <v>0</v>
      </c>
      <c r="FY155" s="25">
        <f t="shared" si="391"/>
        <v>0</v>
      </c>
      <c r="FZ155" s="25">
        <f t="shared" si="391"/>
        <v>0</v>
      </c>
      <c r="GA155" s="25">
        <f t="shared" si="391"/>
        <v>0</v>
      </c>
      <c r="GB155" s="25">
        <f t="shared" si="391"/>
        <v>0</v>
      </c>
      <c r="GC155" s="25">
        <f t="shared" si="391"/>
        <v>0</v>
      </c>
      <c r="GD155" s="25">
        <f t="shared" si="391"/>
        <v>0</v>
      </c>
      <c r="GE155" s="25">
        <f t="shared" si="391"/>
        <v>0</v>
      </c>
      <c r="GF155" s="25">
        <f t="shared" si="391"/>
        <v>0</v>
      </c>
      <c r="GG155" s="25">
        <f t="shared" si="391"/>
        <v>0</v>
      </c>
      <c r="GH155" s="25">
        <f t="shared" si="391"/>
        <v>0</v>
      </c>
      <c r="GI155" s="25">
        <f t="shared" si="391"/>
        <v>0</v>
      </c>
      <c r="GJ155" s="25">
        <f t="shared" si="391"/>
        <v>0</v>
      </c>
      <c r="GK155" s="25">
        <f t="shared" si="391"/>
        <v>0</v>
      </c>
      <c r="GL155" s="25">
        <f t="shared" si="391"/>
        <v>0</v>
      </c>
      <c r="GM155" s="25">
        <f t="shared" ref="GM155:IR155" si="392">IF(GM165=1,GM102,0)</f>
        <v>0</v>
      </c>
      <c r="GN155" s="25">
        <f t="shared" si="392"/>
        <v>0</v>
      </c>
      <c r="GO155" s="25">
        <f t="shared" si="392"/>
        <v>0</v>
      </c>
      <c r="GP155" s="25">
        <f t="shared" si="392"/>
        <v>0</v>
      </c>
      <c r="GQ155" s="25">
        <f t="shared" si="392"/>
        <v>0</v>
      </c>
      <c r="GR155" s="25">
        <f t="shared" si="392"/>
        <v>0</v>
      </c>
      <c r="GS155" s="25">
        <f t="shared" si="392"/>
        <v>0</v>
      </c>
      <c r="GT155" s="25">
        <f t="shared" si="392"/>
        <v>0</v>
      </c>
      <c r="GU155" s="25">
        <f t="shared" si="392"/>
        <v>0</v>
      </c>
      <c r="GV155" s="25">
        <f t="shared" si="392"/>
        <v>0</v>
      </c>
      <c r="GW155" s="25">
        <f t="shared" si="392"/>
        <v>0</v>
      </c>
      <c r="GX155" s="25">
        <f t="shared" si="392"/>
        <v>0</v>
      </c>
      <c r="GY155" s="25">
        <f t="shared" si="392"/>
        <v>0</v>
      </c>
      <c r="GZ155" s="25">
        <f t="shared" si="392"/>
        <v>0</v>
      </c>
      <c r="HA155" s="25">
        <f t="shared" si="392"/>
        <v>0</v>
      </c>
      <c r="HB155" s="25">
        <f t="shared" si="392"/>
        <v>0</v>
      </c>
      <c r="HC155" s="25">
        <f t="shared" si="392"/>
        <v>0</v>
      </c>
      <c r="HD155" s="25">
        <f t="shared" si="392"/>
        <v>0</v>
      </c>
      <c r="HE155" s="25">
        <f t="shared" si="392"/>
        <v>0</v>
      </c>
      <c r="HF155" s="25">
        <f t="shared" si="392"/>
        <v>0</v>
      </c>
      <c r="HG155" s="25">
        <f t="shared" si="392"/>
        <v>0</v>
      </c>
      <c r="HH155" s="25">
        <f t="shared" si="392"/>
        <v>0</v>
      </c>
      <c r="HI155" s="25">
        <f t="shared" si="392"/>
        <v>0</v>
      </c>
      <c r="HJ155" s="25">
        <f t="shared" si="392"/>
        <v>0</v>
      </c>
      <c r="HK155" s="25">
        <f t="shared" si="392"/>
        <v>0</v>
      </c>
      <c r="HL155" s="25">
        <f t="shared" si="392"/>
        <v>0</v>
      </c>
      <c r="HM155" s="25">
        <f t="shared" si="392"/>
        <v>0</v>
      </c>
      <c r="HN155" s="25">
        <f t="shared" si="392"/>
        <v>0</v>
      </c>
      <c r="HO155" s="25">
        <f t="shared" si="392"/>
        <v>0</v>
      </c>
      <c r="HP155" s="25">
        <f t="shared" si="392"/>
        <v>0</v>
      </c>
      <c r="HQ155" s="25">
        <f t="shared" si="392"/>
        <v>0</v>
      </c>
      <c r="HR155" s="25">
        <f t="shared" si="392"/>
        <v>0</v>
      </c>
      <c r="HS155" s="25">
        <f t="shared" si="392"/>
        <v>0</v>
      </c>
      <c r="HT155" s="25">
        <f t="shared" si="392"/>
        <v>0</v>
      </c>
      <c r="HU155" s="25">
        <f t="shared" si="392"/>
        <v>0</v>
      </c>
      <c r="HV155" s="25">
        <f t="shared" si="392"/>
        <v>0</v>
      </c>
      <c r="HW155" s="25">
        <f t="shared" si="392"/>
        <v>0</v>
      </c>
      <c r="HX155" s="25">
        <f t="shared" si="392"/>
        <v>0</v>
      </c>
      <c r="HY155" s="25">
        <f t="shared" si="392"/>
        <v>0</v>
      </c>
      <c r="HZ155" s="25">
        <f t="shared" si="392"/>
        <v>0</v>
      </c>
      <c r="IA155" s="25">
        <f t="shared" si="392"/>
        <v>0</v>
      </c>
      <c r="IB155" s="25">
        <f t="shared" si="392"/>
        <v>0</v>
      </c>
      <c r="IC155" s="25">
        <f t="shared" si="392"/>
        <v>0</v>
      </c>
      <c r="ID155" s="25">
        <f t="shared" si="392"/>
        <v>0</v>
      </c>
      <c r="IE155" s="25">
        <f t="shared" si="392"/>
        <v>0</v>
      </c>
      <c r="IF155" s="25">
        <f t="shared" si="392"/>
        <v>0</v>
      </c>
      <c r="IG155" s="25">
        <f t="shared" si="392"/>
        <v>0</v>
      </c>
      <c r="IH155" s="25">
        <f t="shared" si="392"/>
        <v>0</v>
      </c>
      <c r="II155" s="25">
        <f t="shared" si="392"/>
        <v>0</v>
      </c>
      <c r="IJ155" s="25">
        <f t="shared" si="392"/>
        <v>0</v>
      </c>
      <c r="IK155" s="25">
        <f t="shared" si="392"/>
        <v>0</v>
      </c>
      <c r="IL155" s="25">
        <f t="shared" si="392"/>
        <v>0</v>
      </c>
      <c r="IM155" s="25">
        <f t="shared" si="392"/>
        <v>0</v>
      </c>
      <c r="IN155" s="25">
        <f t="shared" si="392"/>
        <v>0</v>
      </c>
      <c r="IO155" s="25">
        <f t="shared" si="392"/>
        <v>0</v>
      </c>
      <c r="IP155" s="25">
        <f t="shared" si="392"/>
        <v>0</v>
      </c>
      <c r="IQ155" s="25">
        <f t="shared" si="392"/>
        <v>0</v>
      </c>
      <c r="IR155" s="197">
        <f t="shared" si="392"/>
        <v>0</v>
      </c>
    </row>
    <row r="156" spans="1:252" s="8" customFormat="1" hidden="1" x14ac:dyDescent="0.25">
      <c r="A156" s="216"/>
      <c r="B156" s="49"/>
      <c r="C156" s="25">
        <f t="shared" ref="C156:BN156" si="393">IF(C165=1,C106,0)</f>
        <v>0</v>
      </c>
      <c r="D156" s="25">
        <f t="shared" si="393"/>
        <v>0</v>
      </c>
      <c r="E156" s="25">
        <f t="shared" si="393"/>
        <v>0</v>
      </c>
      <c r="F156" s="25">
        <f t="shared" si="393"/>
        <v>0</v>
      </c>
      <c r="G156" s="25">
        <f t="shared" si="393"/>
        <v>0</v>
      </c>
      <c r="H156" s="25">
        <f t="shared" si="393"/>
        <v>0</v>
      </c>
      <c r="I156" s="25">
        <f t="shared" si="393"/>
        <v>0</v>
      </c>
      <c r="J156" s="25">
        <f t="shared" si="393"/>
        <v>0</v>
      </c>
      <c r="K156" s="25">
        <f t="shared" si="393"/>
        <v>0</v>
      </c>
      <c r="L156" s="25">
        <f t="shared" si="393"/>
        <v>0</v>
      </c>
      <c r="M156" s="25">
        <f t="shared" si="393"/>
        <v>0</v>
      </c>
      <c r="N156" s="25">
        <f t="shared" si="393"/>
        <v>0</v>
      </c>
      <c r="O156" s="25">
        <f t="shared" si="393"/>
        <v>0</v>
      </c>
      <c r="P156" s="25">
        <f t="shared" si="393"/>
        <v>0</v>
      </c>
      <c r="Q156" s="25">
        <f t="shared" si="393"/>
        <v>0</v>
      </c>
      <c r="R156" s="25">
        <f t="shared" si="393"/>
        <v>0</v>
      </c>
      <c r="S156" s="25">
        <f t="shared" si="393"/>
        <v>0</v>
      </c>
      <c r="T156" s="25">
        <f t="shared" si="393"/>
        <v>0</v>
      </c>
      <c r="U156" s="25">
        <f t="shared" si="393"/>
        <v>0</v>
      </c>
      <c r="V156" s="25">
        <f t="shared" si="393"/>
        <v>0</v>
      </c>
      <c r="W156" s="25">
        <f t="shared" si="393"/>
        <v>0</v>
      </c>
      <c r="X156" s="25">
        <f t="shared" si="393"/>
        <v>0</v>
      </c>
      <c r="Y156" s="25">
        <f t="shared" si="393"/>
        <v>0</v>
      </c>
      <c r="Z156" s="25">
        <f t="shared" si="393"/>
        <v>0</v>
      </c>
      <c r="AA156" s="25">
        <f t="shared" si="393"/>
        <v>0</v>
      </c>
      <c r="AB156" s="25">
        <f t="shared" si="393"/>
        <v>0</v>
      </c>
      <c r="AC156" s="25">
        <f t="shared" si="393"/>
        <v>0</v>
      </c>
      <c r="AD156" s="25">
        <f t="shared" si="393"/>
        <v>0</v>
      </c>
      <c r="AE156" s="25">
        <f t="shared" si="393"/>
        <v>0</v>
      </c>
      <c r="AF156" s="25">
        <f t="shared" si="393"/>
        <v>0</v>
      </c>
      <c r="AG156" s="25">
        <f t="shared" si="393"/>
        <v>0</v>
      </c>
      <c r="AH156" s="25">
        <f t="shared" si="393"/>
        <v>0</v>
      </c>
      <c r="AI156" s="25">
        <f t="shared" si="393"/>
        <v>0</v>
      </c>
      <c r="AJ156" s="25">
        <f t="shared" si="393"/>
        <v>0</v>
      </c>
      <c r="AK156" s="25">
        <f t="shared" si="393"/>
        <v>0</v>
      </c>
      <c r="AL156" s="25">
        <f t="shared" si="393"/>
        <v>0</v>
      </c>
      <c r="AM156" s="25">
        <f t="shared" si="393"/>
        <v>0</v>
      </c>
      <c r="AN156" s="25">
        <f t="shared" si="393"/>
        <v>0</v>
      </c>
      <c r="AO156" s="25">
        <f t="shared" si="393"/>
        <v>0</v>
      </c>
      <c r="AP156" s="25">
        <f t="shared" si="393"/>
        <v>0</v>
      </c>
      <c r="AQ156" s="25">
        <f t="shared" si="393"/>
        <v>0</v>
      </c>
      <c r="AR156" s="25">
        <f t="shared" si="393"/>
        <v>0</v>
      </c>
      <c r="AS156" s="25">
        <f t="shared" si="393"/>
        <v>0</v>
      </c>
      <c r="AT156" s="25">
        <f t="shared" si="393"/>
        <v>0</v>
      </c>
      <c r="AU156" s="25">
        <f t="shared" si="393"/>
        <v>0</v>
      </c>
      <c r="AV156" s="25">
        <f t="shared" si="393"/>
        <v>0</v>
      </c>
      <c r="AW156" s="25">
        <f t="shared" si="393"/>
        <v>0</v>
      </c>
      <c r="AX156" s="25">
        <f t="shared" si="393"/>
        <v>0</v>
      </c>
      <c r="AY156" s="25">
        <f t="shared" si="393"/>
        <v>0</v>
      </c>
      <c r="AZ156" s="25">
        <f t="shared" si="393"/>
        <v>0</v>
      </c>
      <c r="BA156" s="25">
        <f t="shared" si="393"/>
        <v>0</v>
      </c>
      <c r="BB156" s="25">
        <f t="shared" si="393"/>
        <v>0</v>
      </c>
      <c r="BC156" s="25">
        <f t="shared" si="393"/>
        <v>0</v>
      </c>
      <c r="BD156" s="25">
        <f t="shared" si="393"/>
        <v>0</v>
      </c>
      <c r="BE156" s="25">
        <f t="shared" si="393"/>
        <v>0</v>
      </c>
      <c r="BF156" s="25">
        <f t="shared" si="393"/>
        <v>0</v>
      </c>
      <c r="BG156" s="25">
        <f t="shared" si="393"/>
        <v>0</v>
      </c>
      <c r="BH156" s="25">
        <f t="shared" si="393"/>
        <v>0</v>
      </c>
      <c r="BI156" s="25">
        <f t="shared" si="393"/>
        <v>0</v>
      </c>
      <c r="BJ156" s="25">
        <f t="shared" si="393"/>
        <v>0</v>
      </c>
      <c r="BK156" s="25">
        <f t="shared" si="393"/>
        <v>0</v>
      </c>
      <c r="BL156" s="25">
        <f t="shared" si="393"/>
        <v>0</v>
      </c>
      <c r="BM156" s="25">
        <f t="shared" si="393"/>
        <v>0</v>
      </c>
      <c r="BN156" s="25">
        <f t="shared" si="393"/>
        <v>0</v>
      </c>
      <c r="BO156" s="25">
        <f t="shared" ref="BO156:DZ156" si="394">IF(BO165=1,BO106,0)</f>
        <v>0</v>
      </c>
      <c r="BP156" s="25">
        <f t="shared" si="394"/>
        <v>0</v>
      </c>
      <c r="BQ156" s="25">
        <f t="shared" si="394"/>
        <v>0</v>
      </c>
      <c r="BR156" s="25">
        <f t="shared" si="394"/>
        <v>0</v>
      </c>
      <c r="BS156" s="25">
        <f t="shared" si="394"/>
        <v>0</v>
      </c>
      <c r="BT156" s="25">
        <f t="shared" si="394"/>
        <v>0</v>
      </c>
      <c r="BU156" s="25">
        <f t="shared" si="394"/>
        <v>0</v>
      </c>
      <c r="BV156" s="25">
        <f t="shared" si="394"/>
        <v>0</v>
      </c>
      <c r="BW156" s="25">
        <f t="shared" si="394"/>
        <v>0</v>
      </c>
      <c r="BX156" s="25">
        <f t="shared" si="394"/>
        <v>0</v>
      </c>
      <c r="BY156" s="25">
        <f t="shared" si="394"/>
        <v>0</v>
      </c>
      <c r="BZ156" s="25">
        <f t="shared" si="394"/>
        <v>0</v>
      </c>
      <c r="CA156" s="25">
        <f t="shared" si="394"/>
        <v>0</v>
      </c>
      <c r="CB156" s="25">
        <f t="shared" si="394"/>
        <v>0</v>
      </c>
      <c r="CC156" s="25">
        <f t="shared" si="394"/>
        <v>0</v>
      </c>
      <c r="CD156" s="25">
        <f t="shared" si="394"/>
        <v>0</v>
      </c>
      <c r="CE156" s="25">
        <f t="shared" si="394"/>
        <v>0</v>
      </c>
      <c r="CF156" s="25">
        <f t="shared" si="394"/>
        <v>0</v>
      </c>
      <c r="CG156" s="25">
        <f t="shared" si="394"/>
        <v>0</v>
      </c>
      <c r="CH156" s="25">
        <f t="shared" si="394"/>
        <v>0</v>
      </c>
      <c r="CI156" s="25">
        <f t="shared" si="394"/>
        <v>0</v>
      </c>
      <c r="CJ156" s="25">
        <f t="shared" si="394"/>
        <v>0</v>
      </c>
      <c r="CK156" s="25">
        <f t="shared" si="394"/>
        <v>0</v>
      </c>
      <c r="CL156" s="25">
        <f t="shared" si="394"/>
        <v>0</v>
      </c>
      <c r="CM156" s="25">
        <f t="shared" si="394"/>
        <v>0</v>
      </c>
      <c r="CN156" s="25">
        <f t="shared" si="394"/>
        <v>0</v>
      </c>
      <c r="CO156" s="25">
        <f t="shared" si="394"/>
        <v>0</v>
      </c>
      <c r="CP156" s="25">
        <f t="shared" si="394"/>
        <v>0</v>
      </c>
      <c r="CQ156" s="25">
        <f t="shared" si="394"/>
        <v>0</v>
      </c>
      <c r="CR156" s="25">
        <f t="shared" si="394"/>
        <v>0</v>
      </c>
      <c r="CS156" s="25">
        <f t="shared" si="394"/>
        <v>138.58155670858804</v>
      </c>
      <c r="CT156" s="25">
        <f t="shared" si="394"/>
        <v>0</v>
      </c>
      <c r="CU156" s="25">
        <f t="shared" si="394"/>
        <v>0</v>
      </c>
      <c r="CV156" s="25">
        <f t="shared" si="394"/>
        <v>0</v>
      </c>
      <c r="CW156" s="25">
        <f t="shared" si="394"/>
        <v>0</v>
      </c>
      <c r="CX156" s="25">
        <f t="shared" si="394"/>
        <v>0</v>
      </c>
      <c r="CY156" s="25">
        <f t="shared" si="394"/>
        <v>0</v>
      </c>
      <c r="CZ156" s="25">
        <f t="shared" si="394"/>
        <v>0</v>
      </c>
      <c r="DA156" s="25">
        <f t="shared" si="394"/>
        <v>0</v>
      </c>
      <c r="DB156" s="25">
        <f t="shared" si="394"/>
        <v>0</v>
      </c>
      <c r="DC156" s="25">
        <f t="shared" si="394"/>
        <v>0</v>
      </c>
      <c r="DD156" s="25">
        <f t="shared" si="394"/>
        <v>0</v>
      </c>
      <c r="DE156" s="25">
        <f t="shared" si="394"/>
        <v>0</v>
      </c>
      <c r="DF156" s="25">
        <f t="shared" si="394"/>
        <v>0</v>
      </c>
      <c r="DG156" s="25">
        <f t="shared" si="394"/>
        <v>0</v>
      </c>
      <c r="DH156" s="25">
        <f t="shared" si="394"/>
        <v>0</v>
      </c>
      <c r="DI156" s="25">
        <f t="shared" si="394"/>
        <v>0</v>
      </c>
      <c r="DJ156" s="25">
        <f t="shared" si="394"/>
        <v>0</v>
      </c>
      <c r="DK156" s="25">
        <f t="shared" si="394"/>
        <v>0</v>
      </c>
      <c r="DL156" s="25">
        <f t="shared" si="394"/>
        <v>0</v>
      </c>
      <c r="DM156" s="25">
        <f t="shared" si="394"/>
        <v>0</v>
      </c>
      <c r="DN156" s="25">
        <f t="shared" si="394"/>
        <v>0</v>
      </c>
      <c r="DO156" s="25">
        <f t="shared" si="394"/>
        <v>0</v>
      </c>
      <c r="DP156" s="25">
        <f t="shared" si="394"/>
        <v>0</v>
      </c>
      <c r="DQ156" s="25">
        <f t="shared" si="394"/>
        <v>0</v>
      </c>
      <c r="DR156" s="25">
        <f t="shared" si="394"/>
        <v>0</v>
      </c>
      <c r="DS156" s="25">
        <f t="shared" si="394"/>
        <v>0</v>
      </c>
      <c r="DT156" s="25">
        <f t="shared" si="394"/>
        <v>0</v>
      </c>
      <c r="DU156" s="25">
        <f t="shared" si="394"/>
        <v>0</v>
      </c>
      <c r="DV156" s="25">
        <f t="shared" si="394"/>
        <v>0</v>
      </c>
      <c r="DW156" s="25">
        <f t="shared" si="394"/>
        <v>0</v>
      </c>
      <c r="DX156" s="25">
        <f t="shared" si="394"/>
        <v>0</v>
      </c>
      <c r="DY156" s="25">
        <f t="shared" si="394"/>
        <v>0</v>
      </c>
      <c r="DZ156" s="25">
        <f t="shared" si="394"/>
        <v>0</v>
      </c>
      <c r="EA156" s="25">
        <f t="shared" ref="EA156:GL156" si="395">IF(EA165=1,EA106,0)</f>
        <v>0</v>
      </c>
      <c r="EB156" s="25">
        <f t="shared" si="395"/>
        <v>0</v>
      </c>
      <c r="EC156" s="25">
        <f t="shared" si="395"/>
        <v>0</v>
      </c>
      <c r="ED156" s="25">
        <f t="shared" si="395"/>
        <v>0</v>
      </c>
      <c r="EE156" s="25">
        <f t="shared" si="395"/>
        <v>0</v>
      </c>
      <c r="EF156" s="25">
        <f t="shared" si="395"/>
        <v>0</v>
      </c>
      <c r="EG156" s="25">
        <f t="shared" si="395"/>
        <v>0</v>
      </c>
      <c r="EH156" s="25">
        <f t="shared" si="395"/>
        <v>0</v>
      </c>
      <c r="EI156" s="25">
        <f t="shared" si="395"/>
        <v>0</v>
      </c>
      <c r="EJ156" s="25">
        <f t="shared" si="395"/>
        <v>0</v>
      </c>
      <c r="EK156" s="25">
        <f t="shared" si="395"/>
        <v>0</v>
      </c>
      <c r="EL156" s="25">
        <f t="shared" si="395"/>
        <v>0</v>
      </c>
      <c r="EM156" s="25">
        <f t="shared" si="395"/>
        <v>0</v>
      </c>
      <c r="EN156" s="25">
        <f t="shared" si="395"/>
        <v>0</v>
      </c>
      <c r="EO156" s="25">
        <f t="shared" si="395"/>
        <v>0</v>
      </c>
      <c r="EP156" s="25">
        <f t="shared" si="395"/>
        <v>0</v>
      </c>
      <c r="EQ156" s="25">
        <f t="shared" si="395"/>
        <v>0</v>
      </c>
      <c r="ER156" s="25">
        <f t="shared" si="395"/>
        <v>0</v>
      </c>
      <c r="ES156" s="25">
        <f t="shared" si="395"/>
        <v>0</v>
      </c>
      <c r="ET156" s="25">
        <f t="shared" si="395"/>
        <v>0</v>
      </c>
      <c r="EU156" s="25">
        <f t="shared" si="395"/>
        <v>0</v>
      </c>
      <c r="EV156" s="25">
        <f t="shared" si="395"/>
        <v>0</v>
      </c>
      <c r="EW156" s="25">
        <f t="shared" si="395"/>
        <v>0</v>
      </c>
      <c r="EX156" s="25">
        <f t="shared" si="395"/>
        <v>0</v>
      </c>
      <c r="EY156" s="25">
        <f t="shared" si="395"/>
        <v>0</v>
      </c>
      <c r="EZ156" s="25">
        <f t="shared" si="395"/>
        <v>0</v>
      </c>
      <c r="FA156" s="25">
        <f t="shared" si="395"/>
        <v>0</v>
      </c>
      <c r="FB156" s="25">
        <f t="shared" si="395"/>
        <v>0</v>
      </c>
      <c r="FC156" s="25">
        <f t="shared" si="395"/>
        <v>0</v>
      </c>
      <c r="FD156" s="25">
        <f t="shared" si="395"/>
        <v>0</v>
      </c>
      <c r="FE156" s="25">
        <f t="shared" si="395"/>
        <v>0</v>
      </c>
      <c r="FF156" s="25">
        <f t="shared" si="395"/>
        <v>0</v>
      </c>
      <c r="FG156" s="25">
        <f t="shared" si="395"/>
        <v>0</v>
      </c>
      <c r="FH156" s="25">
        <f t="shared" si="395"/>
        <v>0</v>
      </c>
      <c r="FI156" s="25">
        <f t="shared" si="395"/>
        <v>0</v>
      </c>
      <c r="FJ156" s="25">
        <f t="shared" si="395"/>
        <v>0</v>
      </c>
      <c r="FK156" s="25">
        <f t="shared" si="395"/>
        <v>0</v>
      </c>
      <c r="FL156" s="25">
        <f t="shared" si="395"/>
        <v>0</v>
      </c>
      <c r="FM156" s="25">
        <f t="shared" si="395"/>
        <v>0</v>
      </c>
      <c r="FN156" s="25">
        <f t="shared" si="395"/>
        <v>0</v>
      </c>
      <c r="FO156" s="25">
        <f t="shared" si="395"/>
        <v>0</v>
      </c>
      <c r="FP156" s="25">
        <f t="shared" si="395"/>
        <v>0</v>
      </c>
      <c r="FQ156" s="25">
        <f t="shared" si="395"/>
        <v>0</v>
      </c>
      <c r="FR156" s="25">
        <f t="shared" si="395"/>
        <v>0</v>
      </c>
      <c r="FS156" s="25">
        <f t="shared" si="395"/>
        <v>0</v>
      </c>
      <c r="FT156" s="25">
        <f t="shared" si="395"/>
        <v>0</v>
      </c>
      <c r="FU156" s="25">
        <f t="shared" si="395"/>
        <v>0</v>
      </c>
      <c r="FV156" s="25">
        <f t="shared" si="395"/>
        <v>0</v>
      </c>
      <c r="FW156" s="25">
        <f t="shared" si="395"/>
        <v>0</v>
      </c>
      <c r="FX156" s="25">
        <f t="shared" si="395"/>
        <v>0</v>
      </c>
      <c r="FY156" s="25">
        <f t="shared" si="395"/>
        <v>0</v>
      </c>
      <c r="FZ156" s="25">
        <f t="shared" si="395"/>
        <v>0</v>
      </c>
      <c r="GA156" s="25">
        <f t="shared" si="395"/>
        <v>0</v>
      </c>
      <c r="GB156" s="25">
        <f t="shared" si="395"/>
        <v>0</v>
      </c>
      <c r="GC156" s="25">
        <f t="shared" si="395"/>
        <v>0</v>
      </c>
      <c r="GD156" s="25">
        <f t="shared" si="395"/>
        <v>0</v>
      </c>
      <c r="GE156" s="25">
        <f t="shared" si="395"/>
        <v>0</v>
      </c>
      <c r="GF156" s="25">
        <f t="shared" si="395"/>
        <v>0</v>
      </c>
      <c r="GG156" s="25">
        <f t="shared" si="395"/>
        <v>0</v>
      </c>
      <c r="GH156" s="25">
        <f t="shared" si="395"/>
        <v>0</v>
      </c>
      <c r="GI156" s="25">
        <f t="shared" si="395"/>
        <v>0</v>
      </c>
      <c r="GJ156" s="25">
        <f t="shared" si="395"/>
        <v>0</v>
      </c>
      <c r="GK156" s="25">
        <f t="shared" si="395"/>
        <v>0</v>
      </c>
      <c r="GL156" s="25">
        <f t="shared" si="395"/>
        <v>0</v>
      </c>
      <c r="GM156" s="25">
        <f t="shared" ref="GM156:IR156" si="396">IF(GM165=1,GM106,0)</f>
        <v>0</v>
      </c>
      <c r="GN156" s="25">
        <f t="shared" si="396"/>
        <v>0</v>
      </c>
      <c r="GO156" s="25">
        <f t="shared" si="396"/>
        <v>0</v>
      </c>
      <c r="GP156" s="25">
        <f t="shared" si="396"/>
        <v>0</v>
      </c>
      <c r="GQ156" s="25">
        <f t="shared" si="396"/>
        <v>0</v>
      </c>
      <c r="GR156" s="25">
        <f t="shared" si="396"/>
        <v>0</v>
      </c>
      <c r="GS156" s="25">
        <f t="shared" si="396"/>
        <v>0</v>
      </c>
      <c r="GT156" s="25">
        <f t="shared" si="396"/>
        <v>0</v>
      </c>
      <c r="GU156" s="25">
        <f t="shared" si="396"/>
        <v>0</v>
      </c>
      <c r="GV156" s="25">
        <f t="shared" si="396"/>
        <v>0</v>
      </c>
      <c r="GW156" s="25">
        <f t="shared" si="396"/>
        <v>0</v>
      </c>
      <c r="GX156" s="25">
        <f t="shared" si="396"/>
        <v>0</v>
      </c>
      <c r="GY156" s="25">
        <f t="shared" si="396"/>
        <v>0</v>
      </c>
      <c r="GZ156" s="25">
        <f t="shared" si="396"/>
        <v>0</v>
      </c>
      <c r="HA156" s="25">
        <f t="shared" si="396"/>
        <v>0</v>
      </c>
      <c r="HB156" s="25">
        <f t="shared" si="396"/>
        <v>0</v>
      </c>
      <c r="HC156" s="25">
        <f t="shared" si="396"/>
        <v>0</v>
      </c>
      <c r="HD156" s="25">
        <f t="shared" si="396"/>
        <v>0</v>
      </c>
      <c r="HE156" s="25">
        <f t="shared" si="396"/>
        <v>0</v>
      </c>
      <c r="HF156" s="25">
        <f t="shared" si="396"/>
        <v>0</v>
      </c>
      <c r="HG156" s="25">
        <f t="shared" si="396"/>
        <v>0</v>
      </c>
      <c r="HH156" s="25">
        <f t="shared" si="396"/>
        <v>0</v>
      </c>
      <c r="HI156" s="25">
        <f t="shared" si="396"/>
        <v>0</v>
      </c>
      <c r="HJ156" s="25">
        <f t="shared" si="396"/>
        <v>0</v>
      </c>
      <c r="HK156" s="25">
        <f t="shared" si="396"/>
        <v>0</v>
      </c>
      <c r="HL156" s="25">
        <f t="shared" si="396"/>
        <v>0</v>
      </c>
      <c r="HM156" s="25">
        <f t="shared" si="396"/>
        <v>0</v>
      </c>
      <c r="HN156" s="25">
        <f t="shared" si="396"/>
        <v>0</v>
      </c>
      <c r="HO156" s="25">
        <f t="shared" si="396"/>
        <v>0</v>
      </c>
      <c r="HP156" s="25">
        <f t="shared" si="396"/>
        <v>0</v>
      </c>
      <c r="HQ156" s="25">
        <f t="shared" si="396"/>
        <v>0</v>
      </c>
      <c r="HR156" s="25">
        <f t="shared" si="396"/>
        <v>0</v>
      </c>
      <c r="HS156" s="25">
        <f t="shared" si="396"/>
        <v>0</v>
      </c>
      <c r="HT156" s="25">
        <f t="shared" si="396"/>
        <v>0</v>
      </c>
      <c r="HU156" s="25">
        <f t="shared" si="396"/>
        <v>0</v>
      </c>
      <c r="HV156" s="25">
        <f t="shared" si="396"/>
        <v>0</v>
      </c>
      <c r="HW156" s="25">
        <f t="shared" si="396"/>
        <v>0</v>
      </c>
      <c r="HX156" s="25">
        <f t="shared" si="396"/>
        <v>0</v>
      </c>
      <c r="HY156" s="25">
        <f t="shared" si="396"/>
        <v>0</v>
      </c>
      <c r="HZ156" s="25">
        <f t="shared" si="396"/>
        <v>0</v>
      </c>
      <c r="IA156" s="25">
        <f t="shared" si="396"/>
        <v>0</v>
      </c>
      <c r="IB156" s="25">
        <f t="shared" si="396"/>
        <v>0</v>
      </c>
      <c r="IC156" s="25">
        <f t="shared" si="396"/>
        <v>0</v>
      </c>
      <c r="ID156" s="25">
        <f t="shared" si="396"/>
        <v>0</v>
      </c>
      <c r="IE156" s="25">
        <f t="shared" si="396"/>
        <v>0</v>
      </c>
      <c r="IF156" s="25">
        <f t="shared" si="396"/>
        <v>0</v>
      </c>
      <c r="IG156" s="25">
        <f t="shared" si="396"/>
        <v>0</v>
      </c>
      <c r="IH156" s="25">
        <f t="shared" si="396"/>
        <v>0</v>
      </c>
      <c r="II156" s="25">
        <f t="shared" si="396"/>
        <v>0</v>
      </c>
      <c r="IJ156" s="25">
        <f t="shared" si="396"/>
        <v>0</v>
      </c>
      <c r="IK156" s="25">
        <f t="shared" si="396"/>
        <v>0</v>
      </c>
      <c r="IL156" s="25">
        <f t="shared" si="396"/>
        <v>0</v>
      </c>
      <c r="IM156" s="25">
        <f t="shared" si="396"/>
        <v>0</v>
      </c>
      <c r="IN156" s="25">
        <f t="shared" si="396"/>
        <v>0</v>
      </c>
      <c r="IO156" s="25">
        <f t="shared" si="396"/>
        <v>0</v>
      </c>
      <c r="IP156" s="25">
        <f t="shared" si="396"/>
        <v>0</v>
      </c>
      <c r="IQ156" s="25">
        <f t="shared" si="396"/>
        <v>0</v>
      </c>
      <c r="IR156" s="197">
        <f t="shared" si="396"/>
        <v>0</v>
      </c>
    </row>
    <row r="157" spans="1:252" s="8" customFormat="1" hidden="1" x14ac:dyDescent="0.25">
      <c r="A157" s="216"/>
      <c r="B157" s="49"/>
      <c r="C157" s="25">
        <f t="shared" ref="C157:BN157" si="397">IF(C165=1,C120,0)</f>
        <v>0</v>
      </c>
      <c r="D157" s="25">
        <f t="shared" si="397"/>
        <v>0</v>
      </c>
      <c r="E157" s="25">
        <f t="shared" si="397"/>
        <v>0</v>
      </c>
      <c r="F157" s="25">
        <f t="shared" si="397"/>
        <v>0</v>
      </c>
      <c r="G157" s="25">
        <f t="shared" si="397"/>
        <v>0</v>
      </c>
      <c r="H157" s="25">
        <f t="shared" si="397"/>
        <v>0</v>
      </c>
      <c r="I157" s="25">
        <f t="shared" si="397"/>
        <v>0</v>
      </c>
      <c r="J157" s="25">
        <f t="shared" si="397"/>
        <v>0</v>
      </c>
      <c r="K157" s="25">
        <f t="shared" si="397"/>
        <v>0</v>
      </c>
      <c r="L157" s="25">
        <f t="shared" si="397"/>
        <v>0</v>
      </c>
      <c r="M157" s="25">
        <f t="shared" si="397"/>
        <v>0</v>
      </c>
      <c r="N157" s="25">
        <f t="shared" si="397"/>
        <v>0</v>
      </c>
      <c r="O157" s="25">
        <f t="shared" si="397"/>
        <v>0</v>
      </c>
      <c r="P157" s="25">
        <f t="shared" si="397"/>
        <v>0</v>
      </c>
      <c r="Q157" s="25">
        <f t="shared" si="397"/>
        <v>0</v>
      </c>
      <c r="R157" s="25">
        <f t="shared" si="397"/>
        <v>0</v>
      </c>
      <c r="S157" s="25">
        <f t="shared" si="397"/>
        <v>0</v>
      </c>
      <c r="T157" s="25">
        <f t="shared" si="397"/>
        <v>0</v>
      </c>
      <c r="U157" s="25">
        <f t="shared" si="397"/>
        <v>0</v>
      </c>
      <c r="V157" s="25">
        <f t="shared" si="397"/>
        <v>0</v>
      </c>
      <c r="W157" s="25">
        <f t="shared" si="397"/>
        <v>0</v>
      </c>
      <c r="X157" s="25">
        <f t="shared" si="397"/>
        <v>0</v>
      </c>
      <c r="Y157" s="25">
        <f t="shared" si="397"/>
        <v>0</v>
      </c>
      <c r="Z157" s="25">
        <f t="shared" si="397"/>
        <v>0</v>
      </c>
      <c r="AA157" s="25">
        <f t="shared" si="397"/>
        <v>0</v>
      </c>
      <c r="AB157" s="25">
        <f t="shared" si="397"/>
        <v>0</v>
      </c>
      <c r="AC157" s="25">
        <f t="shared" si="397"/>
        <v>0</v>
      </c>
      <c r="AD157" s="25">
        <f t="shared" si="397"/>
        <v>0</v>
      </c>
      <c r="AE157" s="25">
        <f t="shared" si="397"/>
        <v>0</v>
      </c>
      <c r="AF157" s="25">
        <f t="shared" si="397"/>
        <v>0</v>
      </c>
      <c r="AG157" s="25">
        <f t="shared" si="397"/>
        <v>0</v>
      </c>
      <c r="AH157" s="25">
        <f t="shared" si="397"/>
        <v>0</v>
      </c>
      <c r="AI157" s="25">
        <f t="shared" si="397"/>
        <v>0</v>
      </c>
      <c r="AJ157" s="25">
        <f t="shared" si="397"/>
        <v>0</v>
      </c>
      <c r="AK157" s="25">
        <f t="shared" si="397"/>
        <v>0</v>
      </c>
      <c r="AL157" s="25">
        <f t="shared" si="397"/>
        <v>0</v>
      </c>
      <c r="AM157" s="25">
        <f t="shared" si="397"/>
        <v>0</v>
      </c>
      <c r="AN157" s="25">
        <f t="shared" si="397"/>
        <v>0</v>
      </c>
      <c r="AO157" s="25">
        <f t="shared" si="397"/>
        <v>0</v>
      </c>
      <c r="AP157" s="25">
        <f t="shared" si="397"/>
        <v>0</v>
      </c>
      <c r="AQ157" s="25">
        <f t="shared" si="397"/>
        <v>0</v>
      </c>
      <c r="AR157" s="25">
        <f t="shared" si="397"/>
        <v>0</v>
      </c>
      <c r="AS157" s="25">
        <f t="shared" si="397"/>
        <v>0</v>
      </c>
      <c r="AT157" s="25">
        <f t="shared" si="397"/>
        <v>0</v>
      </c>
      <c r="AU157" s="25">
        <f t="shared" si="397"/>
        <v>0</v>
      </c>
      <c r="AV157" s="25">
        <f t="shared" si="397"/>
        <v>0</v>
      </c>
      <c r="AW157" s="25">
        <f t="shared" si="397"/>
        <v>0</v>
      </c>
      <c r="AX157" s="25">
        <f t="shared" si="397"/>
        <v>0</v>
      </c>
      <c r="AY157" s="25">
        <f t="shared" si="397"/>
        <v>0</v>
      </c>
      <c r="AZ157" s="25">
        <f t="shared" si="397"/>
        <v>0</v>
      </c>
      <c r="BA157" s="25">
        <f t="shared" si="397"/>
        <v>0</v>
      </c>
      <c r="BB157" s="25">
        <f t="shared" si="397"/>
        <v>0</v>
      </c>
      <c r="BC157" s="25">
        <f t="shared" si="397"/>
        <v>0</v>
      </c>
      <c r="BD157" s="25">
        <f t="shared" si="397"/>
        <v>0</v>
      </c>
      <c r="BE157" s="25">
        <f t="shared" si="397"/>
        <v>0</v>
      </c>
      <c r="BF157" s="25">
        <f t="shared" si="397"/>
        <v>0</v>
      </c>
      <c r="BG157" s="25">
        <f t="shared" si="397"/>
        <v>0</v>
      </c>
      <c r="BH157" s="25">
        <f t="shared" si="397"/>
        <v>0</v>
      </c>
      <c r="BI157" s="25">
        <f t="shared" si="397"/>
        <v>0</v>
      </c>
      <c r="BJ157" s="25">
        <f t="shared" si="397"/>
        <v>0</v>
      </c>
      <c r="BK157" s="25">
        <f t="shared" si="397"/>
        <v>0</v>
      </c>
      <c r="BL157" s="25">
        <f t="shared" si="397"/>
        <v>0</v>
      </c>
      <c r="BM157" s="25">
        <f t="shared" si="397"/>
        <v>0</v>
      </c>
      <c r="BN157" s="25">
        <f t="shared" si="397"/>
        <v>0</v>
      </c>
      <c r="BO157" s="25">
        <f t="shared" ref="BO157:DZ157" si="398">IF(BO165=1,BO120,0)</f>
        <v>0</v>
      </c>
      <c r="BP157" s="25">
        <f t="shared" si="398"/>
        <v>0</v>
      </c>
      <c r="BQ157" s="25">
        <f t="shared" si="398"/>
        <v>0</v>
      </c>
      <c r="BR157" s="25">
        <f t="shared" si="398"/>
        <v>0</v>
      </c>
      <c r="BS157" s="25">
        <f t="shared" si="398"/>
        <v>0</v>
      </c>
      <c r="BT157" s="25">
        <f t="shared" si="398"/>
        <v>0</v>
      </c>
      <c r="BU157" s="25">
        <f t="shared" si="398"/>
        <v>0</v>
      </c>
      <c r="BV157" s="25">
        <f t="shared" si="398"/>
        <v>0</v>
      </c>
      <c r="BW157" s="25">
        <f t="shared" si="398"/>
        <v>0</v>
      </c>
      <c r="BX157" s="25">
        <f t="shared" si="398"/>
        <v>0</v>
      </c>
      <c r="BY157" s="25">
        <f t="shared" si="398"/>
        <v>0</v>
      </c>
      <c r="BZ157" s="25">
        <f t="shared" si="398"/>
        <v>0</v>
      </c>
      <c r="CA157" s="25">
        <f t="shared" si="398"/>
        <v>0</v>
      </c>
      <c r="CB157" s="25">
        <f t="shared" si="398"/>
        <v>0</v>
      </c>
      <c r="CC157" s="25">
        <f t="shared" si="398"/>
        <v>0</v>
      </c>
      <c r="CD157" s="25">
        <f t="shared" si="398"/>
        <v>0</v>
      </c>
      <c r="CE157" s="25">
        <f t="shared" si="398"/>
        <v>0</v>
      </c>
      <c r="CF157" s="25">
        <f t="shared" si="398"/>
        <v>0</v>
      </c>
      <c r="CG157" s="25">
        <f t="shared" si="398"/>
        <v>0</v>
      </c>
      <c r="CH157" s="25">
        <f t="shared" si="398"/>
        <v>0</v>
      </c>
      <c r="CI157" s="25">
        <f t="shared" si="398"/>
        <v>0</v>
      </c>
      <c r="CJ157" s="25">
        <f t="shared" si="398"/>
        <v>0</v>
      </c>
      <c r="CK157" s="25">
        <f t="shared" si="398"/>
        <v>0</v>
      </c>
      <c r="CL157" s="25">
        <f t="shared" si="398"/>
        <v>0</v>
      </c>
      <c r="CM157" s="25">
        <f t="shared" si="398"/>
        <v>0</v>
      </c>
      <c r="CN157" s="25">
        <f t="shared" si="398"/>
        <v>0</v>
      </c>
      <c r="CO157" s="25">
        <f t="shared" si="398"/>
        <v>0</v>
      </c>
      <c r="CP157" s="25">
        <f t="shared" si="398"/>
        <v>0</v>
      </c>
      <c r="CQ157" s="25">
        <f t="shared" si="398"/>
        <v>0</v>
      </c>
      <c r="CR157" s="25">
        <f t="shared" si="398"/>
        <v>0</v>
      </c>
      <c r="CS157" s="25">
        <f t="shared" si="398"/>
        <v>789.09261210409636</v>
      </c>
      <c r="CT157" s="25">
        <f t="shared" si="398"/>
        <v>0</v>
      </c>
      <c r="CU157" s="25">
        <f t="shared" si="398"/>
        <v>0</v>
      </c>
      <c r="CV157" s="25">
        <f t="shared" si="398"/>
        <v>0</v>
      </c>
      <c r="CW157" s="25">
        <f t="shared" si="398"/>
        <v>0</v>
      </c>
      <c r="CX157" s="25">
        <f t="shared" si="398"/>
        <v>0</v>
      </c>
      <c r="CY157" s="25">
        <f t="shared" si="398"/>
        <v>0</v>
      </c>
      <c r="CZ157" s="25">
        <f t="shared" si="398"/>
        <v>0</v>
      </c>
      <c r="DA157" s="25">
        <f t="shared" si="398"/>
        <v>0</v>
      </c>
      <c r="DB157" s="25">
        <f t="shared" si="398"/>
        <v>0</v>
      </c>
      <c r="DC157" s="25">
        <f t="shared" si="398"/>
        <v>0</v>
      </c>
      <c r="DD157" s="25">
        <f t="shared" si="398"/>
        <v>0</v>
      </c>
      <c r="DE157" s="25">
        <f t="shared" si="398"/>
        <v>0</v>
      </c>
      <c r="DF157" s="25">
        <f t="shared" si="398"/>
        <v>0</v>
      </c>
      <c r="DG157" s="25">
        <f t="shared" si="398"/>
        <v>0</v>
      </c>
      <c r="DH157" s="25">
        <f t="shared" si="398"/>
        <v>0</v>
      </c>
      <c r="DI157" s="25">
        <f t="shared" si="398"/>
        <v>0</v>
      </c>
      <c r="DJ157" s="25">
        <f t="shared" si="398"/>
        <v>0</v>
      </c>
      <c r="DK157" s="25">
        <f t="shared" si="398"/>
        <v>0</v>
      </c>
      <c r="DL157" s="25">
        <f t="shared" si="398"/>
        <v>0</v>
      </c>
      <c r="DM157" s="25">
        <f t="shared" si="398"/>
        <v>0</v>
      </c>
      <c r="DN157" s="25">
        <f t="shared" si="398"/>
        <v>0</v>
      </c>
      <c r="DO157" s="25">
        <f t="shared" si="398"/>
        <v>0</v>
      </c>
      <c r="DP157" s="25">
        <f t="shared" si="398"/>
        <v>0</v>
      </c>
      <c r="DQ157" s="25">
        <f t="shared" si="398"/>
        <v>0</v>
      </c>
      <c r="DR157" s="25">
        <f t="shared" si="398"/>
        <v>0</v>
      </c>
      <c r="DS157" s="25">
        <f t="shared" si="398"/>
        <v>0</v>
      </c>
      <c r="DT157" s="25">
        <f t="shared" si="398"/>
        <v>0</v>
      </c>
      <c r="DU157" s="25">
        <f t="shared" si="398"/>
        <v>0</v>
      </c>
      <c r="DV157" s="25">
        <f t="shared" si="398"/>
        <v>0</v>
      </c>
      <c r="DW157" s="25">
        <f t="shared" si="398"/>
        <v>0</v>
      </c>
      <c r="DX157" s="25">
        <f t="shared" si="398"/>
        <v>0</v>
      </c>
      <c r="DY157" s="25">
        <f t="shared" si="398"/>
        <v>0</v>
      </c>
      <c r="DZ157" s="25">
        <f t="shared" si="398"/>
        <v>0</v>
      </c>
      <c r="EA157" s="25">
        <f t="shared" ref="EA157:GL157" si="399">IF(EA165=1,EA120,0)</f>
        <v>0</v>
      </c>
      <c r="EB157" s="25">
        <f t="shared" si="399"/>
        <v>0</v>
      </c>
      <c r="EC157" s="25">
        <f t="shared" si="399"/>
        <v>0</v>
      </c>
      <c r="ED157" s="25">
        <f t="shared" si="399"/>
        <v>0</v>
      </c>
      <c r="EE157" s="25">
        <f t="shared" si="399"/>
        <v>0</v>
      </c>
      <c r="EF157" s="25">
        <f t="shared" si="399"/>
        <v>0</v>
      </c>
      <c r="EG157" s="25">
        <f t="shared" si="399"/>
        <v>0</v>
      </c>
      <c r="EH157" s="25">
        <f t="shared" si="399"/>
        <v>0</v>
      </c>
      <c r="EI157" s="25">
        <f t="shared" si="399"/>
        <v>0</v>
      </c>
      <c r="EJ157" s="25">
        <f t="shared" si="399"/>
        <v>0</v>
      </c>
      <c r="EK157" s="25">
        <f t="shared" si="399"/>
        <v>0</v>
      </c>
      <c r="EL157" s="25">
        <f t="shared" si="399"/>
        <v>0</v>
      </c>
      <c r="EM157" s="25">
        <f t="shared" si="399"/>
        <v>0</v>
      </c>
      <c r="EN157" s="25">
        <f t="shared" si="399"/>
        <v>0</v>
      </c>
      <c r="EO157" s="25">
        <f t="shared" si="399"/>
        <v>0</v>
      </c>
      <c r="EP157" s="25">
        <f t="shared" si="399"/>
        <v>0</v>
      </c>
      <c r="EQ157" s="25">
        <f t="shared" si="399"/>
        <v>0</v>
      </c>
      <c r="ER157" s="25">
        <f t="shared" si="399"/>
        <v>0</v>
      </c>
      <c r="ES157" s="25">
        <f t="shared" si="399"/>
        <v>0</v>
      </c>
      <c r="ET157" s="25">
        <f t="shared" si="399"/>
        <v>0</v>
      </c>
      <c r="EU157" s="25">
        <f t="shared" si="399"/>
        <v>0</v>
      </c>
      <c r="EV157" s="25">
        <f t="shared" si="399"/>
        <v>0</v>
      </c>
      <c r="EW157" s="25">
        <f t="shared" si="399"/>
        <v>0</v>
      </c>
      <c r="EX157" s="25">
        <f t="shared" si="399"/>
        <v>0</v>
      </c>
      <c r="EY157" s="25">
        <f t="shared" si="399"/>
        <v>0</v>
      </c>
      <c r="EZ157" s="25">
        <f t="shared" si="399"/>
        <v>0</v>
      </c>
      <c r="FA157" s="25">
        <f t="shared" si="399"/>
        <v>0</v>
      </c>
      <c r="FB157" s="25">
        <f t="shared" si="399"/>
        <v>0</v>
      </c>
      <c r="FC157" s="25">
        <f t="shared" si="399"/>
        <v>0</v>
      </c>
      <c r="FD157" s="25">
        <f t="shared" si="399"/>
        <v>0</v>
      </c>
      <c r="FE157" s="25">
        <f t="shared" si="399"/>
        <v>0</v>
      </c>
      <c r="FF157" s="25">
        <f t="shared" si="399"/>
        <v>0</v>
      </c>
      <c r="FG157" s="25">
        <f t="shared" si="399"/>
        <v>0</v>
      </c>
      <c r="FH157" s="25">
        <f t="shared" si="399"/>
        <v>0</v>
      </c>
      <c r="FI157" s="25">
        <f t="shared" si="399"/>
        <v>0</v>
      </c>
      <c r="FJ157" s="25">
        <f t="shared" si="399"/>
        <v>0</v>
      </c>
      <c r="FK157" s="25">
        <f t="shared" si="399"/>
        <v>0</v>
      </c>
      <c r="FL157" s="25">
        <f t="shared" si="399"/>
        <v>0</v>
      </c>
      <c r="FM157" s="25">
        <f t="shared" si="399"/>
        <v>0</v>
      </c>
      <c r="FN157" s="25">
        <f t="shared" si="399"/>
        <v>0</v>
      </c>
      <c r="FO157" s="25">
        <f t="shared" si="399"/>
        <v>0</v>
      </c>
      <c r="FP157" s="25">
        <f t="shared" si="399"/>
        <v>0</v>
      </c>
      <c r="FQ157" s="25">
        <f t="shared" si="399"/>
        <v>0</v>
      </c>
      <c r="FR157" s="25">
        <f t="shared" si="399"/>
        <v>0</v>
      </c>
      <c r="FS157" s="25">
        <f t="shared" si="399"/>
        <v>0</v>
      </c>
      <c r="FT157" s="25">
        <f t="shared" si="399"/>
        <v>0</v>
      </c>
      <c r="FU157" s="25">
        <f t="shared" si="399"/>
        <v>0</v>
      </c>
      <c r="FV157" s="25">
        <f t="shared" si="399"/>
        <v>0</v>
      </c>
      <c r="FW157" s="25">
        <f t="shared" si="399"/>
        <v>0</v>
      </c>
      <c r="FX157" s="25">
        <f t="shared" si="399"/>
        <v>0</v>
      </c>
      <c r="FY157" s="25">
        <f t="shared" si="399"/>
        <v>0</v>
      </c>
      <c r="FZ157" s="25">
        <f t="shared" si="399"/>
        <v>0</v>
      </c>
      <c r="GA157" s="25">
        <f t="shared" si="399"/>
        <v>0</v>
      </c>
      <c r="GB157" s="25">
        <f t="shared" si="399"/>
        <v>0</v>
      </c>
      <c r="GC157" s="25">
        <f t="shared" si="399"/>
        <v>0</v>
      </c>
      <c r="GD157" s="25">
        <f t="shared" si="399"/>
        <v>0</v>
      </c>
      <c r="GE157" s="25">
        <f t="shared" si="399"/>
        <v>0</v>
      </c>
      <c r="GF157" s="25">
        <f t="shared" si="399"/>
        <v>0</v>
      </c>
      <c r="GG157" s="25">
        <f t="shared" si="399"/>
        <v>0</v>
      </c>
      <c r="GH157" s="25">
        <f t="shared" si="399"/>
        <v>0</v>
      </c>
      <c r="GI157" s="25">
        <f t="shared" si="399"/>
        <v>0</v>
      </c>
      <c r="GJ157" s="25">
        <f t="shared" si="399"/>
        <v>0</v>
      </c>
      <c r="GK157" s="25">
        <f t="shared" si="399"/>
        <v>0</v>
      </c>
      <c r="GL157" s="25">
        <f t="shared" si="399"/>
        <v>0</v>
      </c>
      <c r="GM157" s="25">
        <f t="shared" ref="GM157:IR157" si="400">IF(GM165=1,GM120,0)</f>
        <v>0</v>
      </c>
      <c r="GN157" s="25">
        <f t="shared" si="400"/>
        <v>0</v>
      </c>
      <c r="GO157" s="25">
        <f t="shared" si="400"/>
        <v>0</v>
      </c>
      <c r="GP157" s="25">
        <f t="shared" si="400"/>
        <v>0</v>
      </c>
      <c r="GQ157" s="25">
        <f t="shared" si="400"/>
        <v>0</v>
      </c>
      <c r="GR157" s="25">
        <f t="shared" si="400"/>
        <v>0</v>
      </c>
      <c r="GS157" s="25">
        <f t="shared" si="400"/>
        <v>0</v>
      </c>
      <c r="GT157" s="25">
        <f t="shared" si="400"/>
        <v>0</v>
      </c>
      <c r="GU157" s="25">
        <f t="shared" si="400"/>
        <v>0</v>
      </c>
      <c r="GV157" s="25">
        <f t="shared" si="400"/>
        <v>0</v>
      </c>
      <c r="GW157" s="25">
        <f t="shared" si="400"/>
        <v>0</v>
      </c>
      <c r="GX157" s="25">
        <f t="shared" si="400"/>
        <v>0</v>
      </c>
      <c r="GY157" s="25">
        <f t="shared" si="400"/>
        <v>0</v>
      </c>
      <c r="GZ157" s="25">
        <f t="shared" si="400"/>
        <v>0</v>
      </c>
      <c r="HA157" s="25">
        <f t="shared" si="400"/>
        <v>0</v>
      </c>
      <c r="HB157" s="25">
        <f t="shared" si="400"/>
        <v>0</v>
      </c>
      <c r="HC157" s="25">
        <f t="shared" si="400"/>
        <v>0</v>
      </c>
      <c r="HD157" s="25">
        <f t="shared" si="400"/>
        <v>0</v>
      </c>
      <c r="HE157" s="25">
        <f t="shared" si="400"/>
        <v>0</v>
      </c>
      <c r="HF157" s="25">
        <f t="shared" si="400"/>
        <v>0</v>
      </c>
      <c r="HG157" s="25">
        <f t="shared" si="400"/>
        <v>0</v>
      </c>
      <c r="HH157" s="25">
        <f t="shared" si="400"/>
        <v>0</v>
      </c>
      <c r="HI157" s="25">
        <f t="shared" si="400"/>
        <v>0</v>
      </c>
      <c r="HJ157" s="25">
        <f t="shared" si="400"/>
        <v>0</v>
      </c>
      <c r="HK157" s="25">
        <f t="shared" si="400"/>
        <v>0</v>
      </c>
      <c r="HL157" s="25">
        <f t="shared" si="400"/>
        <v>0</v>
      </c>
      <c r="HM157" s="25">
        <f t="shared" si="400"/>
        <v>0</v>
      </c>
      <c r="HN157" s="25">
        <f t="shared" si="400"/>
        <v>0</v>
      </c>
      <c r="HO157" s="25">
        <f t="shared" si="400"/>
        <v>0</v>
      </c>
      <c r="HP157" s="25">
        <f t="shared" si="400"/>
        <v>0</v>
      </c>
      <c r="HQ157" s="25">
        <f t="shared" si="400"/>
        <v>0</v>
      </c>
      <c r="HR157" s="25">
        <f t="shared" si="400"/>
        <v>0</v>
      </c>
      <c r="HS157" s="25">
        <f t="shared" si="400"/>
        <v>0</v>
      </c>
      <c r="HT157" s="25">
        <f t="shared" si="400"/>
        <v>0</v>
      </c>
      <c r="HU157" s="25">
        <f t="shared" si="400"/>
        <v>0</v>
      </c>
      <c r="HV157" s="25">
        <f t="shared" si="400"/>
        <v>0</v>
      </c>
      <c r="HW157" s="25">
        <f t="shared" si="400"/>
        <v>0</v>
      </c>
      <c r="HX157" s="25">
        <f t="shared" si="400"/>
        <v>0</v>
      </c>
      <c r="HY157" s="25">
        <f t="shared" si="400"/>
        <v>0</v>
      </c>
      <c r="HZ157" s="25">
        <f t="shared" si="400"/>
        <v>0</v>
      </c>
      <c r="IA157" s="25">
        <f t="shared" si="400"/>
        <v>0</v>
      </c>
      <c r="IB157" s="25">
        <f t="shared" si="400"/>
        <v>0</v>
      </c>
      <c r="IC157" s="25">
        <f t="shared" si="400"/>
        <v>0</v>
      </c>
      <c r="ID157" s="25">
        <f t="shared" si="400"/>
        <v>0</v>
      </c>
      <c r="IE157" s="25">
        <f t="shared" si="400"/>
        <v>0</v>
      </c>
      <c r="IF157" s="25">
        <f t="shared" si="400"/>
        <v>0</v>
      </c>
      <c r="IG157" s="25">
        <f t="shared" si="400"/>
        <v>0</v>
      </c>
      <c r="IH157" s="25">
        <f t="shared" si="400"/>
        <v>0</v>
      </c>
      <c r="II157" s="25">
        <f t="shared" si="400"/>
        <v>0</v>
      </c>
      <c r="IJ157" s="25">
        <f t="shared" si="400"/>
        <v>0</v>
      </c>
      <c r="IK157" s="25">
        <f t="shared" si="400"/>
        <v>0</v>
      </c>
      <c r="IL157" s="25">
        <f t="shared" si="400"/>
        <v>0</v>
      </c>
      <c r="IM157" s="25">
        <f t="shared" si="400"/>
        <v>0</v>
      </c>
      <c r="IN157" s="25">
        <f t="shared" si="400"/>
        <v>0</v>
      </c>
      <c r="IO157" s="25">
        <f t="shared" si="400"/>
        <v>0</v>
      </c>
      <c r="IP157" s="25">
        <f t="shared" si="400"/>
        <v>0</v>
      </c>
      <c r="IQ157" s="25">
        <f t="shared" si="400"/>
        <v>0</v>
      </c>
      <c r="IR157" s="197">
        <f t="shared" si="400"/>
        <v>0</v>
      </c>
    </row>
    <row r="158" spans="1:252" s="8" customFormat="1" hidden="1" x14ac:dyDescent="0.25">
      <c r="A158" s="216"/>
      <c r="B158" s="49"/>
      <c r="C158" s="25">
        <f t="shared" ref="C158:BN158" si="401">IF(C168=1,C114,0)</f>
        <v>0</v>
      </c>
      <c r="D158" s="25">
        <f t="shared" si="401"/>
        <v>0</v>
      </c>
      <c r="E158" s="25">
        <f t="shared" si="401"/>
        <v>0</v>
      </c>
      <c r="F158" s="25">
        <f t="shared" si="401"/>
        <v>0</v>
      </c>
      <c r="G158" s="25">
        <f t="shared" si="401"/>
        <v>0</v>
      </c>
      <c r="H158" s="25">
        <f t="shared" si="401"/>
        <v>0</v>
      </c>
      <c r="I158" s="25">
        <f t="shared" si="401"/>
        <v>0</v>
      </c>
      <c r="J158" s="25">
        <f t="shared" si="401"/>
        <v>0</v>
      </c>
      <c r="K158" s="25">
        <f t="shared" si="401"/>
        <v>0</v>
      </c>
      <c r="L158" s="25">
        <f t="shared" si="401"/>
        <v>0</v>
      </c>
      <c r="M158" s="25">
        <f t="shared" si="401"/>
        <v>0</v>
      </c>
      <c r="N158" s="25">
        <f t="shared" si="401"/>
        <v>0</v>
      </c>
      <c r="O158" s="25">
        <f t="shared" si="401"/>
        <v>0</v>
      </c>
      <c r="P158" s="25">
        <f t="shared" si="401"/>
        <v>0</v>
      </c>
      <c r="Q158" s="25">
        <f t="shared" si="401"/>
        <v>0</v>
      </c>
      <c r="R158" s="25">
        <f t="shared" si="401"/>
        <v>0</v>
      </c>
      <c r="S158" s="25">
        <f t="shared" si="401"/>
        <v>0</v>
      </c>
      <c r="T158" s="25">
        <f t="shared" si="401"/>
        <v>0</v>
      </c>
      <c r="U158" s="25">
        <f t="shared" si="401"/>
        <v>0</v>
      </c>
      <c r="V158" s="25">
        <f t="shared" si="401"/>
        <v>0</v>
      </c>
      <c r="W158" s="25">
        <f t="shared" si="401"/>
        <v>0</v>
      </c>
      <c r="X158" s="25">
        <f t="shared" si="401"/>
        <v>0</v>
      </c>
      <c r="Y158" s="25">
        <f t="shared" si="401"/>
        <v>0</v>
      </c>
      <c r="Z158" s="25">
        <f t="shared" si="401"/>
        <v>0</v>
      </c>
      <c r="AA158" s="25">
        <f t="shared" si="401"/>
        <v>0</v>
      </c>
      <c r="AB158" s="25">
        <f t="shared" si="401"/>
        <v>0</v>
      </c>
      <c r="AC158" s="25">
        <f t="shared" si="401"/>
        <v>0</v>
      </c>
      <c r="AD158" s="25">
        <f t="shared" si="401"/>
        <v>0</v>
      </c>
      <c r="AE158" s="25">
        <f t="shared" si="401"/>
        <v>0</v>
      </c>
      <c r="AF158" s="25">
        <f t="shared" si="401"/>
        <v>0</v>
      </c>
      <c r="AG158" s="25">
        <f t="shared" si="401"/>
        <v>0</v>
      </c>
      <c r="AH158" s="25">
        <f t="shared" si="401"/>
        <v>0</v>
      </c>
      <c r="AI158" s="25">
        <f t="shared" si="401"/>
        <v>0</v>
      </c>
      <c r="AJ158" s="25">
        <f t="shared" si="401"/>
        <v>0</v>
      </c>
      <c r="AK158" s="25">
        <f t="shared" si="401"/>
        <v>0</v>
      </c>
      <c r="AL158" s="25">
        <f t="shared" si="401"/>
        <v>0</v>
      </c>
      <c r="AM158" s="25">
        <f t="shared" si="401"/>
        <v>0</v>
      </c>
      <c r="AN158" s="25">
        <f t="shared" si="401"/>
        <v>0</v>
      </c>
      <c r="AO158" s="25">
        <f t="shared" si="401"/>
        <v>0</v>
      </c>
      <c r="AP158" s="25">
        <f t="shared" si="401"/>
        <v>0</v>
      </c>
      <c r="AQ158" s="25">
        <f t="shared" si="401"/>
        <v>0</v>
      </c>
      <c r="AR158" s="25">
        <f t="shared" si="401"/>
        <v>0</v>
      </c>
      <c r="AS158" s="25">
        <f t="shared" si="401"/>
        <v>0</v>
      </c>
      <c r="AT158" s="25">
        <f t="shared" si="401"/>
        <v>0</v>
      </c>
      <c r="AU158" s="25">
        <f t="shared" si="401"/>
        <v>0</v>
      </c>
      <c r="AV158" s="25">
        <f t="shared" si="401"/>
        <v>0</v>
      </c>
      <c r="AW158" s="25">
        <f t="shared" si="401"/>
        <v>0</v>
      </c>
      <c r="AX158" s="25">
        <f t="shared" si="401"/>
        <v>0</v>
      </c>
      <c r="AY158" s="25">
        <f t="shared" si="401"/>
        <v>0</v>
      </c>
      <c r="AZ158" s="25">
        <f t="shared" si="401"/>
        <v>0</v>
      </c>
      <c r="BA158" s="25">
        <f t="shared" si="401"/>
        <v>0</v>
      </c>
      <c r="BB158" s="25">
        <f t="shared" si="401"/>
        <v>0</v>
      </c>
      <c r="BC158" s="25">
        <f t="shared" si="401"/>
        <v>0</v>
      </c>
      <c r="BD158" s="25">
        <f t="shared" si="401"/>
        <v>0</v>
      </c>
      <c r="BE158" s="25">
        <f t="shared" si="401"/>
        <v>0</v>
      </c>
      <c r="BF158" s="25">
        <f t="shared" si="401"/>
        <v>0</v>
      </c>
      <c r="BG158" s="25">
        <f t="shared" si="401"/>
        <v>0</v>
      </c>
      <c r="BH158" s="25">
        <f t="shared" si="401"/>
        <v>0</v>
      </c>
      <c r="BI158" s="25">
        <f t="shared" si="401"/>
        <v>0</v>
      </c>
      <c r="BJ158" s="25">
        <f t="shared" si="401"/>
        <v>0</v>
      </c>
      <c r="BK158" s="25">
        <f t="shared" si="401"/>
        <v>0</v>
      </c>
      <c r="BL158" s="25">
        <f t="shared" si="401"/>
        <v>0</v>
      </c>
      <c r="BM158" s="25">
        <f t="shared" si="401"/>
        <v>0</v>
      </c>
      <c r="BN158" s="25">
        <f t="shared" si="401"/>
        <v>0</v>
      </c>
      <c r="BO158" s="25">
        <f t="shared" ref="BO158:DZ158" si="402">IF(BO168=1,BO114,0)</f>
        <v>0</v>
      </c>
      <c r="BP158" s="25">
        <f t="shared" si="402"/>
        <v>0</v>
      </c>
      <c r="BQ158" s="25">
        <f t="shared" si="402"/>
        <v>0</v>
      </c>
      <c r="BR158" s="25">
        <f t="shared" si="402"/>
        <v>0</v>
      </c>
      <c r="BS158" s="25">
        <f t="shared" si="402"/>
        <v>0</v>
      </c>
      <c r="BT158" s="25">
        <f t="shared" si="402"/>
        <v>0</v>
      </c>
      <c r="BU158" s="25">
        <f t="shared" si="402"/>
        <v>0</v>
      </c>
      <c r="BV158" s="25">
        <f t="shared" si="402"/>
        <v>0</v>
      </c>
      <c r="BW158" s="25">
        <f t="shared" si="402"/>
        <v>0</v>
      </c>
      <c r="BX158" s="25">
        <f t="shared" si="402"/>
        <v>0</v>
      </c>
      <c r="BY158" s="25">
        <f t="shared" si="402"/>
        <v>0</v>
      </c>
      <c r="BZ158" s="25">
        <f t="shared" si="402"/>
        <v>0</v>
      </c>
      <c r="CA158" s="25">
        <f t="shared" si="402"/>
        <v>0</v>
      </c>
      <c r="CB158" s="25">
        <f t="shared" si="402"/>
        <v>0</v>
      </c>
      <c r="CC158" s="25">
        <f t="shared" si="402"/>
        <v>0</v>
      </c>
      <c r="CD158" s="25">
        <f t="shared" si="402"/>
        <v>0</v>
      </c>
      <c r="CE158" s="25">
        <f t="shared" si="402"/>
        <v>0</v>
      </c>
      <c r="CF158" s="25">
        <f t="shared" si="402"/>
        <v>0</v>
      </c>
      <c r="CG158" s="25">
        <f t="shared" si="402"/>
        <v>0</v>
      </c>
      <c r="CH158" s="25">
        <f t="shared" si="402"/>
        <v>0</v>
      </c>
      <c r="CI158" s="25">
        <f t="shared" si="402"/>
        <v>0</v>
      </c>
      <c r="CJ158" s="25">
        <f t="shared" si="402"/>
        <v>0</v>
      </c>
      <c r="CK158" s="25">
        <f t="shared" si="402"/>
        <v>0</v>
      </c>
      <c r="CL158" s="25">
        <f t="shared" si="402"/>
        <v>0</v>
      </c>
      <c r="CM158" s="25">
        <f t="shared" si="402"/>
        <v>0</v>
      </c>
      <c r="CN158" s="25">
        <f t="shared" si="402"/>
        <v>0</v>
      </c>
      <c r="CO158" s="25">
        <f t="shared" si="402"/>
        <v>0</v>
      </c>
      <c r="CP158" s="25">
        <f t="shared" si="402"/>
        <v>0</v>
      </c>
      <c r="CQ158" s="25">
        <f t="shared" si="402"/>
        <v>0</v>
      </c>
      <c r="CR158" s="25">
        <f t="shared" si="402"/>
        <v>0</v>
      </c>
      <c r="CS158" s="25">
        <f t="shared" si="402"/>
        <v>0</v>
      </c>
      <c r="CT158" s="25">
        <f t="shared" si="402"/>
        <v>0</v>
      </c>
      <c r="CU158" s="25">
        <f t="shared" si="402"/>
        <v>0</v>
      </c>
      <c r="CV158" s="25">
        <f t="shared" si="402"/>
        <v>0</v>
      </c>
      <c r="CW158" s="25">
        <f t="shared" si="402"/>
        <v>0</v>
      </c>
      <c r="CX158" s="25">
        <f t="shared" si="402"/>
        <v>0</v>
      </c>
      <c r="CY158" s="25">
        <f t="shared" si="402"/>
        <v>0</v>
      </c>
      <c r="CZ158" s="25">
        <f t="shared" si="402"/>
        <v>0</v>
      </c>
      <c r="DA158" s="25">
        <f t="shared" si="402"/>
        <v>0</v>
      </c>
      <c r="DB158" s="25">
        <f t="shared" si="402"/>
        <v>0</v>
      </c>
      <c r="DC158" s="25">
        <f t="shared" si="402"/>
        <v>0</v>
      </c>
      <c r="DD158" s="25">
        <f t="shared" si="402"/>
        <v>0</v>
      </c>
      <c r="DE158" s="25">
        <f t="shared" si="402"/>
        <v>0</v>
      </c>
      <c r="DF158" s="25">
        <f t="shared" si="402"/>
        <v>0</v>
      </c>
      <c r="DG158" s="25">
        <f t="shared" si="402"/>
        <v>0</v>
      </c>
      <c r="DH158" s="25">
        <f t="shared" si="402"/>
        <v>0</v>
      </c>
      <c r="DI158" s="25">
        <f t="shared" si="402"/>
        <v>0</v>
      </c>
      <c r="DJ158" s="25">
        <f t="shared" si="402"/>
        <v>0</v>
      </c>
      <c r="DK158" s="25">
        <f t="shared" si="402"/>
        <v>0</v>
      </c>
      <c r="DL158" s="25">
        <f t="shared" si="402"/>
        <v>0</v>
      </c>
      <c r="DM158" s="25">
        <f t="shared" si="402"/>
        <v>0</v>
      </c>
      <c r="DN158" s="25">
        <f t="shared" si="402"/>
        <v>0</v>
      </c>
      <c r="DO158" s="25">
        <f t="shared" si="402"/>
        <v>0</v>
      </c>
      <c r="DP158" s="25">
        <f t="shared" si="402"/>
        <v>0</v>
      </c>
      <c r="DQ158" s="25">
        <f t="shared" si="402"/>
        <v>0</v>
      </c>
      <c r="DR158" s="25">
        <f t="shared" si="402"/>
        <v>0</v>
      </c>
      <c r="DS158" s="25">
        <f t="shared" si="402"/>
        <v>0</v>
      </c>
      <c r="DT158" s="25">
        <f t="shared" si="402"/>
        <v>0</v>
      </c>
      <c r="DU158" s="25">
        <f t="shared" si="402"/>
        <v>0</v>
      </c>
      <c r="DV158" s="25">
        <f t="shared" si="402"/>
        <v>0</v>
      </c>
      <c r="DW158" s="25">
        <f t="shared" si="402"/>
        <v>0</v>
      </c>
      <c r="DX158" s="25">
        <f t="shared" si="402"/>
        <v>0</v>
      </c>
      <c r="DY158" s="25">
        <f t="shared" si="402"/>
        <v>0</v>
      </c>
      <c r="DZ158" s="25">
        <f t="shared" si="402"/>
        <v>0</v>
      </c>
      <c r="EA158" s="25">
        <f t="shared" ref="EA158:GL158" si="403">IF(EA168=1,EA114,0)</f>
        <v>0</v>
      </c>
      <c r="EB158" s="25">
        <f t="shared" si="403"/>
        <v>0</v>
      </c>
      <c r="EC158" s="25">
        <f t="shared" si="403"/>
        <v>0</v>
      </c>
      <c r="ED158" s="25">
        <f t="shared" si="403"/>
        <v>0</v>
      </c>
      <c r="EE158" s="25">
        <f t="shared" si="403"/>
        <v>0</v>
      </c>
      <c r="EF158" s="25">
        <f t="shared" si="403"/>
        <v>0</v>
      </c>
      <c r="EG158" s="25">
        <f t="shared" si="403"/>
        <v>0</v>
      </c>
      <c r="EH158" s="25">
        <f t="shared" si="403"/>
        <v>0</v>
      </c>
      <c r="EI158" s="25">
        <f t="shared" si="403"/>
        <v>0</v>
      </c>
      <c r="EJ158" s="25">
        <f t="shared" si="403"/>
        <v>0</v>
      </c>
      <c r="EK158" s="25">
        <f t="shared" si="403"/>
        <v>0</v>
      </c>
      <c r="EL158" s="25">
        <f t="shared" si="403"/>
        <v>0</v>
      </c>
      <c r="EM158" s="25">
        <f t="shared" si="403"/>
        <v>0</v>
      </c>
      <c r="EN158" s="25">
        <f t="shared" si="403"/>
        <v>0</v>
      </c>
      <c r="EO158" s="25">
        <f t="shared" si="403"/>
        <v>0</v>
      </c>
      <c r="EP158" s="25">
        <f t="shared" si="403"/>
        <v>0</v>
      </c>
      <c r="EQ158" s="25">
        <f t="shared" si="403"/>
        <v>0</v>
      </c>
      <c r="ER158" s="25">
        <f t="shared" si="403"/>
        <v>0</v>
      </c>
      <c r="ES158" s="25">
        <f t="shared" si="403"/>
        <v>0</v>
      </c>
      <c r="ET158" s="25">
        <f t="shared" si="403"/>
        <v>0</v>
      </c>
      <c r="EU158" s="25">
        <f t="shared" si="403"/>
        <v>0</v>
      </c>
      <c r="EV158" s="25">
        <f t="shared" si="403"/>
        <v>0</v>
      </c>
      <c r="EW158" s="25">
        <f t="shared" si="403"/>
        <v>0</v>
      </c>
      <c r="EX158" s="25">
        <f t="shared" si="403"/>
        <v>0</v>
      </c>
      <c r="EY158" s="25">
        <f t="shared" si="403"/>
        <v>0</v>
      </c>
      <c r="EZ158" s="25">
        <f t="shared" si="403"/>
        <v>0</v>
      </c>
      <c r="FA158" s="25">
        <f t="shared" si="403"/>
        <v>0</v>
      </c>
      <c r="FB158" s="25">
        <f t="shared" si="403"/>
        <v>0</v>
      </c>
      <c r="FC158" s="25">
        <f t="shared" si="403"/>
        <v>0</v>
      </c>
      <c r="FD158" s="25">
        <f t="shared" si="403"/>
        <v>0</v>
      </c>
      <c r="FE158" s="25">
        <f t="shared" si="403"/>
        <v>0</v>
      </c>
      <c r="FF158" s="25">
        <f t="shared" si="403"/>
        <v>0</v>
      </c>
      <c r="FG158" s="25">
        <f t="shared" si="403"/>
        <v>0</v>
      </c>
      <c r="FH158" s="25">
        <f t="shared" si="403"/>
        <v>0</v>
      </c>
      <c r="FI158" s="25">
        <f t="shared" si="403"/>
        <v>0</v>
      </c>
      <c r="FJ158" s="25">
        <f t="shared" si="403"/>
        <v>0</v>
      </c>
      <c r="FK158" s="25">
        <f t="shared" si="403"/>
        <v>0</v>
      </c>
      <c r="FL158" s="25">
        <f t="shared" si="403"/>
        <v>0</v>
      </c>
      <c r="FM158" s="25">
        <f t="shared" si="403"/>
        <v>0</v>
      </c>
      <c r="FN158" s="25">
        <f t="shared" si="403"/>
        <v>0</v>
      </c>
      <c r="FO158" s="25">
        <f t="shared" si="403"/>
        <v>0</v>
      </c>
      <c r="FP158" s="25">
        <f t="shared" si="403"/>
        <v>0</v>
      </c>
      <c r="FQ158" s="25">
        <f t="shared" si="403"/>
        <v>0</v>
      </c>
      <c r="FR158" s="25">
        <f t="shared" si="403"/>
        <v>0</v>
      </c>
      <c r="FS158" s="25">
        <f t="shared" si="403"/>
        <v>0</v>
      </c>
      <c r="FT158" s="25">
        <f t="shared" si="403"/>
        <v>0</v>
      </c>
      <c r="FU158" s="25">
        <f t="shared" si="403"/>
        <v>0</v>
      </c>
      <c r="FV158" s="25">
        <f t="shared" si="403"/>
        <v>0</v>
      </c>
      <c r="FW158" s="25">
        <f t="shared" si="403"/>
        <v>0</v>
      </c>
      <c r="FX158" s="25">
        <f t="shared" si="403"/>
        <v>0</v>
      </c>
      <c r="FY158" s="25">
        <f t="shared" si="403"/>
        <v>0</v>
      </c>
      <c r="FZ158" s="25">
        <f t="shared" si="403"/>
        <v>0</v>
      </c>
      <c r="GA158" s="25">
        <f t="shared" si="403"/>
        <v>0</v>
      </c>
      <c r="GB158" s="25">
        <f t="shared" si="403"/>
        <v>0</v>
      </c>
      <c r="GC158" s="25">
        <f t="shared" si="403"/>
        <v>0</v>
      </c>
      <c r="GD158" s="25">
        <f t="shared" si="403"/>
        <v>0</v>
      </c>
      <c r="GE158" s="25">
        <f t="shared" si="403"/>
        <v>0</v>
      </c>
      <c r="GF158" s="25">
        <f t="shared" si="403"/>
        <v>0</v>
      </c>
      <c r="GG158" s="25">
        <f t="shared" si="403"/>
        <v>0</v>
      </c>
      <c r="GH158" s="25">
        <f t="shared" si="403"/>
        <v>0</v>
      </c>
      <c r="GI158" s="25">
        <f t="shared" si="403"/>
        <v>0</v>
      </c>
      <c r="GJ158" s="25">
        <f t="shared" si="403"/>
        <v>0</v>
      </c>
      <c r="GK158" s="25">
        <f t="shared" si="403"/>
        <v>0</v>
      </c>
      <c r="GL158" s="25">
        <f t="shared" si="403"/>
        <v>0</v>
      </c>
      <c r="GM158" s="25">
        <f t="shared" ref="GM158:IR158" si="404">IF(GM168=1,GM114,0)</f>
        <v>0</v>
      </c>
      <c r="GN158" s="25">
        <f t="shared" si="404"/>
        <v>0</v>
      </c>
      <c r="GO158" s="25">
        <f t="shared" si="404"/>
        <v>0</v>
      </c>
      <c r="GP158" s="25">
        <f t="shared" si="404"/>
        <v>0</v>
      </c>
      <c r="GQ158" s="25">
        <f t="shared" si="404"/>
        <v>0</v>
      </c>
      <c r="GR158" s="25">
        <f t="shared" si="404"/>
        <v>0</v>
      </c>
      <c r="GS158" s="25">
        <f t="shared" si="404"/>
        <v>0</v>
      </c>
      <c r="GT158" s="25">
        <f t="shared" si="404"/>
        <v>0</v>
      </c>
      <c r="GU158" s="25">
        <f t="shared" si="404"/>
        <v>0</v>
      </c>
      <c r="GV158" s="25">
        <f t="shared" si="404"/>
        <v>0</v>
      </c>
      <c r="GW158" s="25">
        <f t="shared" si="404"/>
        <v>0</v>
      </c>
      <c r="GX158" s="25">
        <f t="shared" si="404"/>
        <v>0</v>
      </c>
      <c r="GY158" s="25">
        <f t="shared" si="404"/>
        <v>0</v>
      </c>
      <c r="GZ158" s="25">
        <f t="shared" si="404"/>
        <v>0</v>
      </c>
      <c r="HA158" s="25">
        <f t="shared" si="404"/>
        <v>0</v>
      </c>
      <c r="HB158" s="25">
        <f t="shared" si="404"/>
        <v>0</v>
      </c>
      <c r="HC158" s="25">
        <f t="shared" si="404"/>
        <v>0</v>
      </c>
      <c r="HD158" s="25">
        <f t="shared" si="404"/>
        <v>0</v>
      </c>
      <c r="HE158" s="25">
        <f t="shared" si="404"/>
        <v>0</v>
      </c>
      <c r="HF158" s="25">
        <f t="shared" si="404"/>
        <v>0</v>
      </c>
      <c r="HG158" s="25">
        <f t="shared" si="404"/>
        <v>0</v>
      </c>
      <c r="HH158" s="25">
        <f t="shared" si="404"/>
        <v>0</v>
      </c>
      <c r="HI158" s="25">
        <f t="shared" si="404"/>
        <v>0</v>
      </c>
      <c r="HJ158" s="25">
        <f t="shared" si="404"/>
        <v>0</v>
      </c>
      <c r="HK158" s="25">
        <f t="shared" si="404"/>
        <v>0</v>
      </c>
      <c r="HL158" s="25">
        <f t="shared" si="404"/>
        <v>0</v>
      </c>
      <c r="HM158" s="25">
        <f t="shared" si="404"/>
        <v>0</v>
      </c>
      <c r="HN158" s="25">
        <f t="shared" si="404"/>
        <v>0</v>
      </c>
      <c r="HO158" s="25">
        <f t="shared" si="404"/>
        <v>0</v>
      </c>
      <c r="HP158" s="25">
        <f t="shared" si="404"/>
        <v>0</v>
      </c>
      <c r="HQ158" s="25">
        <f t="shared" si="404"/>
        <v>0</v>
      </c>
      <c r="HR158" s="25">
        <f t="shared" si="404"/>
        <v>0</v>
      </c>
      <c r="HS158" s="25">
        <f t="shared" si="404"/>
        <v>0</v>
      </c>
      <c r="HT158" s="25">
        <f t="shared" si="404"/>
        <v>0</v>
      </c>
      <c r="HU158" s="25">
        <f t="shared" si="404"/>
        <v>0</v>
      </c>
      <c r="HV158" s="25">
        <f t="shared" si="404"/>
        <v>0</v>
      </c>
      <c r="HW158" s="25">
        <f t="shared" si="404"/>
        <v>0</v>
      </c>
      <c r="HX158" s="25">
        <f t="shared" si="404"/>
        <v>0</v>
      </c>
      <c r="HY158" s="25">
        <f t="shared" si="404"/>
        <v>0</v>
      </c>
      <c r="HZ158" s="25">
        <f t="shared" si="404"/>
        <v>0</v>
      </c>
      <c r="IA158" s="25">
        <f t="shared" si="404"/>
        <v>0</v>
      </c>
      <c r="IB158" s="25">
        <f t="shared" si="404"/>
        <v>0</v>
      </c>
      <c r="IC158" s="25">
        <f t="shared" si="404"/>
        <v>0</v>
      </c>
      <c r="ID158" s="25">
        <f t="shared" si="404"/>
        <v>0</v>
      </c>
      <c r="IE158" s="25">
        <f t="shared" si="404"/>
        <v>0</v>
      </c>
      <c r="IF158" s="25">
        <f t="shared" si="404"/>
        <v>0</v>
      </c>
      <c r="IG158" s="25">
        <f t="shared" si="404"/>
        <v>0</v>
      </c>
      <c r="IH158" s="25">
        <f t="shared" si="404"/>
        <v>0</v>
      </c>
      <c r="II158" s="25">
        <f t="shared" si="404"/>
        <v>0</v>
      </c>
      <c r="IJ158" s="25">
        <f t="shared" si="404"/>
        <v>0</v>
      </c>
      <c r="IK158" s="25">
        <f t="shared" si="404"/>
        <v>0</v>
      </c>
      <c r="IL158" s="25">
        <f t="shared" si="404"/>
        <v>0</v>
      </c>
      <c r="IM158" s="25">
        <f t="shared" si="404"/>
        <v>0</v>
      </c>
      <c r="IN158" s="25">
        <f t="shared" si="404"/>
        <v>0</v>
      </c>
      <c r="IO158" s="25">
        <f t="shared" si="404"/>
        <v>0</v>
      </c>
      <c r="IP158" s="25">
        <f t="shared" si="404"/>
        <v>0</v>
      </c>
      <c r="IQ158" s="25">
        <f t="shared" si="404"/>
        <v>0</v>
      </c>
      <c r="IR158" s="197">
        <f t="shared" si="404"/>
        <v>0</v>
      </c>
    </row>
    <row r="159" spans="1:252" s="8" customFormat="1" hidden="1" x14ac:dyDescent="0.25">
      <c r="A159" s="216"/>
      <c r="B159" s="49"/>
      <c r="C159" s="25">
        <f>IF(C168=1,C103,0)</f>
        <v>0</v>
      </c>
      <c r="D159" s="25">
        <f t="shared" ref="D159:BO159" si="405">IF(D168=1,D103,0)</f>
        <v>0</v>
      </c>
      <c r="E159" s="25">
        <f t="shared" si="405"/>
        <v>0</v>
      </c>
      <c r="F159" s="25">
        <f t="shared" si="405"/>
        <v>0</v>
      </c>
      <c r="G159" s="25">
        <f t="shared" si="405"/>
        <v>0</v>
      </c>
      <c r="H159" s="25">
        <f t="shared" si="405"/>
        <v>0</v>
      </c>
      <c r="I159" s="25">
        <f t="shared" si="405"/>
        <v>0</v>
      </c>
      <c r="J159" s="25">
        <f t="shared" si="405"/>
        <v>0</v>
      </c>
      <c r="K159" s="25">
        <f t="shared" si="405"/>
        <v>0</v>
      </c>
      <c r="L159" s="25">
        <f t="shared" si="405"/>
        <v>0</v>
      </c>
      <c r="M159" s="25">
        <f t="shared" si="405"/>
        <v>0</v>
      </c>
      <c r="N159" s="25">
        <f t="shared" si="405"/>
        <v>0</v>
      </c>
      <c r="O159" s="25">
        <f t="shared" si="405"/>
        <v>0</v>
      </c>
      <c r="P159" s="25">
        <f t="shared" si="405"/>
        <v>0</v>
      </c>
      <c r="Q159" s="25">
        <f t="shared" si="405"/>
        <v>0</v>
      </c>
      <c r="R159" s="25">
        <f t="shared" si="405"/>
        <v>0</v>
      </c>
      <c r="S159" s="25">
        <f t="shared" si="405"/>
        <v>0</v>
      </c>
      <c r="T159" s="25">
        <f t="shared" si="405"/>
        <v>0</v>
      </c>
      <c r="U159" s="25">
        <f t="shared" si="405"/>
        <v>0</v>
      </c>
      <c r="V159" s="25">
        <f t="shared" si="405"/>
        <v>0</v>
      </c>
      <c r="W159" s="25">
        <f t="shared" si="405"/>
        <v>0</v>
      </c>
      <c r="X159" s="25">
        <f t="shared" si="405"/>
        <v>0</v>
      </c>
      <c r="Y159" s="25">
        <f t="shared" si="405"/>
        <v>0</v>
      </c>
      <c r="Z159" s="25">
        <f t="shared" si="405"/>
        <v>0</v>
      </c>
      <c r="AA159" s="25">
        <f t="shared" si="405"/>
        <v>0</v>
      </c>
      <c r="AB159" s="25">
        <f t="shared" si="405"/>
        <v>0</v>
      </c>
      <c r="AC159" s="25">
        <f t="shared" si="405"/>
        <v>0</v>
      </c>
      <c r="AD159" s="25">
        <f t="shared" si="405"/>
        <v>0</v>
      </c>
      <c r="AE159" s="25">
        <f t="shared" si="405"/>
        <v>0</v>
      </c>
      <c r="AF159" s="25">
        <f t="shared" si="405"/>
        <v>0</v>
      </c>
      <c r="AG159" s="25">
        <f t="shared" si="405"/>
        <v>0</v>
      </c>
      <c r="AH159" s="25">
        <f t="shared" si="405"/>
        <v>0</v>
      </c>
      <c r="AI159" s="25">
        <f t="shared" si="405"/>
        <v>0</v>
      </c>
      <c r="AJ159" s="25">
        <f t="shared" si="405"/>
        <v>0</v>
      </c>
      <c r="AK159" s="25">
        <f t="shared" si="405"/>
        <v>0</v>
      </c>
      <c r="AL159" s="25">
        <f t="shared" si="405"/>
        <v>0</v>
      </c>
      <c r="AM159" s="25">
        <f t="shared" si="405"/>
        <v>0</v>
      </c>
      <c r="AN159" s="25">
        <f t="shared" si="405"/>
        <v>0</v>
      </c>
      <c r="AO159" s="25">
        <f t="shared" si="405"/>
        <v>0</v>
      </c>
      <c r="AP159" s="25">
        <f t="shared" si="405"/>
        <v>0</v>
      </c>
      <c r="AQ159" s="25">
        <f t="shared" si="405"/>
        <v>0</v>
      </c>
      <c r="AR159" s="25">
        <f t="shared" si="405"/>
        <v>0</v>
      </c>
      <c r="AS159" s="25">
        <f t="shared" si="405"/>
        <v>0</v>
      </c>
      <c r="AT159" s="25">
        <f t="shared" si="405"/>
        <v>0</v>
      </c>
      <c r="AU159" s="25">
        <f t="shared" si="405"/>
        <v>0</v>
      </c>
      <c r="AV159" s="25">
        <f t="shared" si="405"/>
        <v>0</v>
      </c>
      <c r="AW159" s="25">
        <f t="shared" si="405"/>
        <v>0</v>
      </c>
      <c r="AX159" s="25">
        <f t="shared" si="405"/>
        <v>0</v>
      </c>
      <c r="AY159" s="25">
        <f t="shared" si="405"/>
        <v>0</v>
      </c>
      <c r="AZ159" s="25">
        <f t="shared" si="405"/>
        <v>0</v>
      </c>
      <c r="BA159" s="25">
        <f t="shared" si="405"/>
        <v>0</v>
      </c>
      <c r="BB159" s="25">
        <f t="shared" si="405"/>
        <v>0</v>
      </c>
      <c r="BC159" s="25">
        <f t="shared" si="405"/>
        <v>0</v>
      </c>
      <c r="BD159" s="25">
        <f t="shared" si="405"/>
        <v>0</v>
      </c>
      <c r="BE159" s="25">
        <f t="shared" si="405"/>
        <v>0</v>
      </c>
      <c r="BF159" s="25">
        <f t="shared" si="405"/>
        <v>0</v>
      </c>
      <c r="BG159" s="25">
        <f t="shared" si="405"/>
        <v>0</v>
      </c>
      <c r="BH159" s="25">
        <f t="shared" si="405"/>
        <v>0</v>
      </c>
      <c r="BI159" s="25">
        <f t="shared" si="405"/>
        <v>0</v>
      </c>
      <c r="BJ159" s="25">
        <f t="shared" si="405"/>
        <v>0</v>
      </c>
      <c r="BK159" s="25">
        <f t="shared" si="405"/>
        <v>0</v>
      </c>
      <c r="BL159" s="25">
        <f t="shared" si="405"/>
        <v>0</v>
      </c>
      <c r="BM159" s="25">
        <f t="shared" si="405"/>
        <v>0</v>
      </c>
      <c r="BN159" s="25">
        <f t="shared" si="405"/>
        <v>0</v>
      </c>
      <c r="BO159" s="25">
        <f t="shared" si="405"/>
        <v>0</v>
      </c>
      <c r="BP159" s="25">
        <f t="shared" ref="BP159:EA159" si="406">IF(BP168=1,BP103,0)</f>
        <v>0</v>
      </c>
      <c r="BQ159" s="25">
        <f t="shared" si="406"/>
        <v>0</v>
      </c>
      <c r="BR159" s="25">
        <f t="shared" si="406"/>
        <v>0</v>
      </c>
      <c r="BS159" s="25">
        <f t="shared" si="406"/>
        <v>0</v>
      </c>
      <c r="BT159" s="25">
        <f t="shared" si="406"/>
        <v>0</v>
      </c>
      <c r="BU159" s="25">
        <f t="shared" si="406"/>
        <v>0</v>
      </c>
      <c r="BV159" s="25">
        <f t="shared" si="406"/>
        <v>0</v>
      </c>
      <c r="BW159" s="25">
        <f t="shared" si="406"/>
        <v>0</v>
      </c>
      <c r="BX159" s="25">
        <f t="shared" si="406"/>
        <v>0</v>
      </c>
      <c r="BY159" s="25">
        <f t="shared" si="406"/>
        <v>0</v>
      </c>
      <c r="BZ159" s="25">
        <f t="shared" si="406"/>
        <v>0</v>
      </c>
      <c r="CA159" s="25">
        <f t="shared" si="406"/>
        <v>0</v>
      </c>
      <c r="CB159" s="25">
        <f t="shared" si="406"/>
        <v>0</v>
      </c>
      <c r="CC159" s="25">
        <f t="shared" si="406"/>
        <v>0</v>
      </c>
      <c r="CD159" s="25">
        <f t="shared" si="406"/>
        <v>0</v>
      </c>
      <c r="CE159" s="25">
        <f t="shared" si="406"/>
        <v>0</v>
      </c>
      <c r="CF159" s="25">
        <f t="shared" si="406"/>
        <v>0</v>
      </c>
      <c r="CG159" s="25">
        <f t="shared" si="406"/>
        <v>0</v>
      </c>
      <c r="CH159" s="25">
        <f t="shared" si="406"/>
        <v>0</v>
      </c>
      <c r="CI159" s="25">
        <f t="shared" si="406"/>
        <v>0</v>
      </c>
      <c r="CJ159" s="25">
        <f t="shared" si="406"/>
        <v>0</v>
      </c>
      <c r="CK159" s="25">
        <f t="shared" si="406"/>
        <v>0</v>
      </c>
      <c r="CL159" s="25">
        <f t="shared" si="406"/>
        <v>0</v>
      </c>
      <c r="CM159" s="25">
        <f t="shared" si="406"/>
        <v>0</v>
      </c>
      <c r="CN159" s="25">
        <f t="shared" si="406"/>
        <v>0</v>
      </c>
      <c r="CO159" s="25">
        <f t="shared" si="406"/>
        <v>0</v>
      </c>
      <c r="CP159" s="25">
        <f t="shared" si="406"/>
        <v>0</v>
      </c>
      <c r="CQ159" s="25">
        <f t="shared" si="406"/>
        <v>0</v>
      </c>
      <c r="CR159" s="25">
        <f t="shared" si="406"/>
        <v>0</v>
      </c>
      <c r="CS159" s="25">
        <f t="shared" si="406"/>
        <v>0</v>
      </c>
      <c r="CT159" s="25">
        <f t="shared" si="406"/>
        <v>0</v>
      </c>
      <c r="CU159" s="25">
        <f t="shared" si="406"/>
        <v>0</v>
      </c>
      <c r="CV159" s="25">
        <f t="shared" si="406"/>
        <v>0</v>
      </c>
      <c r="CW159" s="25">
        <f t="shared" si="406"/>
        <v>0</v>
      </c>
      <c r="CX159" s="25">
        <f t="shared" si="406"/>
        <v>0</v>
      </c>
      <c r="CY159" s="25">
        <f t="shared" si="406"/>
        <v>0</v>
      </c>
      <c r="CZ159" s="25">
        <f t="shared" si="406"/>
        <v>0</v>
      </c>
      <c r="DA159" s="25">
        <f t="shared" si="406"/>
        <v>0</v>
      </c>
      <c r="DB159" s="25">
        <f t="shared" si="406"/>
        <v>0</v>
      </c>
      <c r="DC159" s="25">
        <f t="shared" si="406"/>
        <v>0</v>
      </c>
      <c r="DD159" s="25">
        <f t="shared" si="406"/>
        <v>0</v>
      </c>
      <c r="DE159" s="25">
        <f t="shared" si="406"/>
        <v>0</v>
      </c>
      <c r="DF159" s="25">
        <f t="shared" si="406"/>
        <v>0</v>
      </c>
      <c r="DG159" s="25">
        <f t="shared" si="406"/>
        <v>0</v>
      </c>
      <c r="DH159" s="25">
        <f t="shared" si="406"/>
        <v>0</v>
      </c>
      <c r="DI159" s="25">
        <f t="shared" si="406"/>
        <v>0</v>
      </c>
      <c r="DJ159" s="25">
        <f t="shared" si="406"/>
        <v>0</v>
      </c>
      <c r="DK159" s="25">
        <f t="shared" si="406"/>
        <v>0</v>
      </c>
      <c r="DL159" s="25">
        <f t="shared" si="406"/>
        <v>0</v>
      </c>
      <c r="DM159" s="25">
        <f t="shared" si="406"/>
        <v>0</v>
      </c>
      <c r="DN159" s="25">
        <f t="shared" si="406"/>
        <v>0</v>
      </c>
      <c r="DO159" s="25">
        <f t="shared" si="406"/>
        <v>0</v>
      </c>
      <c r="DP159" s="25">
        <f t="shared" si="406"/>
        <v>0</v>
      </c>
      <c r="DQ159" s="25">
        <f t="shared" si="406"/>
        <v>0</v>
      </c>
      <c r="DR159" s="25">
        <f t="shared" si="406"/>
        <v>0</v>
      </c>
      <c r="DS159" s="25">
        <f t="shared" si="406"/>
        <v>0</v>
      </c>
      <c r="DT159" s="25">
        <f t="shared" si="406"/>
        <v>0</v>
      </c>
      <c r="DU159" s="25">
        <f t="shared" si="406"/>
        <v>0</v>
      </c>
      <c r="DV159" s="25">
        <f t="shared" si="406"/>
        <v>0</v>
      </c>
      <c r="DW159" s="25">
        <f t="shared" si="406"/>
        <v>0</v>
      </c>
      <c r="DX159" s="25">
        <f t="shared" si="406"/>
        <v>0</v>
      </c>
      <c r="DY159" s="25">
        <f t="shared" si="406"/>
        <v>0</v>
      </c>
      <c r="DZ159" s="25">
        <f t="shared" si="406"/>
        <v>0</v>
      </c>
      <c r="EA159" s="25">
        <f t="shared" si="406"/>
        <v>0</v>
      </c>
      <c r="EB159" s="25">
        <f t="shared" ref="EB159:GM159" si="407">IF(EB168=1,EB103,0)</f>
        <v>0</v>
      </c>
      <c r="EC159" s="25">
        <f t="shared" si="407"/>
        <v>0</v>
      </c>
      <c r="ED159" s="25">
        <f t="shared" si="407"/>
        <v>0</v>
      </c>
      <c r="EE159" s="25">
        <f t="shared" si="407"/>
        <v>0</v>
      </c>
      <c r="EF159" s="25">
        <f t="shared" si="407"/>
        <v>0</v>
      </c>
      <c r="EG159" s="25">
        <f t="shared" si="407"/>
        <v>0</v>
      </c>
      <c r="EH159" s="25">
        <f t="shared" si="407"/>
        <v>0</v>
      </c>
      <c r="EI159" s="25">
        <f t="shared" si="407"/>
        <v>0</v>
      </c>
      <c r="EJ159" s="25">
        <f t="shared" si="407"/>
        <v>0</v>
      </c>
      <c r="EK159" s="25">
        <f t="shared" si="407"/>
        <v>0</v>
      </c>
      <c r="EL159" s="25">
        <f t="shared" si="407"/>
        <v>0</v>
      </c>
      <c r="EM159" s="25">
        <f t="shared" si="407"/>
        <v>0</v>
      </c>
      <c r="EN159" s="25">
        <f t="shared" si="407"/>
        <v>0</v>
      </c>
      <c r="EO159" s="25">
        <f t="shared" si="407"/>
        <v>0</v>
      </c>
      <c r="EP159" s="25">
        <f t="shared" si="407"/>
        <v>0</v>
      </c>
      <c r="EQ159" s="25">
        <f t="shared" si="407"/>
        <v>0</v>
      </c>
      <c r="ER159" s="25">
        <f t="shared" si="407"/>
        <v>0</v>
      </c>
      <c r="ES159" s="25">
        <f t="shared" si="407"/>
        <v>0</v>
      </c>
      <c r="ET159" s="25">
        <f t="shared" si="407"/>
        <v>0</v>
      </c>
      <c r="EU159" s="25">
        <f t="shared" si="407"/>
        <v>0</v>
      </c>
      <c r="EV159" s="25">
        <f t="shared" si="407"/>
        <v>0</v>
      </c>
      <c r="EW159" s="25">
        <f t="shared" si="407"/>
        <v>0</v>
      </c>
      <c r="EX159" s="25">
        <f t="shared" si="407"/>
        <v>0</v>
      </c>
      <c r="EY159" s="25">
        <f t="shared" si="407"/>
        <v>0</v>
      </c>
      <c r="EZ159" s="25">
        <f t="shared" si="407"/>
        <v>0</v>
      </c>
      <c r="FA159" s="25">
        <f t="shared" si="407"/>
        <v>0</v>
      </c>
      <c r="FB159" s="25">
        <f t="shared" si="407"/>
        <v>0</v>
      </c>
      <c r="FC159" s="25">
        <f t="shared" si="407"/>
        <v>0</v>
      </c>
      <c r="FD159" s="25">
        <f t="shared" si="407"/>
        <v>0</v>
      </c>
      <c r="FE159" s="25">
        <f t="shared" si="407"/>
        <v>0</v>
      </c>
      <c r="FF159" s="25">
        <f t="shared" si="407"/>
        <v>0</v>
      </c>
      <c r="FG159" s="25">
        <f t="shared" si="407"/>
        <v>0</v>
      </c>
      <c r="FH159" s="25">
        <f t="shared" si="407"/>
        <v>0</v>
      </c>
      <c r="FI159" s="25">
        <f t="shared" si="407"/>
        <v>0</v>
      </c>
      <c r="FJ159" s="25">
        <f t="shared" si="407"/>
        <v>0</v>
      </c>
      <c r="FK159" s="25">
        <f t="shared" si="407"/>
        <v>0</v>
      </c>
      <c r="FL159" s="25">
        <f t="shared" si="407"/>
        <v>0</v>
      </c>
      <c r="FM159" s="25">
        <f t="shared" si="407"/>
        <v>0</v>
      </c>
      <c r="FN159" s="25">
        <f t="shared" si="407"/>
        <v>0</v>
      </c>
      <c r="FO159" s="25">
        <f t="shared" si="407"/>
        <v>0</v>
      </c>
      <c r="FP159" s="25">
        <f t="shared" si="407"/>
        <v>11.447228224281146</v>
      </c>
      <c r="FQ159" s="25">
        <f t="shared" si="407"/>
        <v>0</v>
      </c>
      <c r="FR159" s="25">
        <f t="shared" si="407"/>
        <v>0</v>
      </c>
      <c r="FS159" s="25">
        <f t="shared" si="407"/>
        <v>0</v>
      </c>
      <c r="FT159" s="25">
        <f t="shared" si="407"/>
        <v>0</v>
      </c>
      <c r="FU159" s="25">
        <f t="shared" si="407"/>
        <v>0</v>
      </c>
      <c r="FV159" s="25">
        <f t="shared" si="407"/>
        <v>0</v>
      </c>
      <c r="FW159" s="25">
        <f t="shared" si="407"/>
        <v>0</v>
      </c>
      <c r="FX159" s="25">
        <f t="shared" si="407"/>
        <v>0</v>
      </c>
      <c r="FY159" s="25">
        <f t="shared" si="407"/>
        <v>0</v>
      </c>
      <c r="FZ159" s="25">
        <f t="shared" si="407"/>
        <v>0</v>
      </c>
      <c r="GA159" s="25">
        <f t="shared" si="407"/>
        <v>0</v>
      </c>
      <c r="GB159" s="25">
        <f t="shared" si="407"/>
        <v>0</v>
      </c>
      <c r="GC159" s="25">
        <f t="shared" si="407"/>
        <v>0</v>
      </c>
      <c r="GD159" s="25">
        <f t="shared" si="407"/>
        <v>0</v>
      </c>
      <c r="GE159" s="25">
        <f t="shared" si="407"/>
        <v>0</v>
      </c>
      <c r="GF159" s="25">
        <f t="shared" si="407"/>
        <v>0</v>
      </c>
      <c r="GG159" s="25">
        <f t="shared" si="407"/>
        <v>0</v>
      </c>
      <c r="GH159" s="25">
        <f t="shared" si="407"/>
        <v>0</v>
      </c>
      <c r="GI159" s="25">
        <f t="shared" si="407"/>
        <v>0</v>
      </c>
      <c r="GJ159" s="25">
        <f t="shared" si="407"/>
        <v>0</v>
      </c>
      <c r="GK159" s="25">
        <f t="shared" si="407"/>
        <v>0</v>
      </c>
      <c r="GL159" s="25">
        <f t="shared" si="407"/>
        <v>0</v>
      </c>
      <c r="GM159" s="25">
        <f t="shared" si="407"/>
        <v>0</v>
      </c>
      <c r="GN159" s="25">
        <f t="shared" ref="GN159:IR159" si="408">IF(GN168=1,GN103,0)</f>
        <v>0</v>
      </c>
      <c r="GO159" s="25">
        <f t="shared" si="408"/>
        <v>0</v>
      </c>
      <c r="GP159" s="25">
        <f t="shared" si="408"/>
        <v>0</v>
      </c>
      <c r="GQ159" s="25">
        <f t="shared" si="408"/>
        <v>0</v>
      </c>
      <c r="GR159" s="25">
        <f t="shared" si="408"/>
        <v>0</v>
      </c>
      <c r="GS159" s="25">
        <f t="shared" si="408"/>
        <v>0</v>
      </c>
      <c r="GT159" s="25">
        <f t="shared" si="408"/>
        <v>0</v>
      </c>
      <c r="GU159" s="25">
        <f t="shared" si="408"/>
        <v>0</v>
      </c>
      <c r="GV159" s="25">
        <f t="shared" si="408"/>
        <v>0</v>
      </c>
      <c r="GW159" s="25">
        <f t="shared" si="408"/>
        <v>0</v>
      </c>
      <c r="GX159" s="25">
        <f t="shared" si="408"/>
        <v>0</v>
      </c>
      <c r="GY159" s="25">
        <f t="shared" si="408"/>
        <v>0</v>
      </c>
      <c r="GZ159" s="25">
        <f t="shared" si="408"/>
        <v>0</v>
      </c>
      <c r="HA159" s="25">
        <f t="shared" si="408"/>
        <v>0</v>
      </c>
      <c r="HB159" s="25">
        <f t="shared" si="408"/>
        <v>0</v>
      </c>
      <c r="HC159" s="25">
        <f t="shared" si="408"/>
        <v>0</v>
      </c>
      <c r="HD159" s="25">
        <f t="shared" si="408"/>
        <v>0</v>
      </c>
      <c r="HE159" s="25">
        <f t="shared" si="408"/>
        <v>0</v>
      </c>
      <c r="HF159" s="25">
        <f t="shared" si="408"/>
        <v>0</v>
      </c>
      <c r="HG159" s="25">
        <f t="shared" si="408"/>
        <v>0</v>
      </c>
      <c r="HH159" s="25">
        <f t="shared" si="408"/>
        <v>0</v>
      </c>
      <c r="HI159" s="25">
        <f t="shared" si="408"/>
        <v>0</v>
      </c>
      <c r="HJ159" s="25">
        <f t="shared" si="408"/>
        <v>0</v>
      </c>
      <c r="HK159" s="25">
        <f t="shared" si="408"/>
        <v>0</v>
      </c>
      <c r="HL159" s="25">
        <f t="shared" si="408"/>
        <v>0</v>
      </c>
      <c r="HM159" s="25">
        <f t="shared" si="408"/>
        <v>0</v>
      </c>
      <c r="HN159" s="25">
        <f t="shared" si="408"/>
        <v>0</v>
      </c>
      <c r="HO159" s="25">
        <f t="shared" si="408"/>
        <v>0</v>
      </c>
      <c r="HP159" s="25">
        <f t="shared" si="408"/>
        <v>0</v>
      </c>
      <c r="HQ159" s="25">
        <f t="shared" si="408"/>
        <v>0</v>
      </c>
      <c r="HR159" s="25">
        <f t="shared" si="408"/>
        <v>0</v>
      </c>
      <c r="HS159" s="25">
        <f t="shared" si="408"/>
        <v>0</v>
      </c>
      <c r="HT159" s="25">
        <f t="shared" si="408"/>
        <v>0</v>
      </c>
      <c r="HU159" s="25">
        <f t="shared" si="408"/>
        <v>0</v>
      </c>
      <c r="HV159" s="25">
        <f t="shared" si="408"/>
        <v>0</v>
      </c>
      <c r="HW159" s="25">
        <f t="shared" si="408"/>
        <v>0</v>
      </c>
      <c r="HX159" s="25">
        <f t="shared" si="408"/>
        <v>0</v>
      </c>
      <c r="HY159" s="25">
        <f t="shared" si="408"/>
        <v>0</v>
      </c>
      <c r="HZ159" s="25">
        <f t="shared" si="408"/>
        <v>0</v>
      </c>
      <c r="IA159" s="25">
        <f t="shared" si="408"/>
        <v>0</v>
      </c>
      <c r="IB159" s="25">
        <f t="shared" si="408"/>
        <v>0</v>
      </c>
      <c r="IC159" s="25">
        <f t="shared" si="408"/>
        <v>0</v>
      </c>
      <c r="ID159" s="25">
        <f t="shared" si="408"/>
        <v>0</v>
      </c>
      <c r="IE159" s="25">
        <f t="shared" si="408"/>
        <v>0</v>
      </c>
      <c r="IF159" s="25">
        <f t="shared" si="408"/>
        <v>0</v>
      </c>
      <c r="IG159" s="25">
        <f t="shared" si="408"/>
        <v>0</v>
      </c>
      <c r="IH159" s="25">
        <f t="shared" si="408"/>
        <v>0</v>
      </c>
      <c r="II159" s="25">
        <f t="shared" si="408"/>
        <v>0</v>
      </c>
      <c r="IJ159" s="25">
        <f t="shared" si="408"/>
        <v>0</v>
      </c>
      <c r="IK159" s="25">
        <f t="shared" si="408"/>
        <v>0</v>
      </c>
      <c r="IL159" s="25">
        <f t="shared" si="408"/>
        <v>0</v>
      </c>
      <c r="IM159" s="25">
        <f t="shared" si="408"/>
        <v>0</v>
      </c>
      <c r="IN159" s="25">
        <f t="shared" si="408"/>
        <v>0</v>
      </c>
      <c r="IO159" s="25">
        <f t="shared" si="408"/>
        <v>0</v>
      </c>
      <c r="IP159" s="25">
        <f t="shared" si="408"/>
        <v>0</v>
      </c>
      <c r="IQ159" s="25">
        <f t="shared" si="408"/>
        <v>0</v>
      </c>
      <c r="IR159" s="25">
        <f t="shared" si="408"/>
        <v>0</v>
      </c>
    </row>
    <row r="160" spans="1:252" s="8" customFormat="1" hidden="1" x14ac:dyDescent="0.25">
      <c r="A160" s="216"/>
      <c r="B160" s="49"/>
      <c r="C160" s="25">
        <f t="shared" ref="C160:BN160" si="409">IF(C168=1,C106,0)</f>
        <v>0</v>
      </c>
      <c r="D160" s="25">
        <f t="shared" si="409"/>
        <v>0</v>
      </c>
      <c r="E160" s="25">
        <f t="shared" si="409"/>
        <v>0</v>
      </c>
      <c r="F160" s="25">
        <f t="shared" si="409"/>
        <v>0</v>
      </c>
      <c r="G160" s="25">
        <f t="shared" si="409"/>
        <v>0</v>
      </c>
      <c r="H160" s="25">
        <f t="shared" si="409"/>
        <v>0</v>
      </c>
      <c r="I160" s="25">
        <f t="shared" si="409"/>
        <v>0</v>
      </c>
      <c r="J160" s="25">
        <f t="shared" si="409"/>
        <v>0</v>
      </c>
      <c r="K160" s="25">
        <f t="shared" si="409"/>
        <v>0</v>
      </c>
      <c r="L160" s="25">
        <f t="shared" si="409"/>
        <v>0</v>
      </c>
      <c r="M160" s="25">
        <f t="shared" si="409"/>
        <v>0</v>
      </c>
      <c r="N160" s="25">
        <f t="shared" si="409"/>
        <v>0</v>
      </c>
      <c r="O160" s="25">
        <f t="shared" si="409"/>
        <v>0</v>
      </c>
      <c r="P160" s="25">
        <f t="shared" si="409"/>
        <v>0</v>
      </c>
      <c r="Q160" s="25">
        <f t="shared" si="409"/>
        <v>0</v>
      </c>
      <c r="R160" s="25">
        <f t="shared" si="409"/>
        <v>0</v>
      </c>
      <c r="S160" s="25">
        <f t="shared" si="409"/>
        <v>0</v>
      </c>
      <c r="T160" s="25">
        <f t="shared" si="409"/>
        <v>0</v>
      </c>
      <c r="U160" s="25">
        <f t="shared" si="409"/>
        <v>0</v>
      </c>
      <c r="V160" s="25">
        <f t="shared" si="409"/>
        <v>0</v>
      </c>
      <c r="W160" s="25">
        <f t="shared" si="409"/>
        <v>0</v>
      </c>
      <c r="X160" s="25">
        <f t="shared" si="409"/>
        <v>0</v>
      </c>
      <c r="Y160" s="25">
        <f t="shared" si="409"/>
        <v>0</v>
      </c>
      <c r="Z160" s="25">
        <f t="shared" si="409"/>
        <v>0</v>
      </c>
      <c r="AA160" s="25">
        <f t="shared" si="409"/>
        <v>0</v>
      </c>
      <c r="AB160" s="25">
        <f t="shared" si="409"/>
        <v>0</v>
      </c>
      <c r="AC160" s="25">
        <f t="shared" si="409"/>
        <v>0</v>
      </c>
      <c r="AD160" s="25">
        <f t="shared" si="409"/>
        <v>0</v>
      </c>
      <c r="AE160" s="25">
        <f t="shared" si="409"/>
        <v>0</v>
      </c>
      <c r="AF160" s="25">
        <f t="shared" si="409"/>
        <v>0</v>
      </c>
      <c r="AG160" s="25">
        <f t="shared" si="409"/>
        <v>0</v>
      </c>
      <c r="AH160" s="25">
        <f t="shared" si="409"/>
        <v>0</v>
      </c>
      <c r="AI160" s="25">
        <f t="shared" si="409"/>
        <v>0</v>
      </c>
      <c r="AJ160" s="25">
        <f t="shared" si="409"/>
        <v>0</v>
      </c>
      <c r="AK160" s="25">
        <f t="shared" si="409"/>
        <v>0</v>
      </c>
      <c r="AL160" s="25">
        <f t="shared" si="409"/>
        <v>0</v>
      </c>
      <c r="AM160" s="25">
        <f t="shared" si="409"/>
        <v>0</v>
      </c>
      <c r="AN160" s="25">
        <f t="shared" si="409"/>
        <v>0</v>
      </c>
      <c r="AO160" s="25">
        <f t="shared" si="409"/>
        <v>0</v>
      </c>
      <c r="AP160" s="25">
        <f t="shared" si="409"/>
        <v>0</v>
      </c>
      <c r="AQ160" s="25">
        <f t="shared" si="409"/>
        <v>0</v>
      </c>
      <c r="AR160" s="25">
        <f t="shared" si="409"/>
        <v>0</v>
      </c>
      <c r="AS160" s="25">
        <f t="shared" si="409"/>
        <v>0</v>
      </c>
      <c r="AT160" s="25">
        <f t="shared" si="409"/>
        <v>0</v>
      </c>
      <c r="AU160" s="25">
        <f t="shared" si="409"/>
        <v>0</v>
      </c>
      <c r="AV160" s="25">
        <f t="shared" si="409"/>
        <v>0</v>
      </c>
      <c r="AW160" s="25">
        <f t="shared" si="409"/>
        <v>0</v>
      </c>
      <c r="AX160" s="25">
        <f t="shared" si="409"/>
        <v>0</v>
      </c>
      <c r="AY160" s="25">
        <f t="shared" si="409"/>
        <v>0</v>
      </c>
      <c r="AZ160" s="25">
        <f t="shared" si="409"/>
        <v>0</v>
      </c>
      <c r="BA160" s="25">
        <f t="shared" si="409"/>
        <v>0</v>
      </c>
      <c r="BB160" s="25">
        <f t="shared" si="409"/>
        <v>0</v>
      </c>
      <c r="BC160" s="25">
        <f t="shared" si="409"/>
        <v>0</v>
      </c>
      <c r="BD160" s="25">
        <f t="shared" si="409"/>
        <v>0</v>
      </c>
      <c r="BE160" s="25">
        <f t="shared" si="409"/>
        <v>0</v>
      </c>
      <c r="BF160" s="25">
        <f t="shared" si="409"/>
        <v>0</v>
      </c>
      <c r="BG160" s="25">
        <f t="shared" si="409"/>
        <v>0</v>
      </c>
      <c r="BH160" s="25">
        <f t="shared" si="409"/>
        <v>0</v>
      </c>
      <c r="BI160" s="25">
        <f t="shared" si="409"/>
        <v>0</v>
      </c>
      <c r="BJ160" s="25">
        <f t="shared" si="409"/>
        <v>0</v>
      </c>
      <c r="BK160" s="25">
        <f t="shared" si="409"/>
        <v>0</v>
      </c>
      <c r="BL160" s="25">
        <f t="shared" si="409"/>
        <v>0</v>
      </c>
      <c r="BM160" s="25">
        <f t="shared" si="409"/>
        <v>0</v>
      </c>
      <c r="BN160" s="25">
        <f t="shared" si="409"/>
        <v>0</v>
      </c>
      <c r="BO160" s="25">
        <f t="shared" ref="BO160:DZ160" si="410">IF(BO168=1,BO106,0)</f>
        <v>0</v>
      </c>
      <c r="BP160" s="25">
        <f t="shared" si="410"/>
        <v>0</v>
      </c>
      <c r="BQ160" s="25">
        <f t="shared" si="410"/>
        <v>0</v>
      </c>
      <c r="BR160" s="25">
        <f t="shared" si="410"/>
        <v>0</v>
      </c>
      <c r="BS160" s="25">
        <f t="shared" si="410"/>
        <v>0</v>
      </c>
      <c r="BT160" s="25">
        <f t="shared" si="410"/>
        <v>0</v>
      </c>
      <c r="BU160" s="25">
        <f t="shared" si="410"/>
        <v>0</v>
      </c>
      <c r="BV160" s="25">
        <f t="shared" si="410"/>
        <v>0</v>
      </c>
      <c r="BW160" s="25">
        <f t="shared" si="410"/>
        <v>0</v>
      </c>
      <c r="BX160" s="25">
        <f t="shared" si="410"/>
        <v>0</v>
      </c>
      <c r="BY160" s="25">
        <f t="shared" si="410"/>
        <v>0</v>
      </c>
      <c r="BZ160" s="25">
        <f t="shared" si="410"/>
        <v>0</v>
      </c>
      <c r="CA160" s="25">
        <f t="shared" si="410"/>
        <v>0</v>
      </c>
      <c r="CB160" s="25">
        <f t="shared" si="410"/>
        <v>0</v>
      </c>
      <c r="CC160" s="25">
        <f t="shared" si="410"/>
        <v>0</v>
      </c>
      <c r="CD160" s="25">
        <f t="shared" si="410"/>
        <v>0</v>
      </c>
      <c r="CE160" s="25">
        <f t="shared" si="410"/>
        <v>0</v>
      </c>
      <c r="CF160" s="25">
        <f t="shared" si="410"/>
        <v>0</v>
      </c>
      <c r="CG160" s="25">
        <f t="shared" si="410"/>
        <v>0</v>
      </c>
      <c r="CH160" s="25">
        <f t="shared" si="410"/>
        <v>0</v>
      </c>
      <c r="CI160" s="25">
        <f t="shared" si="410"/>
        <v>0</v>
      </c>
      <c r="CJ160" s="25">
        <f t="shared" si="410"/>
        <v>0</v>
      </c>
      <c r="CK160" s="25">
        <f t="shared" si="410"/>
        <v>0</v>
      </c>
      <c r="CL160" s="25">
        <f t="shared" si="410"/>
        <v>0</v>
      </c>
      <c r="CM160" s="25">
        <f t="shared" si="410"/>
        <v>0</v>
      </c>
      <c r="CN160" s="25">
        <f t="shared" si="410"/>
        <v>0</v>
      </c>
      <c r="CO160" s="25">
        <f t="shared" si="410"/>
        <v>0</v>
      </c>
      <c r="CP160" s="25">
        <f t="shared" si="410"/>
        <v>0</v>
      </c>
      <c r="CQ160" s="25">
        <f t="shared" si="410"/>
        <v>0</v>
      </c>
      <c r="CR160" s="25">
        <f t="shared" si="410"/>
        <v>0</v>
      </c>
      <c r="CS160" s="25">
        <f t="shared" si="410"/>
        <v>0</v>
      </c>
      <c r="CT160" s="25">
        <f t="shared" si="410"/>
        <v>0</v>
      </c>
      <c r="CU160" s="25">
        <f t="shared" si="410"/>
        <v>0</v>
      </c>
      <c r="CV160" s="25">
        <f t="shared" si="410"/>
        <v>0</v>
      </c>
      <c r="CW160" s="25">
        <f t="shared" si="410"/>
        <v>0</v>
      </c>
      <c r="CX160" s="25">
        <f t="shared" si="410"/>
        <v>0</v>
      </c>
      <c r="CY160" s="25">
        <f t="shared" si="410"/>
        <v>0</v>
      </c>
      <c r="CZ160" s="25">
        <f t="shared" si="410"/>
        <v>0</v>
      </c>
      <c r="DA160" s="25">
        <f t="shared" si="410"/>
        <v>0</v>
      </c>
      <c r="DB160" s="25">
        <f t="shared" si="410"/>
        <v>0</v>
      </c>
      <c r="DC160" s="25">
        <f t="shared" si="410"/>
        <v>0</v>
      </c>
      <c r="DD160" s="25">
        <f t="shared" si="410"/>
        <v>0</v>
      </c>
      <c r="DE160" s="25">
        <f t="shared" si="410"/>
        <v>0</v>
      </c>
      <c r="DF160" s="25">
        <f t="shared" si="410"/>
        <v>0</v>
      </c>
      <c r="DG160" s="25">
        <f t="shared" si="410"/>
        <v>0</v>
      </c>
      <c r="DH160" s="25">
        <f t="shared" si="410"/>
        <v>0</v>
      </c>
      <c r="DI160" s="25">
        <f t="shared" si="410"/>
        <v>0</v>
      </c>
      <c r="DJ160" s="25">
        <f t="shared" si="410"/>
        <v>0</v>
      </c>
      <c r="DK160" s="25">
        <f t="shared" si="410"/>
        <v>0</v>
      </c>
      <c r="DL160" s="25">
        <f t="shared" si="410"/>
        <v>0</v>
      </c>
      <c r="DM160" s="25">
        <f t="shared" si="410"/>
        <v>0</v>
      </c>
      <c r="DN160" s="25">
        <f t="shared" si="410"/>
        <v>0</v>
      </c>
      <c r="DO160" s="25">
        <f t="shared" si="410"/>
        <v>0</v>
      </c>
      <c r="DP160" s="25">
        <f t="shared" si="410"/>
        <v>0</v>
      </c>
      <c r="DQ160" s="25">
        <f t="shared" si="410"/>
        <v>0</v>
      </c>
      <c r="DR160" s="25">
        <f t="shared" si="410"/>
        <v>0</v>
      </c>
      <c r="DS160" s="25">
        <f t="shared" si="410"/>
        <v>0</v>
      </c>
      <c r="DT160" s="25">
        <f t="shared" si="410"/>
        <v>0</v>
      </c>
      <c r="DU160" s="25">
        <f t="shared" si="410"/>
        <v>0</v>
      </c>
      <c r="DV160" s="25">
        <f t="shared" si="410"/>
        <v>0</v>
      </c>
      <c r="DW160" s="25">
        <f t="shared" si="410"/>
        <v>0</v>
      </c>
      <c r="DX160" s="25">
        <f t="shared" si="410"/>
        <v>0</v>
      </c>
      <c r="DY160" s="25">
        <f t="shared" si="410"/>
        <v>0</v>
      </c>
      <c r="DZ160" s="25">
        <f t="shared" si="410"/>
        <v>0</v>
      </c>
      <c r="EA160" s="25">
        <f t="shared" ref="EA160:GL160" si="411">IF(EA168=1,EA106,0)</f>
        <v>0</v>
      </c>
      <c r="EB160" s="25">
        <f t="shared" si="411"/>
        <v>0</v>
      </c>
      <c r="EC160" s="25">
        <f t="shared" si="411"/>
        <v>0</v>
      </c>
      <c r="ED160" s="25">
        <f t="shared" si="411"/>
        <v>0</v>
      </c>
      <c r="EE160" s="25">
        <f t="shared" si="411"/>
        <v>0</v>
      </c>
      <c r="EF160" s="25">
        <f t="shared" si="411"/>
        <v>0</v>
      </c>
      <c r="EG160" s="25">
        <f t="shared" si="411"/>
        <v>0</v>
      </c>
      <c r="EH160" s="25">
        <f t="shared" si="411"/>
        <v>0</v>
      </c>
      <c r="EI160" s="25">
        <f t="shared" si="411"/>
        <v>0</v>
      </c>
      <c r="EJ160" s="25">
        <f t="shared" si="411"/>
        <v>0</v>
      </c>
      <c r="EK160" s="25">
        <f t="shared" si="411"/>
        <v>0</v>
      </c>
      <c r="EL160" s="25">
        <f t="shared" si="411"/>
        <v>0</v>
      </c>
      <c r="EM160" s="25">
        <f t="shared" si="411"/>
        <v>0</v>
      </c>
      <c r="EN160" s="25">
        <f t="shared" si="411"/>
        <v>0</v>
      </c>
      <c r="EO160" s="25">
        <f t="shared" si="411"/>
        <v>0</v>
      </c>
      <c r="EP160" s="25">
        <f t="shared" si="411"/>
        <v>0</v>
      </c>
      <c r="EQ160" s="25">
        <f t="shared" si="411"/>
        <v>0</v>
      </c>
      <c r="ER160" s="25">
        <f t="shared" si="411"/>
        <v>0</v>
      </c>
      <c r="ES160" s="25">
        <f t="shared" si="411"/>
        <v>0</v>
      </c>
      <c r="ET160" s="25">
        <f t="shared" si="411"/>
        <v>0</v>
      </c>
      <c r="EU160" s="25">
        <f t="shared" si="411"/>
        <v>0</v>
      </c>
      <c r="EV160" s="25">
        <f t="shared" si="411"/>
        <v>0</v>
      </c>
      <c r="EW160" s="25">
        <f t="shared" si="411"/>
        <v>0</v>
      </c>
      <c r="EX160" s="25">
        <f t="shared" si="411"/>
        <v>0</v>
      </c>
      <c r="EY160" s="25">
        <f t="shared" si="411"/>
        <v>0</v>
      </c>
      <c r="EZ160" s="25">
        <f t="shared" si="411"/>
        <v>0</v>
      </c>
      <c r="FA160" s="25">
        <f t="shared" si="411"/>
        <v>0</v>
      </c>
      <c r="FB160" s="25">
        <f t="shared" si="411"/>
        <v>0</v>
      </c>
      <c r="FC160" s="25">
        <f t="shared" si="411"/>
        <v>0</v>
      </c>
      <c r="FD160" s="25">
        <f t="shared" si="411"/>
        <v>0</v>
      </c>
      <c r="FE160" s="25">
        <f t="shared" si="411"/>
        <v>0</v>
      </c>
      <c r="FF160" s="25">
        <f t="shared" si="411"/>
        <v>0</v>
      </c>
      <c r="FG160" s="25">
        <f t="shared" si="411"/>
        <v>0</v>
      </c>
      <c r="FH160" s="25">
        <f t="shared" si="411"/>
        <v>0</v>
      </c>
      <c r="FI160" s="25">
        <f t="shared" si="411"/>
        <v>0</v>
      </c>
      <c r="FJ160" s="25">
        <f t="shared" si="411"/>
        <v>0</v>
      </c>
      <c r="FK160" s="25">
        <f t="shared" si="411"/>
        <v>0</v>
      </c>
      <c r="FL160" s="25">
        <f t="shared" si="411"/>
        <v>0</v>
      </c>
      <c r="FM160" s="25">
        <f t="shared" si="411"/>
        <v>0</v>
      </c>
      <c r="FN160" s="25">
        <f t="shared" si="411"/>
        <v>0</v>
      </c>
      <c r="FO160" s="25">
        <f t="shared" si="411"/>
        <v>0</v>
      </c>
      <c r="FP160" s="25">
        <f t="shared" si="411"/>
        <v>0</v>
      </c>
      <c r="FQ160" s="25">
        <f t="shared" si="411"/>
        <v>0</v>
      </c>
      <c r="FR160" s="25">
        <f t="shared" si="411"/>
        <v>0</v>
      </c>
      <c r="FS160" s="25">
        <f t="shared" si="411"/>
        <v>0</v>
      </c>
      <c r="FT160" s="25">
        <f t="shared" si="411"/>
        <v>0</v>
      </c>
      <c r="FU160" s="25">
        <f t="shared" si="411"/>
        <v>0</v>
      </c>
      <c r="FV160" s="25">
        <f t="shared" si="411"/>
        <v>0</v>
      </c>
      <c r="FW160" s="25">
        <f t="shared" si="411"/>
        <v>0</v>
      </c>
      <c r="FX160" s="25">
        <f t="shared" si="411"/>
        <v>0</v>
      </c>
      <c r="FY160" s="25">
        <f t="shared" si="411"/>
        <v>0</v>
      </c>
      <c r="FZ160" s="25">
        <f t="shared" si="411"/>
        <v>0</v>
      </c>
      <c r="GA160" s="25">
        <f t="shared" si="411"/>
        <v>0</v>
      </c>
      <c r="GB160" s="25">
        <f t="shared" si="411"/>
        <v>0</v>
      </c>
      <c r="GC160" s="25">
        <f t="shared" si="411"/>
        <v>0</v>
      </c>
      <c r="GD160" s="25">
        <f t="shared" si="411"/>
        <v>0</v>
      </c>
      <c r="GE160" s="25">
        <f t="shared" si="411"/>
        <v>0</v>
      </c>
      <c r="GF160" s="25">
        <f t="shared" si="411"/>
        <v>0</v>
      </c>
      <c r="GG160" s="25">
        <f t="shared" si="411"/>
        <v>0</v>
      </c>
      <c r="GH160" s="25">
        <f t="shared" si="411"/>
        <v>0</v>
      </c>
      <c r="GI160" s="25">
        <f t="shared" si="411"/>
        <v>0</v>
      </c>
      <c r="GJ160" s="25">
        <f t="shared" si="411"/>
        <v>0</v>
      </c>
      <c r="GK160" s="25">
        <f t="shared" si="411"/>
        <v>0</v>
      </c>
      <c r="GL160" s="25">
        <f t="shared" si="411"/>
        <v>0</v>
      </c>
      <c r="GM160" s="25">
        <f t="shared" ref="GM160:IR160" si="412">IF(GM168=1,GM106,0)</f>
        <v>0</v>
      </c>
      <c r="GN160" s="25">
        <f t="shared" si="412"/>
        <v>0</v>
      </c>
      <c r="GO160" s="25">
        <f t="shared" si="412"/>
        <v>0</v>
      </c>
      <c r="GP160" s="25">
        <f t="shared" si="412"/>
        <v>0</v>
      </c>
      <c r="GQ160" s="25">
        <f t="shared" si="412"/>
        <v>0</v>
      </c>
      <c r="GR160" s="25">
        <f t="shared" si="412"/>
        <v>0</v>
      </c>
      <c r="GS160" s="25">
        <f t="shared" si="412"/>
        <v>0</v>
      </c>
      <c r="GT160" s="25">
        <f t="shared" si="412"/>
        <v>0</v>
      </c>
      <c r="GU160" s="25">
        <f t="shared" si="412"/>
        <v>0</v>
      </c>
      <c r="GV160" s="25">
        <f t="shared" si="412"/>
        <v>0</v>
      </c>
      <c r="GW160" s="25">
        <f t="shared" si="412"/>
        <v>0</v>
      </c>
      <c r="GX160" s="25">
        <f t="shared" si="412"/>
        <v>0</v>
      </c>
      <c r="GY160" s="25">
        <f t="shared" si="412"/>
        <v>0</v>
      </c>
      <c r="GZ160" s="25">
        <f t="shared" si="412"/>
        <v>0</v>
      </c>
      <c r="HA160" s="25">
        <f t="shared" si="412"/>
        <v>0</v>
      </c>
      <c r="HB160" s="25">
        <f t="shared" si="412"/>
        <v>0</v>
      </c>
      <c r="HC160" s="25">
        <f t="shared" si="412"/>
        <v>0</v>
      </c>
      <c r="HD160" s="25">
        <f t="shared" si="412"/>
        <v>0</v>
      </c>
      <c r="HE160" s="25">
        <f t="shared" si="412"/>
        <v>0</v>
      </c>
      <c r="HF160" s="25">
        <f t="shared" si="412"/>
        <v>0</v>
      </c>
      <c r="HG160" s="25">
        <f t="shared" si="412"/>
        <v>0</v>
      </c>
      <c r="HH160" s="25">
        <f t="shared" si="412"/>
        <v>0</v>
      </c>
      <c r="HI160" s="25">
        <f t="shared" si="412"/>
        <v>0</v>
      </c>
      <c r="HJ160" s="25">
        <f t="shared" si="412"/>
        <v>0</v>
      </c>
      <c r="HK160" s="25">
        <f t="shared" si="412"/>
        <v>0</v>
      </c>
      <c r="HL160" s="25">
        <f t="shared" si="412"/>
        <v>0</v>
      </c>
      <c r="HM160" s="25">
        <f t="shared" si="412"/>
        <v>0</v>
      </c>
      <c r="HN160" s="25">
        <f t="shared" si="412"/>
        <v>0</v>
      </c>
      <c r="HO160" s="25">
        <f t="shared" si="412"/>
        <v>0</v>
      </c>
      <c r="HP160" s="25">
        <f t="shared" si="412"/>
        <v>0</v>
      </c>
      <c r="HQ160" s="25">
        <f t="shared" si="412"/>
        <v>0</v>
      </c>
      <c r="HR160" s="25">
        <f t="shared" si="412"/>
        <v>0</v>
      </c>
      <c r="HS160" s="25">
        <f t="shared" si="412"/>
        <v>0</v>
      </c>
      <c r="HT160" s="25">
        <f t="shared" si="412"/>
        <v>0</v>
      </c>
      <c r="HU160" s="25">
        <f t="shared" si="412"/>
        <v>0</v>
      </c>
      <c r="HV160" s="25">
        <f t="shared" si="412"/>
        <v>0</v>
      </c>
      <c r="HW160" s="25">
        <f t="shared" si="412"/>
        <v>0</v>
      </c>
      <c r="HX160" s="25">
        <f t="shared" si="412"/>
        <v>0</v>
      </c>
      <c r="HY160" s="25">
        <f t="shared" si="412"/>
        <v>0</v>
      </c>
      <c r="HZ160" s="25">
        <f t="shared" si="412"/>
        <v>0</v>
      </c>
      <c r="IA160" s="25">
        <f t="shared" si="412"/>
        <v>0</v>
      </c>
      <c r="IB160" s="25">
        <f t="shared" si="412"/>
        <v>0</v>
      </c>
      <c r="IC160" s="25">
        <f t="shared" si="412"/>
        <v>0</v>
      </c>
      <c r="ID160" s="25">
        <f t="shared" si="412"/>
        <v>0</v>
      </c>
      <c r="IE160" s="25">
        <f t="shared" si="412"/>
        <v>0</v>
      </c>
      <c r="IF160" s="25">
        <f t="shared" si="412"/>
        <v>0</v>
      </c>
      <c r="IG160" s="25">
        <f t="shared" si="412"/>
        <v>0</v>
      </c>
      <c r="IH160" s="25">
        <f t="shared" si="412"/>
        <v>0</v>
      </c>
      <c r="II160" s="25">
        <f t="shared" si="412"/>
        <v>0</v>
      </c>
      <c r="IJ160" s="25">
        <f t="shared" si="412"/>
        <v>0</v>
      </c>
      <c r="IK160" s="25">
        <f t="shared" si="412"/>
        <v>0</v>
      </c>
      <c r="IL160" s="25">
        <f t="shared" si="412"/>
        <v>0</v>
      </c>
      <c r="IM160" s="25">
        <f t="shared" si="412"/>
        <v>0</v>
      </c>
      <c r="IN160" s="25">
        <f t="shared" si="412"/>
        <v>0</v>
      </c>
      <c r="IO160" s="25">
        <f t="shared" si="412"/>
        <v>0</v>
      </c>
      <c r="IP160" s="25">
        <f t="shared" si="412"/>
        <v>0</v>
      </c>
      <c r="IQ160" s="25">
        <f t="shared" si="412"/>
        <v>0</v>
      </c>
      <c r="IR160" s="197">
        <f t="shared" si="412"/>
        <v>0</v>
      </c>
    </row>
    <row r="161" spans="1:252" s="8" customFormat="1" hidden="1" x14ac:dyDescent="0.25">
      <c r="A161" s="216"/>
      <c r="B161" s="49"/>
      <c r="C161" s="25">
        <f t="shared" ref="C161:BN161" si="413">IF(C168=1,C120,0)</f>
        <v>0</v>
      </c>
      <c r="D161" s="25">
        <f t="shared" si="413"/>
        <v>0</v>
      </c>
      <c r="E161" s="25">
        <f t="shared" si="413"/>
        <v>0</v>
      </c>
      <c r="F161" s="25">
        <f t="shared" si="413"/>
        <v>0</v>
      </c>
      <c r="G161" s="25">
        <f t="shared" si="413"/>
        <v>0</v>
      </c>
      <c r="H161" s="25">
        <f t="shared" si="413"/>
        <v>0</v>
      </c>
      <c r="I161" s="25">
        <f t="shared" si="413"/>
        <v>0</v>
      </c>
      <c r="J161" s="25">
        <f t="shared" si="413"/>
        <v>0</v>
      </c>
      <c r="K161" s="25">
        <f t="shared" si="413"/>
        <v>0</v>
      </c>
      <c r="L161" s="25">
        <f t="shared" si="413"/>
        <v>0</v>
      </c>
      <c r="M161" s="25">
        <f t="shared" si="413"/>
        <v>0</v>
      </c>
      <c r="N161" s="25">
        <f t="shared" si="413"/>
        <v>0</v>
      </c>
      <c r="O161" s="25">
        <f t="shared" si="413"/>
        <v>0</v>
      </c>
      <c r="P161" s="25">
        <f t="shared" si="413"/>
        <v>0</v>
      </c>
      <c r="Q161" s="25">
        <f t="shared" si="413"/>
        <v>0</v>
      </c>
      <c r="R161" s="25">
        <f t="shared" si="413"/>
        <v>0</v>
      </c>
      <c r="S161" s="25">
        <f t="shared" si="413"/>
        <v>0</v>
      </c>
      <c r="T161" s="25">
        <f t="shared" si="413"/>
        <v>0</v>
      </c>
      <c r="U161" s="25">
        <f t="shared" si="413"/>
        <v>0</v>
      </c>
      <c r="V161" s="25">
        <f t="shared" si="413"/>
        <v>0</v>
      </c>
      <c r="W161" s="25">
        <f t="shared" si="413"/>
        <v>0</v>
      </c>
      <c r="X161" s="25">
        <f t="shared" si="413"/>
        <v>0</v>
      </c>
      <c r="Y161" s="25">
        <f t="shared" si="413"/>
        <v>0</v>
      </c>
      <c r="Z161" s="25">
        <f t="shared" si="413"/>
        <v>0</v>
      </c>
      <c r="AA161" s="25">
        <f t="shared" si="413"/>
        <v>0</v>
      </c>
      <c r="AB161" s="25">
        <f t="shared" si="413"/>
        <v>0</v>
      </c>
      <c r="AC161" s="25">
        <f t="shared" si="413"/>
        <v>0</v>
      </c>
      <c r="AD161" s="25">
        <f t="shared" si="413"/>
        <v>0</v>
      </c>
      <c r="AE161" s="25">
        <f t="shared" si="413"/>
        <v>0</v>
      </c>
      <c r="AF161" s="25">
        <f t="shared" si="413"/>
        <v>0</v>
      </c>
      <c r="AG161" s="25">
        <f t="shared" si="413"/>
        <v>0</v>
      </c>
      <c r="AH161" s="25">
        <f t="shared" si="413"/>
        <v>0</v>
      </c>
      <c r="AI161" s="25">
        <f t="shared" si="413"/>
        <v>0</v>
      </c>
      <c r="AJ161" s="25">
        <f t="shared" si="413"/>
        <v>0</v>
      </c>
      <c r="AK161" s="25">
        <f t="shared" si="413"/>
        <v>0</v>
      </c>
      <c r="AL161" s="25">
        <f t="shared" si="413"/>
        <v>0</v>
      </c>
      <c r="AM161" s="25">
        <f t="shared" si="413"/>
        <v>0</v>
      </c>
      <c r="AN161" s="25">
        <f t="shared" si="413"/>
        <v>0</v>
      </c>
      <c r="AO161" s="25">
        <f t="shared" si="413"/>
        <v>0</v>
      </c>
      <c r="AP161" s="25">
        <f t="shared" si="413"/>
        <v>0</v>
      </c>
      <c r="AQ161" s="25">
        <f t="shared" si="413"/>
        <v>0</v>
      </c>
      <c r="AR161" s="25">
        <f t="shared" si="413"/>
        <v>0</v>
      </c>
      <c r="AS161" s="25">
        <f t="shared" si="413"/>
        <v>0</v>
      </c>
      <c r="AT161" s="25">
        <f t="shared" si="413"/>
        <v>0</v>
      </c>
      <c r="AU161" s="25">
        <f t="shared" si="413"/>
        <v>0</v>
      </c>
      <c r="AV161" s="25">
        <f t="shared" si="413"/>
        <v>0</v>
      </c>
      <c r="AW161" s="25">
        <f t="shared" si="413"/>
        <v>0</v>
      </c>
      <c r="AX161" s="25">
        <f t="shared" si="413"/>
        <v>0</v>
      </c>
      <c r="AY161" s="25">
        <f t="shared" si="413"/>
        <v>0</v>
      </c>
      <c r="AZ161" s="25">
        <f t="shared" si="413"/>
        <v>0</v>
      </c>
      <c r="BA161" s="25">
        <f t="shared" si="413"/>
        <v>0</v>
      </c>
      <c r="BB161" s="25">
        <f t="shared" si="413"/>
        <v>0</v>
      </c>
      <c r="BC161" s="25">
        <f t="shared" si="413"/>
        <v>0</v>
      </c>
      <c r="BD161" s="25">
        <f t="shared" si="413"/>
        <v>0</v>
      </c>
      <c r="BE161" s="25">
        <f t="shared" si="413"/>
        <v>0</v>
      </c>
      <c r="BF161" s="25">
        <f t="shared" si="413"/>
        <v>0</v>
      </c>
      <c r="BG161" s="25">
        <f t="shared" si="413"/>
        <v>0</v>
      </c>
      <c r="BH161" s="25">
        <f t="shared" si="413"/>
        <v>0</v>
      </c>
      <c r="BI161" s="25">
        <f t="shared" si="413"/>
        <v>0</v>
      </c>
      <c r="BJ161" s="25">
        <f t="shared" si="413"/>
        <v>0</v>
      </c>
      <c r="BK161" s="25">
        <f t="shared" si="413"/>
        <v>0</v>
      </c>
      <c r="BL161" s="25">
        <f t="shared" si="413"/>
        <v>0</v>
      </c>
      <c r="BM161" s="25">
        <f t="shared" si="413"/>
        <v>0</v>
      </c>
      <c r="BN161" s="25">
        <f t="shared" si="413"/>
        <v>0</v>
      </c>
      <c r="BO161" s="25">
        <f t="shared" ref="BO161:DZ161" si="414">IF(BO168=1,BO120,0)</f>
        <v>0</v>
      </c>
      <c r="BP161" s="25">
        <f t="shared" si="414"/>
        <v>0</v>
      </c>
      <c r="BQ161" s="25">
        <f t="shared" si="414"/>
        <v>0</v>
      </c>
      <c r="BR161" s="25">
        <f t="shared" si="414"/>
        <v>0</v>
      </c>
      <c r="BS161" s="25">
        <f t="shared" si="414"/>
        <v>0</v>
      </c>
      <c r="BT161" s="25">
        <f t="shared" si="414"/>
        <v>0</v>
      </c>
      <c r="BU161" s="25">
        <f t="shared" si="414"/>
        <v>0</v>
      </c>
      <c r="BV161" s="25">
        <f t="shared" si="414"/>
        <v>0</v>
      </c>
      <c r="BW161" s="25">
        <f t="shared" si="414"/>
        <v>0</v>
      </c>
      <c r="BX161" s="25">
        <f t="shared" si="414"/>
        <v>0</v>
      </c>
      <c r="BY161" s="25">
        <f t="shared" si="414"/>
        <v>0</v>
      </c>
      <c r="BZ161" s="25">
        <f t="shared" si="414"/>
        <v>0</v>
      </c>
      <c r="CA161" s="25">
        <f t="shared" si="414"/>
        <v>0</v>
      </c>
      <c r="CB161" s="25">
        <f t="shared" si="414"/>
        <v>0</v>
      </c>
      <c r="CC161" s="25">
        <f t="shared" si="414"/>
        <v>0</v>
      </c>
      <c r="CD161" s="25">
        <f t="shared" si="414"/>
        <v>0</v>
      </c>
      <c r="CE161" s="25">
        <f t="shared" si="414"/>
        <v>0</v>
      </c>
      <c r="CF161" s="25">
        <f t="shared" si="414"/>
        <v>0</v>
      </c>
      <c r="CG161" s="25">
        <f t="shared" si="414"/>
        <v>0</v>
      </c>
      <c r="CH161" s="25">
        <f t="shared" si="414"/>
        <v>0</v>
      </c>
      <c r="CI161" s="25">
        <f t="shared" si="414"/>
        <v>0</v>
      </c>
      <c r="CJ161" s="25">
        <f t="shared" si="414"/>
        <v>0</v>
      </c>
      <c r="CK161" s="25">
        <f t="shared" si="414"/>
        <v>0</v>
      </c>
      <c r="CL161" s="25">
        <f t="shared" si="414"/>
        <v>0</v>
      </c>
      <c r="CM161" s="25">
        <f t="shared" si="414"/>
        <v>0</v>
      </c>
      <c r="CN161" s="25">
        <f t="shared" si="414"/>
        <v>0</v>
      </c>
      <c r="CO161" s="25">
        <f t="shared" si="414"/>
        <v>0</v>
      </c>
      <c r="CP161" s="25">
        <f t="shared" si="414"/>
        <v>0</v>
      </c>
      <c r="CQ161" s="25">
        <f t="shared" si="414"/>
        <v>0</v>
      </c>
      <c r="CR161" s="25">
        <f t="shared" si="414"/>
        <v>0</v>
      </c>
      <c r="CS161" s="25">
        <f t="shared" si="414"/>
        <v>0</v>
      </c>
      <c r="CT161" s="25">
        <f t="shared" si="414"/>
        <v>0</v>
      </c>
      <c r="CU161" s="25">
        <f t="shared" si="414"/>
        <v>0</v>
      </c>
      <c r="CV161" s="25">
        <f t="shared" si="414"/>
        <v>0</v>
      </c>
      <c r="CW161" s="25">
        <f t="shared" si="414"/>
        <v>0</v>
      </c>
      <c r="CX161" s="25">
        <f t="shared" si="414"/>
        <v>0</v>
      </c>
      <c r="CY161" s="25">
        <f t="shared" si="414"/>
        <v>0</v>
      </c>
      <c r="CZ161" s="25">
        <f t="shared" si="414"/>
        <v>0</v>
      </c>
      <c r="DA161" s="25">
        <f t="shared" si="414"/>
        <v>0</v>
      </c>
      <c r="DB161" s="25">
        <f t="shared" si="414"/>
        <v>0</v>
      </c>
      <c r="DC161" s="25">
        <f t="shared" si="414"/>
        <v>0</v>
      </c>
      <c r="DD161" s="25">
        <f t="shared" si="414"/>
        <v>0</v>
      </c>
      <c r="DE161" s="25">
        <f t="shared" si="414"/>
        <v>0</v>
      </c>
      <c r="DF161" s="25">
        <f t="shared" si="414"/>
        <v>0</v>
      </c>
      <c r="DG161" s="25">
        <f t="shared" si="414"/>
        <v>0</v>
      </c>
      <c r="DH161" s="25">
        <f t="shared" si="414"/>
        <v>0</v>
      </c>
      <c r="DI161" s="25">
        <f t="shared" si="414"/>
        <v>0</v>
      </c>
      <c r="DJ161" s="25">
        <f t="shared" si="414"/>
        <v>0</v>
      </c>
      <c r="DK161" s="25">
        <f t="shared" si="414"/>
        <v>0</v>
      </c>
      <c r="DL161" s="25">
        <f t="shared" si="414"/>
        <v>0</v>
      </c>
      <c r="DM161" s="25">
        <f t="shared" si="414"/>
        <v>0</v>
      </c>
      <c r="DN161" s="25">
        <f t="shared" si="414"/>
        <v>0</v>
      </c>
      <c r="DO161" s="25">
        <f t="shared" si="414"/>
        <v>0</v>
      </c>
      <c r="DP161" s="25">
        <f t="shared" si="414"/>
        <v>0</v>
      </c>
      <c r="DQ161" s="25">
        <f t="shared" si="414"/>
        <v>0</v>
      </c>
      <c r="DR161" s="25">
        <f t="shared" si="414"/>
        <v>0</v>
      </c>
      <c r="DS161" s="25">
        <f t="shared" si="414"/>
        <v>0</v>
      </c>
      <c r="DT161" s="25">
        <f t="shared" si="414"/>
        <v>0</v>
      </c>
      <c r="DU161" s="25">
        <f t="shared" si="414"/>
        <v>0</v>
      </c>
      <c r="DV161" s="25">
        <f t="shared" si="414"/>
        <v>0</v>
      </c>
      <c r="DW161" s="25">
        <f t="shared" si="414"/>
        <v>0</v>
      </c>
      <c r="DX161" s="25">
        <f t="shared" si="414"/>
        <v>0</v>
      </c>
      <c r="DY161" s="25">
        <f t="shared" si="414"/>
        <v>0</v>
      </c>
      <c r="DZ161" s="25">
        <f t="shared" si="414"/>
        <v>0</v>
      </c>
      <c r="EA161" s="25">
        <f t="shared" ref="EA161:GL161" si="415">IF(EA168=1,EA120,0)</f>
        <v>0</v>
      </c>
      <c r="EB161" s="25">
        <f t="shared" si="415"/>
        <v>0</v>
      </c>
      <c r="EC161" s="25">
        <f t="shared" si="415"/>
        <v>0</v>
      </c>
      <c r="ED161" s="25">
        <f t="shared" si="415"/>
        <v>0</v>
      </c>
      <c r="EE161" s="25">
        <f t="shared" si="415"/>
        <v>0</v>
      </c>
      <c r="EF161" s="25">
        <f t="shared" si="415"/>
        <v>0</v>
      </c>
      <c r="EG161" s="25">
        <f t="shared" si="415"/>
        <v>0</v>
      </c>
      <c r="EH161" s="25">
        <f t="shared" si="415"/>
        <v>0</v>
      </c>
      <c r="EI161" s="25">
        <f t="shared" si="415"/>
        <v>0</v>
      </c>
      <c r="EJ161" s="25">
        <f t="shared" si="415"/>
        <v>0</v>
      </c>
      <c r="EK161" s="25">
        <f t="shared" si="415"/>
        <v>0</v>
      </c>
      <c r="EL161" s="25">
        <f t="shared" si="415"/>
        <v>0</v>
      </c>
      <c r="EM161" s="25">
        <f t="shared" si="415"/>
        <v>0</v>
      </c>
      <c r="EN161" s="25">
        <f t="shared" si="415"/>
        <v>0</v>
      </c>
      <c r="EO161" s="25">
        <f t="shared" si="415"/>
        <v>0</v>
      </c>
      <c r="EP161" s="25">
        <f t="shared" si="415"/>
        <v>0</v>
      </c>
      <c r="EQ161" s="25">
        <f t="shared" si="415"/>
        <v>0</v>
      </c>
      <c r="ER161" s="25">
        <f t="shared" si="415"/>
        <v>0</v>
      </c>
      <c r="ES161" s="25">
        <f t="shared" si="415"/>
        <v>0</v>
      </c>
      <c r="ET161" s="25">
        <f t="shared" si="415"/>
        <v>0</v>
      </c>
      <c r="EU161" s="25">
        <f t="shared" si="415"/>
        <v>0</v>
      </c>
      <c r="EV161" s="25">
        <f t="shared" si="415"/>
        <v>0</v>
      </c>
      <c r="EW161" s="25">
        <f t="shared" si="415"/>
        <v>0</v>
      </c>
      <c r="EX161" s="25">
        <f t="shared" si="415"/>
        <v>0</v>
      </c>
      <c r="EY161" s="25">
        <f t="shared" si="415"/>
        <v>0</v>
      </c>
      <c r="EZ161" s="25">
        <f t="shared" si="415"/>
        <v>0</v>
      </c>
      <c r="FA161" s="25">
        <f t="shared" si="415"/>
        <v>0</v>
      </c>
      <c r="FB161" s="25">
        <f t="shared" si="415"/>
        <v>0</v>
      </c>
      <c r="FC161" s="25">
        <f t="shared" si="415"/>
        <v>0</v>
      </c>
      <c r="FD161" s="25">
        <f t="shared" si="415"/>
        <v>0</v>
      </c>
      <c r="FE161" s="25">
        <f t="shared" si="415"/>
        <v>0</v>
      </c>
      <c r="FF161" s="25">
        <f t="shared" si="415"/>
        <v>0</v>
      </c>
      <c r="FG161" s="25">
        <f t="shared" si="415"/>
        <v>0</v>
      </c>
      <c r="FH161" s="25">
        <f t="shared" si="415"/>
        <v>0</v>
      </c>
      <c r="FI161" s="25">
        <f t="shared" si="415"/>
        <v>0</v>
      </c>
      <c r="FJ161" s="25">
        <f t="shared" si="415"/>
        <v>0</v>
      </c>
      <c r="FK161" s="25">
        <f t="shared" si="415"/>
        <v>0</v>
      </c>
      <c r="FL161" s="25">
        <f t="shared" si="415"/>
        <v>0</v>
      </c>
      <c r="FM161" s="25">
        <f t="shared" si="415"/>
        <v>0</v>
      </c>
      <c r="FN161" s="25">
        <f t="shared" si="415"/>
        <v>0</v>
      </c>
      <c r="FO161" s="25">
        <f t="shared" si="415"/>
        <v>0</v>
      </c>
      <c r="FP161" s="25">
        <f t="shared" si="415"/>
        <v>795.02066369042257</v>
      </c>
      <c r="FQ161" s="25">
        <f t="shared" si="415"/>
        <v>0</v>
      </c>
      <c r="FR161" s="25">
        <f t="shared" si="415"/>
        <v>0</v>
      </c>
      <c r="FS161" s="25">
        <f t="shared" si="415"/>
        <v>0</v>
      </c>
      <c r="FT161" s="25">
        <f t="shared" si="415"/>
        <v>0</v>
      </c>
      <c r="FU161" s="25">
        <f t="shared" si="415"/>
        <v>0</v>
      </c>
      <c r="FV161" s="25">
        <f t="shared" si="415"/>
        <v>0</v>
      </c>
      <c r="FW161" s="25">
        <f t="shared" si="415"/>
        <v>0</v>
      </c>
      <c r="FX161" s="25">
        <f t="shared" si="415"/>
        <v>0</v>
      </c>
      <c r="FY161" s="25">
        <f t="shared" si="415"/>
        <v>0</v>
      </c>
      <c r="FZ161" s="25">
        <f t="shared" si="415"/>
        <v>0</v>
      </c>
      <c r="GA161" s="25">
        <f t="shared" si="415"/>
        <v>0</v>
      </c>
      <c r="GB161" s="25">
        <f t="shared" si="415"/>
        <v>0</v>
      </c>
      <c r="GC161" s="25">
        <f t="shared" si="415"/>
        <v>0</v>
      </c>
      <c r="GD161" s="25">
        <f t="shared" si="415"/>
        <v>0</v>
      </c>
      <c r="GE161" s="25">
        <f t="shared" si="415"/>
        <v>0</v>
      </c>
      <c r="GF161" s="25">
        <f t="shared" si="415"/>
        <v>0</v>
      </c>
      <c r="GG161" s="25">
        <f t="shared" si="415"/>
        <v>0</v>
      </c>
      <c r="GH161" s="25">
        <f t="shared" si="415"/>
        <v>0</v>
      </c>
      <c r="GI161" s="25">
        <f t="shared" si="415"/>
        <v>0</v>
      </c>
      <c r="GJ161" s="25">
        <f t="shared" si="415"/>
        <v>0</v>
      </c>
      <c r="GK161" s="25">
        <f t="shared" si="415"/>
        <v>0</v>
      </c>
      <c r="GL161" s="25">
        <f t="shared" si="415"/>
        <v>0</v>
      </c>
      <c r="GM161" s="25">
        <f t="shared" ref="GM161:IR161" si="416">IF(GM168=1,GM120,0)</f>
        <v>0</v>
      </c>
      <c r="GN161" s="25">
        <f t="shared" si="416"/>
        <v>0</v>
      </c>
      <c r="GO161" s="25">
        <f t="shared" si="416"/>
        <v>0</v>
      </c>
      <c r="GP161" s="25">
        <f t="shared" si="416"/>
        <v>0</v>
      </c>
      <c r="GQ161" s="25">
        <f t="shared" si="416"/>
        <v>0</v>
      </c>
      <c r="GR161" s="25">
        <f t="shared" si="416"/>
        <v>0</v>
      </c>
      <c r="GS161" s="25">
        <f t="shared" si="416"/>
        <v>0</v>
      </c>
      <c r="GT161" s="25">
        <f t="shared" si="416"/>
        <v>0</v>
      </c>
      <c r="GU161" s="25">
        <f t="shared" si="416"/>
        <v>0</v>
      </c>
      <c r="GV161" s="25">
        <f t="shared" si="416"/>
        <v>0</v>
      </c>
      <c r="GW161" s="25">
        <f t="shared" si="416"/>
        <v>0</v>
      </c>
      <c r="GX161" s="25">
        <f t="shared" si="416"/>
        <v>0</v>
      </c>
      <c r="GY161" s="25">
        <f t="shared" si="416"/>
        <v>0</v>
      </c>
      <c r="GZ161" s="25">
        <f t="shared" si="416"/>
        <v>0</v>
      </c>
      <c r="HA161" s="25">
        <f t="shared" si="416"/>
        <v>0</v>
      </c>
      <c r="HB161" s="25">
        <f t="shared" si="416"/>
        <v>0</v>
      </c>
      <c r="HC161" s="25">
        <f t="shared" si="416"/>
        <v>0</v>
      </c>
      <c r="HD161" s="25">
        <f t="shared" si="416"/>
        <v>0</v>
      </c>
      <c r="HE161" s="25">
        <f t="shared" si="416"/>
        <v>0</v>
      </c>
      <c r="HF161" s="25">
        <f t="shared" si="416"/>
        <v>0</v>
      </c>
      <c r="HG161" s="25">
        <f t="shared" si="416"/>
        <v>0</v>
      </c>
      <c r="HH161" s="25">
        <f t="shared" si="416"/>
        <v>0</v>
      </c>
      <c r="HI161" s="25">
        <f t="shared" si="416"/>
        <v>0</v>
      </c>
      <c r="HJ161" s="25">
        <f t="shared" si="416"/>
        <v>0</v>
      </c>
      <c r="HK161" s="25">
        <f t="shared" si="416"/>
        <v>0</v>
      </c>
      <c r="HL161" s="25">
        <f t="shared" si="416"/>
        <v>0</v>
      </c>
      <c r="HM161" s="25">
        <f t="shared" si="416"/>
        <v>0</v>
      </c>
      <c r="HN161" s="25">
        <f t="shared" si="416"/>
        <v>0</v>
      </c>
      <c r="HO161" s="25">
        <f t="shared" si="416"/>
        <v>0</v>
      </c>
      <c r="HP161" s="25">
        <f t="shared" si="416"/>
        <v>0</v>
      </c>
      <c r="HQ161" s="25">
        <f t="shared" si="416"/>
        <v>0</v>
      </c>
      <c r="HR161" s="25">
        <f t="shared" si="416"/>
        <v>0</v>
      </c>
      <c r="HS161" s="25">
        <f t="shared" si="416"/>
        <v>0</v>
      </c>
      <c r="HT161" s="25">
        <f t="shared" si="416"/>
        <v>0</v>
      </c>
      <c r="HU161" s="25">
        <f t="shared" si="416"/>
        <v>0</v>
      </c>
      <c r="HV161" s="25">
        <f t="shared" si="416"/>
        <v>0</v>
      </c>
      <c r="HW161" s="25">
        <f t="shared" si="416"/>
        <v>0</v>
      </c>
      <c r="HX161" s="25">
        <f t="shared" si="416"/>
        <v>0</v>
      </c>
      <c r="HY161" s="25">
        <f t="shared" si="416"/>
        <v>0</v>
      </c>
      <c r="HZ161" s="25">
        <f t="shared" si="416"/>
        <v>0</v>
      </c>
      <c r="IA161" s="25">
        <f t="shared" si="416"/>
        <v>0</v>
      </c>
      <c r="IB161" s="25">
        <f t="shared" si="416"/>
        <v>0</v>
      </c>
      <c r="IC161" s="25">
        <f t="shared" si="416"/>
        <v>0</v>
      </c>
      <c r="ID161" s="25">
        <f t="shared" si="416"/>
        <v>0</v>
      </c>
      <c r="IE161" s="25">
        <f t="shared" si="416"/>
        <v>0</v>
      </c>
      <c r="IF161" s="25">
        <f t="shared" si="416"/>
        <v>0</v>
      </c>
      <c r="IG161" s="25">
        <f t="shared" si="416"/>
        <v>0</v>
      </c>
      <c r="IH161" s="25">
        <f t="shared" si="416"/>
        <v>0</v>
      </c>
      <c r="II161" s="25">
        <f t="shared" si="416"/>
        <v>0</v>
      </c>
      <c r="IJ161" s="25">
        <f t="shared" si="416"/>
        <v>0</v>
      </c>
      <c r="IK161" s="25">
        <f t="shared" si="416"/>
        <v>0</v>
      </c>
      <c r="IL161" s="25">
        <f t="shared" si="416"/>
        <v>0</v>
      </c>
      <c r="IM161" s="25">
        <f t="shared" si="416"/>
        <v>0</v>
      </c>
      <c r="IN161" s="25">
        <f t="shared" si="416"/>
        <v>0</v>
      </c>
      <c r="IO161" s="25">
        <f t="shared" si="416"/>
        <v>0</v>
      </c>
      <c r="IP161" s="25">
        <f t="shared" si="416"/>
        <v>0</v>
      </c>
      <c r="IQ161" s="25">
        <f t="shared" si="416"/>
        <v>0</v>
      </c>
      <c r="IR161" s="197">
        <f t="shared" si="416"/>
        <v>0</v>
      </c>
    </row>
    <row r="162" spans="1:252" s="8" customFormat="1" hidden="1" x14ac:dyDescent="0.25">
      <c r="A162" s="216"/>
      <c r="B162" s="49"/>
      <c r="C162" s="25">
        <f t="shared" ref="C162:BN162" si="417">IF(C168=1,C67,0)</f>
        <v>0</v>
      </c>
      <c r="D162" s="25">
        <f t="shared" si="417"/>
        <v>0</v>
      </c>
      <c r="E162" s="25">
        <f t="shared" si="417"/>
        <v>0</v>
      </c>
      <c r="F162" s="25">
        <f t="shared" si="417"/>
        <v>0</v>
      </c>
      <c r="G162" s="25">
        <f t="shared" si="417"/>
        <v>0</v>
      </c>
      <c r="H162" s="25">
        <f t="shared" si="417"/>
        <v>0</v>
      </c>
      <c r="I162" s="25">
        <f t="shared" si="417"/>
        <v>0</v>
      </c>
      <c r="J162" s="25">
        <f t="shared" si="417"/>
        <v>0</v>
      </c>
      <c r="K162" s="25">
        <f t="shared" si="417"/>
        <v>0</v>
      </c>
      <c r="L162" s="25">
        <f t="shared" si="417"/>
        <v>0</v>
      </c>
      <c r="M162" s="25">
        <f t="shared" si="417"/>
        <v>0</v>
      </c>
      <c r="N162" s="25">
        <f t="shared" si="417"/>
        <v>0</v>
      </c>
      <c r="O162" s="25">
        <f t="shared" si="417"/>
        <v>0</v>
      </c>
      <c r="P162" s="25">
        <f t="shared" si="417"/>
        <v>0</v>
      </c>
      <c r="Q162" s="25">
        <f t="shared" si="417"/>
        <v>0</v>
      </c>
      <c r="R162" s="25">
        <f t="shared" si="417"/>
        <v>0</v>
      </c>
      <c r="S162" s="25">
        <f t="shared" si="417"/>
        <v>0</v>
      </c>
      <c r="T162" s="25">
        <f t="shared" si="417"/>
        <v>0</v>
      </c>
      <c r="U162" s="25">
        <f t="shared" si="417"/>
        <v>0</v>
      </c>
      <c r="V162" s="25">
        <f t="shared" si="417"/>
        <v>0</v>
      </c>
      <c r="W162" s="25">
        <f t="shared" si="417"/>
        <v>0</v>
      </c>
      <c r="X162" s="25">
        <f t="shared" si="417"/>
        <v>0</v>
      </c>
      <c r="Y162" s="25">
        <f t="shared" si="417"/>
        <v>0</v>
      </c>
      <c r="Z162" s="25">
        <f t="shared" si="417"/>
        <v>0</v>
      </c>
      <c r="AA162" s="25">
        <f t="shared" si="417"/>
        <v>0</v>
      </c>
      <c r="AB162" s="25">
        <f t="shared" si="417"/>
        <v>0</v>
      </c>
      <c r="AC162" s="25">
        <f t="shared" si="417"/>
        <v>0</v>
      </c>
      <c r="AD162" s="25">
        <f t="shared" si="417"/>
        <v>0</v>
      </c>
      <c r="AE162" s="25">
        <f t="shared" si="417"/>
        <v>0</v>
      </c>
      <c r="AF162" s="25">
        <f t="shared" si="417"/>
        <v>0</v>
      </c>
      <c r="AG162" s="25">
        <f t="shared" si="417"/>
        <v>0</v>
      </c>
      <c r="AH162" s="25">
        <f t="shared" si="417"/>
        <v>0</v>
      </c>
      <c r="AI162" s="25">
        <f t="shared" si="417"/>
        <v>0</v>
      </c>
      <c r="AJ162" s="25">
        <f t="shared" si="417"/>
        <v>0</v>
      </c>
      <c r="AK162" s="25">
        <f t="shared" si="417"/>
        <v>0</v>
      </c>
      <c r="AL162" s="25">
        <f t="shared" si="417"/>
        <v>0</v>
      </c>
      <c r="AM162" s="25">
        <f t="shared" si="417"/>
        <v>0</v>
      </c>
      <c r="AN162" s="25">
        <f t="shared" si="417"/>
        <v>0</v>
      </c>
      <c r="AO162" s="25">
        <f t="shared" si="417"/>
        <v>0</v>
      </c>
      <c r="AP162" s="25">
        <f t="shared" si="417"/>
        <v>0</v>
      </c>
      <c r="AQ162" s="25">
        <f t="shared" si="417"/>
        <v>0</v>
      </c>
      <c r="AR162" s="25">
        <f t="shared" si="417"/>
        <v>0</v>
      </c>
      <c r="AS162" s="25">
        <f t="shared" si="417"/>
        <v>0</v>
      </c>
      <c r="AT162" s="25">
        <f t="shared" si="417"/>
        <v>0</v>
      </c>
      <c r="AU162" s="25">
        <f t="shared" si="417"/>
        <v>0</v>
      </c>
      <c r="AV162" s="25">
        <f t="shared" si="417"/>
        <v>0</v>
      </c>
      <c r="AW162" s="25">
        <f t="shared" si="417"/>
        <v>0</v>
      </c>
      <c r="AX162" s="25">
        <f t="shared" si="417"/>
        <v>0</v>
      </c>
      <c r="AY162" s="25">
        <f t="shared" si="417"/>
        <v>0</v>
      </c>
      <c r="AZ162" s="25">
        <f t="shared" si="417"/>
        <v>0</v>
      </c>
      <c r="BA162" s="25">
        <f t="shared" si="417"/>
        <v>0</v>
      </c>
      <c r="BB162" s="25">
        <f t="shared" si="417"/>
        <v>0</v>
      </c>
      <c r="BC162" s="25">
        <f t="shared" si="417"/>
        <v>0</v>
      </c>
      <c r="BD162" s="25">
        <f t="shared" si="417"/>
        <v>0</v>
      </c>
      <c r="BE162" s="25">
        <f t="shared" si="417"/>
        <v>0</v>
      </c>
      <c r="BF162" s="25">
        <f t="shared" si="417"/>
        <v>0</v>
      </c>
      <c r="BG162" s="25">
        <f t="shared" si="417"/>
        <v>0</v>
      </c>
      <c r="BH162" s="25">
        <f t="shared" si="417"/>
        <v>0</v>
      </c>
      <c r="BI162" s="25">
        <f t="shared" si="417"/>
        <v>0</v>
      </c>
      <c r="BJ162" s="25">
        <f t="shared" si="417"/>
        <v>0</v>
      </c>
      <c r="BK162" s="25">
        <f t="shared" si="417"/>
        <v>0</v>
      </c>
      <c r="BL162" s="25">
        <f t="shared" si="417"/>
        <v>0</v>
      </c>
      <c r="BM162" s="25">
        <f t="shared" si="417"/>
        <v>0</v>
      </c>
      <c r="BN162" s="25">
        <f t="shared" si="417"/>
        <v>0</v>
      </c>
      <c r="BO162" s="25">
        <f t="shared" ref="BO162:DZ162" si="418">IF(BO168=1,BO67,0)</f>
        <v>0</v>
      </c>
      <c r="BP162" s="25">
        <f t="shared" si="418"/>
        <v>0</v>
      </c>
      <c r="BQ162" s="25">
        <f t="shared" si="418"/>
        <v>0</v>
      </c>
      <c r="BR162" s="25">
        <f t="shared" si="418"/>
        <v>0</v>
      </c>
      <c r="BS162" s="25">
        <f t="shared" si="418"/>
        <v>0</v>
      </c>
      <c r="BT162" s="25">
        <f t="shared" si="418"/>
        <v>0</v>
      </c>
      <c r="BU162" s="25">
        <f t="shared" si="418"/>
        <v>0</v>
      </c>
      <c r="BV162" s="25">
        <f t="shared" si="418"/>
        <v>0</v>
      </c>
      <c r="BW162" s="25">
        <f t="shared" si="418"/>
        <v>0</v>
      </c>
      <c r="BX162" s="25">
        <f t="shared" si="418"/>
        <v>0</v>
      </c>
      <c r="BY162" s="25">
        <f t="shared" si="418"/>
        <v>0</v>
      </c>
      <c r="BZ162" s="25">
        <f t="shared" si="418"/>
        <v>0</v>
      </c>
      <c r="CA162" s="25">
        <f t="shared" si="418"/>
        <v>0</v>
      </c>
      <c r="CB162" s="25">
        <f t="shared" si="418"/>
        <v>0</v>
      </c>
      <c r="CC162" s="25">
        <f t="shared" si="418"/>
        <v>0</v>
      </c>
      <c r="CD162" s="25">
        <f t="shared" si="418"/>
        <v>0</v>
      </c>
      <c r="CE162" s="25">
        <f t="shared" si="418"/>
        <v>0</v>
      </c>
      <c r="CF162" s="25">
        <f t="shared" si="418"/>
        <v>0</v>
      </c>
      <c r="CG162" s="25">
        <f t="shared" si="418"/>
        <v>0</v>
      </c>
      <c r="CH162" s="25">
        <f t="shared" si="418"/>
        <v>0</v>
      </c>
      <c r="CI162" s="25">
        <f t="shared" si="418"/>
        <v>0</v>
      </c>
      <c r="CJ162" s="25">
        <f t="shared" si="418"/>
        <v>0</v>
      </c>
      <c r="CK162" s="25">
        <f t="shared" si="418"/>
        <v>0</v>
      </c>
      <c r="CL162" s="25">
        <f t="shared" si="418"/>
        <v>0</v>
      </c>
      <c r="CM162" s="25">
        <f t="shared" si="418"/>
        <v>0</v>
      </c>
      <c r="CN162" s="25">
        <f t="shared" si="418"/>
        <v>0</v>
      </c>
      <c r="CO162" s="25">
        <f t="shared" si="418"/>
        <v>0</v>
      </c>
      <c r="CP162" s="25">
        <f t="shared" si="418"/>
        <v>0</v>
      </c>
      <c r="CQ162" s="25">
        <f t="shared" si="418"/>
        <v>0</v>
      </c>
      <c r="CR162" s="25">
        <f t="shared" si="418"/>
        <v>0</v>
      </c>
      <c r="CS162" s="25">
        <f t="shared" si="418"/>
        <v>0</v>
      </c>
      <c r="CT162" s="25">
        <f t="shared" si="418"/>
        <v>0</v>
      </c>
      <c r="CU162" s="25">
        <f t="shared" si="418"/>
        <v>0</v>
      </c>
      <c r="CV162" s="25">
        <f t="shared" si="418"/>
        <v>0</v>
      </c>
      <c r="CW162" s="25">
        <f t="shared" si="418"/>
        <v>0</v>
      </c>
      <c r="CX162" s="25">
        <f t="shared" si="418"/>
        <v>0</v>
      </c>
      <c r="CY162" s="25">
        <f t="shared" si="418"/>
        <v>0</v>
      </c>
      <c r="CZ162" s="25">
        <f t="shared" si="418"/>
        <v>0</v>
      </c>
      <c r="DA162" s="25">
        <f t="shared" si="418"/>
        <v>0</v>
      </c>
      <c r="DB162" s="25">
        <f t="shared" si="418"/>
        <v>0</v>
      </c>
      <c r="DC162" s="25">
        <f t="shared" si="418"/>
        <v>0</v>
      </c>
      <c r="DD162" s="25">
        <f t="shared" si="418"/>
        <v>0</v>
      </c>
      <c r="DE162" s="25">
        <f t="shared" si="418"/>
        <v>0</v>
      </c>
      <c r="DF162" s="25">
        <f t="shared" si="418"/>
        <v>0</v>
      </c>
      <c r="DG162" s="25">
        <f t="shared" si="418"/>
        <v>0</v>
      </c>
      <c r="DH162" s="25">
        <f t="shared" si="418"/>
        <v>0</v>
      </c>
      <c r="DI162" s="25">
        <f t="shared" si="418"/>
        <v>0</v>
      </c>
      <c r="DJ162" s="25">
        <f t="shared" si="418"/>
        <v>0</v>
      </c>
      <c r="DK162" s="25">
        <f t="shared" si="418"/>
        <v>0</v>
      </c>
      <c r="DL162" s="25">
        <f t="shared" si="418"/>
        <v>0</v>
      </c>
      <c r="DM162" s="25">
        <f t="shared" si="418"/>
        <v>0</v>
      </c>
      <c r="DN162" s="25">
        <f t="shared" si="418"/>
        <v>0</v>
      </c>
      <c r="DO162" s="25">
        <f t="shared" si="418"/>
        <v>0</v>
      </c>
      <c r="DP162" s="25">
        <f t="shared" si="418"/>
        <v>0</v>
      </c>
      <c r="DQ162" s="25">
        <f t="shared" si="418"/>
        <v>0</v>
      </c>
      <c r="DR162" s="25">
        <f t="shared" si="418"/>
        <v>0</v>
      </c>
      <c r="DS162" s="25">
        <f t="shared" si="418"/>
        <v>0</v>
      </c>
      <c r="DT162" s="25">
        <f t="shared" si="418"/>
        <v>0</v>
      </c>
      <c r="DU162" s="25">
        <f t="shared" si="418"/>
        <v>0</v>
      </c>
      <c r="DV162" s="25">
        <f t="shared" si="418"/>
        <v>0</v>
      </c>
      <c r="DW162" s="25">
        <f t="shared" si="418"/>
        <v>0</v>
      </c>
      <c r="DX162" s="25">
        <f t="shared" si="418"/>
        <v>0</v>
      </c>
      <c r="DY162" s="25">
        <f t="shared" si="418"/>
        <v>0</v>
      </c>
      <c r="DZ162" s="25">
        <f t="shared" si="418"/>
        <v>0</v>
      </c>
      <c r="EA162" s="25">
        <f t="shared" ref="EA162:GL162" si="419">IF(EA168=1,EA67,0)</f>
        <v>0</v>
      </c>
      <c r="EB162" s="25">
        <f t="shared" si="419"/>
        <v>0</v>
      </c>
      <c r="EC162" s="25">
        <f t="shared" si="419"/>
        <v>0</v>
      </c>
      <c r="ED162" s="25">
        <f t="shared" si="419"/>
        <v>0</v>
      </c>
      <c r="EE162" s="25">
        <f t="shared" si="419"/>
        <v>0</v>
      </c>
      <c r="EF162" s="25">
        <f t="shared" si="419"/>
        <v>0</v>
      </c>
      <c r="EG162" s="25">
        <f t="shared" si="419"/>
        <v>0</v>
      </c>
      <c r="EH162" s="25">
        <f t="shared" si="419"/>
        <v>0</v>
      </c>
      <c r="EI162" s="25">
        <f t="shared" si="419"/>
        <v>0</v>
      </c>
      <c r="EJ162" s="25">
        <f t="shared" si="419"/>
        <v>0</v>
      </c>
      <c r="EK162" s="25">
        <f t="shared" si="419"/>
        <v>0</v>
      </c>
      <c r="EL162" s="25">
        <f t="shared" si="419"/>
        <v>0</v>
      </c>
      <c r="EM162" s="25">
        <f t="shared" si="419"/>
        <v>0</v>
      </c>
      <c r="EN162" s="25">
        <f t="shared" si="419"/>
        <v>0</v>
      </c>
      <c r="EO162" s="25">
        <f t="shared" si="419"/>
        <v>0</v>
      </c>
      <c r="EP162" s="25">
        <f t="shared" si="419"/>
        <v>0</v>
      </c>
      <c r="EQ162" s="25">
        <f t="shared" si="419"/>
        <v>0</v>
      </c>
      <c r="ER162" s="25">
        <f t="shared" si="419"/>
        <v>0</v>
      </c>
      <c r="ES162" s="25">
        <f t="shared" si="419"/>
        <v>0</v>
      </c>
      <c r="ET162" s="25">
        <f t="shared" si="419"/>
        <v>0</v>
      </c>
      <c r="EU162" s="25">
        <f t="shared" si="419"/>
        <v>0</v>
      </c>
      <c r="EV162" s="25">
        <f t="shared" si="419"/>
        <v>0</v>
      </c>
      <c r="EW162" s="25">
        <f t="shared" si="419"/>
        <v>0</v>
      </c>
      <c r="EX162" s="25">
        <f t="shared" si="419"/>
        <v>0</v>
      </c>
      <c r="EY162" s="25">
        <f t="shared" si="419"/>
        <v>0</v>
      </c>
      <c r="EZ162" s="25">
        <f t="shared" si="419"/>
        <v>0</v>
      </c>
      <c r="FA162" s="25">
        <f t="shared" si="419"/>
        <v>0</v>
      </c>
      <c r="FB162" s="25">
        <f t="shared" si="419"/>
        <v>0</v>
      </c>
      <c r="FC162" s="25">
        <f t="shared" si="419"/>
        <v>0</v>
      </c>
      <c r="FD162" s="25">
        <f t="shared" si="419"/>
        <v>0</v>
      </c>
      <c r="FE162" s="25">
        <f t="shared" si="419"/>
        <v>0</v>
      </c>
      <c r="FF162" s="25">
        <f t="shared" si="419"/>
        <v>0</v>
      </c>
      <c r="FG162" s="25">
        <f t="shared" si="419"/>
        <v>0</v>
      </c>
      <c r="FH162" s="25">
        <f t="shared" si="419"/>
        <v>0</v>
      </c>
      <c r="FI162" s="25">
        <f t="shared" si="419"/>
        <v>0</v>
      </c>
      <c r="FJ162" s="25">
        <f t="shared" si="419"/>
        <v>0</v>
      </c>
      <c r="FK162" s="25">
        <f t="shared" si="419"/>
        <v>0</v>
      </c>
      <c r="FL162" s="25">
        <f t="shared" si="419"/>
        <v>0</v>
      </c>
      <c r="FM162" s="25">
        <f t="shared" si="419"/>
        <v>0</v>
      </c>
      <c r="FN162" s="25">
        <f t="shared" si="419"/>
        <v>0</v>
      </c>
      <c r="FO162" s="25">
        <f t="shared" si="419"/>
        <v>0</v>
      </c>
      <c r="FP162" s="25">
        <f t="shared" si="419"/>
        <v>2563.2255458517484</v>
      </c>
      <c r="FQ162" s="25">
        <f t="shared" si="419"/>
        <v>0</v>
      </c>
      <c r="FR162" s="25">
        <f t="shared" si="419"/>
        <v>0</v>
      </c>
      <c r="FS162" s="25">
        <f t="shared" si="419"/>
        <v>0</v>
      </c>
      <c r="FT162" s="25">
        <f t="shared" si="419"/>
        <v>0</v>
      </c>
      <c r="FU162" s="25">
        <f t="shared" si="419"/>
        <v>0</v>
      </c>
      <c r="FV162" s="25">
        <f t="shared" si="419"/>
        <v>0</v>
      </c>
      <c r="FW162" s="25">
        <f t="shared" si="419"/>
        <v>0</v>
      </c>
      <c r="FX162" s="25">
        <f t="shared" si="419"/>
        <v>0</v>
      </c>
      <c r="FY162" s="25">
        <f t="shared" si="419"/>
        <v>0</v>
      </c>
      <c r="FZ162" s="25">
        <f t="shared" si="419"/>
        <v>0</v>
      </c>
      <c r="GA162" s="25">
        <f t="shared" si="419"/>
        <v>0</v>
      </c>
      <c r="GB162" s="25">
        <f t="shared" si="419"/>
        <v>0</v>
      </c>
      <c r="GC162" s="25">
        <f t="shared" si="419"/>
        <v>0</v>
      </c>
      <c r="GD162" s="25">
        <f t="shared" si="419"/>
        <v>0</v>
      </c>
      <c r="GE162" s="25">
        <f t="shared" si="419"/>
        <v>0</v>
      </c>
      <c r="GF162" s="25">
        <f t="shared" si="419"/>
        <v>0</v>
      </c>
      <c r="GG162" s="25">
        <f t="shared" si="419"/>
        <v>0</v>
      </c>
      <c r="GH162" s="25">
        <f t="shared" si="419"/>
        <v>0</v>
      </c>
      <c r="GI162" s="25">
        <f t="shared" si="419"/>
        <v>0</v>
      </c>
      <c r="GJ162" s="25">
        <f t="shared" si="419"/>
        <v>0</v>
      </c>
      <c r="GK162" s="25">
        <f t="shared" si="419"/>
        <v>0</v>
      </c>
      <c r="GL162" s="25">
        <f t="shared" si="419"/>
        <v>0</v>
      </c>
      <c r="GM162" s="25">
        <f t="shared" ref="GM162:IR162" si="420">IF(GM168=1,GM67,0)</f>
        <v>0</v>
      </c>
      <c r="GN162" s="25">
        <f t="shared" si="420"/>
        <v>0</v>
      </c>
      <c r="GO162" s="25">
        <f t="shared" si="420"/>
        <v>0</v>
      </c>
      <c r="GP162" s="25">
        <f t="shared" si="420"/>
        <v>0</v>
      </c>
      <c r="GQ162" s="25">
        <f t="shared" si="420"/>
        <v>0</v>
      </c>
      <c r="GR162" s="25">
        <f t="shared" si="420"/>
        <v>0</v>
      </c>
      <c r="GS162" s="25">
        <f t="shared" si="420"/>
        <v>0</v>
      </c>
      <c r="GT162" s="25">
        <f t="shared" si="420"/>
        <v>0</v>
      </c>
      <c r="GU162" s="25">
        <f t="shared" si="420"/>
        <v>0</v>
      </c>
      <c r="GV162" s="25">
        <f t="shared" si="420"/>
        <v>0</v>
      </c>
      <c r="GW162" s="25">
        <f t="shared" si="420"/>
        <v>0</v>
      </c>
      <c r="GX162" s="25">
        <f t="shared" si="420"/>
        <v>0</v>
      </c>
      <c r="GY162" s="25">
        <f t="shared" si="420"/>
        <v>0</v>
      </c>
      <c r="GZ162" s="25">
        <f t="shared" si="420"/>
        <v>0</v>
      </c>
      <c r="HA162" s="25">
        <f t="shared" si="420"/>
        <v>0</v>
      </c>
      <c r="HB162" s="25">
        <f t="shared" si="420"/>
        <v>0</v>
      </c>
      <c r="HC162" s="25">
        <f t="shared" si="420"/>
        <v>0</v>
      </c>
      <c r="HD162" s="25">
        <f t="shared" si="420"/>
        <v>0</v>
      </c>
      <c r="HE162" s="25">
        <f t="shared" si="420"/>
        <v>0</v>
      </c>
      <c r="HF162" s="25">
        <f t="shared" si="420"/>
        <v>0</v>
      </c>
      <c r="HG162" s="25">
        <f t="shared" si="420"/>
        <v>0</v>
      </c>
      <c r="HH162" s="25">
        <f t="shared" si="420"/>
        <v>0</v>
      </c>
      <c r="HI162" s="25">
        <f t="shared" si="420"/>
        <v>0</v>
      </c>
      <c r="HJ162" s="25">
        <f t="shared" si="420"/>
        <v>0</v>
      </c>
      <c r="HK162" s="25">
        <f t="shared" si="420"/>
        <v>0</v>
      </c>
      <c r="HL162" s="25">
        <f t="shared" si="420"/>
        <v>0</v>
      </c>
      <c r="HM162" s="25">
        <f t="shared" si="420"/>
        <v>0</v>
      </c>
      <c r="HN162" s="25">
        <f t="shared" si="420"/>
        <v>0</v>
      </c>
      <c r="HO162" s="25">
        <f t="shared" si="420"/>
        <v>0</v>
      </c>
      <c r="HP162" s="25">
        <f t="shared" si="420"/>
        <v>0</v>
      </c>
      <c r="HQ162" s="25">
        <f t="shared" si="420"/>
        <v>0</v>
      </c>
      <c r="HR162" s="25">
        <f t="shared" si="420"/>
        <v>0</v>
      </c>
      <c r="HS162" s="25">
        <f t="shared" si="420"/>
        <v>0</v>
      </c>
      <c r="HT162" s="25">
        <f t="shared" si="420"/>
        <v>0</v>
      </c>
      <c r="HU162" s="25">
        <f t="shared" si="420"/>
        <v>0</v>
      </c>
      <c r="HV162" s="25">
        <f t="shared" si="420"/>
        <v>0</v>
      </c>
      <c r="HW162" s="25">
        <f t="shared" si="420"/>
        <v>0</v>
      </c>
      <c r="HX162" s="25">
        <f t="shared" si="420"/>
        <v>0</v>
      </c>
      <c r="HY162" s="25">
        <f t="shared" si="420"/>
        <v>0</v>
      </c>
      <c r="HZ162" s="25">
        <f t="shared" si="420"/>
        <v>0</v>
      </c>
      <c r="IA162" s="25">
        <f t="shared" si="420"/>
        <v>0</v>
      </c>
      <c r="IB162" s="25">
        <f t="shared" si="420"/>
        <v>0</v>
      </c>
      <c r="IC162" s="25">
        <f t="shared" si="420"/>
        <v>0</v>
      </c>
      <c r="ID162" s="25">
        <f t="shared" si="420"/>
        <v>0</v>
      </c>
      <c r="IE162" s="25">
        <f t="shared" si="420"/>
        <v>0</v>
      </c>
      <c r="IF162" s="25">
        <f t="shared" si="420"/>
        <v>0</v>
      </c>
      <c r="IG162" s="25">
        <f t="shared" si="420"/>
        <v>0</v>
      </c>
      <c r="IH162" s="25">
        <f t="shared" si="420"/>
        <v>0</v>
      </c>
      <c r="II162" s="25">
        <f t="shared" si="420"/>
        <v>0</v>
      </c>
      <c r="IJ162" s="25">
        <f t="shared" si="420"/>
        <v>0</v>
      </c>
      <c r="IK162" s="25">
        <f t="shared" si="420"/>
        <v>0</v>
      </c>
      <c r="IL162" s="25">
        <f t="shared" si="420"/>
        <v>0</v>
      </c>
      <c r="IM162" s="25">
        <f t="shared" si="420"/>
        <v>0</v>
      </c>
      <c r="IN162" s="25">
        <f t="shared" si="420"/>
        <v>0</v>
      </c>
      <c r="IO162" s="25">
        <f t="shared" si="420"/>
        <v>0</v>
      </c>
      <c r="IP162" s="25">
        <f t="shared" si="420"/>
        <v>0</v>
      </c>
      <c r="IQ162" s="25">
        <f t="shared" si="420"/>
        <v>0</v>
      </c>
      <c r="IR162" s="197">
        <f t="shared" si="420"/>
        <v>0</v>
      </c>
    </row>
    <row r="163" spans="1:252" s="8" customFormat="1" hidden="1" x14ac:dyDescent="0.25">
      <c r="A163" s="216"/>
      <c r="B163" s="49"/>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5"/>
      <c r="EB163" s="25"/>
      <c r="EC163" s="25"/>
      <c r="ED163" s="25"/>
      <c r="EE163" s="25"/>
      <c r="EF163" s="25"/>
      <c r="EG163" s="25"/>
      <c r="EH163" s="25"/>
      <c r="EI163" s="25"/>
      <c r="EJ163" s="25"/>
      <c r="EK163" s="25"/>
      <c r="EL163" s="25"/>
      <c r="EM163" s="25"/>
      <c r="EN163" s="25"/>
      <c r="EO163" s="25"/>
      <c r="EP163" s="25"/>
      <c r="EQ163" s="25"/>
      <c r="ER163" s="25"/>
      <c r="ES163" s="25"/>
      <c r="ET163" s="25"/>
      <c r="EU163" s="25"/>
      <c r="EV163" s="25"/>
      <c r="EW163" s="25"/>
      <c r="EX163" s="25"/>
      <c r="EY163" s="25"/>
      <c r="EZ163" s="25"/>
      <c r="FA163" s="25"/>
      <c r="FB163" s="25"/>
      <c r="FC163" s="25"/>
      <c r="FD163" s="25"/>
      <c r="FE163" s="25"/>
      <c r="FF163" s="25"/>
      <c r="FG163" s="25"/>
      <c r="FH163" s="25"/>
      <c r="FI163" s="25"/>
      <c r="FJ163" s="25"/>
      <c r="FK163" s="25"/>
      <c r="FL163" s="25"/>
      <c r="FM163" s="25"/>
      <c r="FN163" s="25"/>
      <c r="FO163" s="25"/>
      <c r="FP163" s="25"/>
      <c r="FQ163" s="25"/>
      <c r="FR163" s="25"/>
      <c r="FS163" s="25"/>
      <c r="FT163" s="25"/>
      <c r="FU163" s="25"/>
      <c r="FV163" s="25"/>
      <c r="FW163" s="25"/>
      <c r="FX163" s="25"/>
      <c r="FY163" s="25"/>
      <c r="FZ163" s="25"/>
      <c r="GA163" s="25"/>
      <c r="GB163" s="25"/>
      <c r="GC163" s="25"/>
      <c r="GD163" s="25"/>
      <c r="GE163" s="25"/>
      <c r="GF163" s="25"/>
      <c r="GG163" s="25"/>
      <c r="GH163" s="25"/>
      <c r="GI163" s="25"/>
      <c r="GJ163" s="25"/>
      <c r="GK163" s="25"/>
      <c r="GL163" s="25"/>
      <c r="GM163" s="25"/>
      <c r="GN163" s="25"/>
      <c r="GO163" s="25"/>
      <c r="GP163" s="25"/>
      <c r="GQ163" s="25"/>
      <c r="GR163" s="25"/>
      <c r="GS163" s="25"/>
      <c r="GT163" s="25"/>
      <c r="GU163" s="25"/>
      <c r="GV163" s="25"/>
      <c r="GW163" s="25"/>
      <c r="GX163" s="25"/>
      <c r="GY163" s="25"/>
      <c r="GZ163" s="25"/>
      <c r="HA163" s="25"/>
      <c r="HB163" s="25"/>
      <c r="HC163" s="25"/>
      <c r="HD163" s="25"/>
      <c r="HE163" s="25"/>
      <c r="HF163" s="25"/>
      <c r="HG163" s="25"/>
      <c r="HH163" s="25"/>
      <c r="HI163" s="25"/>
      <c r="HJ163" s="25"/>
      <c r="HK163" s="25"/>
      <c r="HL163" s="25"/>
      <c r="HM163" s="25"/>
      <c r="HN163" s="25"/>
      <c r="HO163" s="25"/>
      <c r="HP163" s="25"/>
      <c r="HQ163" s="25"/>
      <c r="HR163" s="25"/>
      <c r="HS163" s="25"/>
      <c r="HT163" s="25"/>
      <c r="HU163" s="25"/>
      <c r="HV163" s="25"/>
      <c r="HW163" s="25"/>
      <c r="HX163" s="25"/>
      <c r="HY163" s="25"/>
      <c r="HZ163" s="25"/>
      <c r="IA163" s="25"/>
      <c r="IB163" s="25"/>
      <c r="IC163" s="25"/>
      <c r="ID163" s="25"/>
      <c r="IE163" s="25"/>
      <c r="IF163" s="25"/>
      <c r="IG163" s="25"/>
      <c r="IH163" s="25"/>
      <c r="II163" s="25"/>
      <c r="IJ163" s="25"/>
      <c r="IK163" s="25"/>
      <c r="IL163" s="25"/>
      <c r="IM163" s="25"/>
      <c r="IN163" s="25"/>
      <c r="IO163" s="25"/>
      <c r="IP163" s="25"/>
      <c r="IQ163" s="25"/>
      <c r="IR163" s="197"/>
    </row>
    <row r="164" spans="1:252" s="8" customFormat="1" hidden="1" x14ac:dyDescent="0.25">
      <c r="A164" s="216"/>
      <c r="B164" s="48"/>
      <c r="C164" s="25">
        <f>IF(AND(C65=Results!$D$63,C75&gt;0),1,0)</f>
        <v>1</v>
      </c>
      <c r="D164" s="25">
        <f>IF(AND(D65=Results!$D$63,D75&gt;0),1,0)</f>
        <v>1</v>
      </c>
      <c r="E164" s="25">
        <f>IF(AND(E65=Results!$D$63,E75&gt;0),1,0)</f>
        <v>1</v>
      </c>
      <c r="F164" s="25">
        <f>IF(AND(F65=Results!$D$63,F75&gt;0),1,0)</f>
        <v>1</v>
      </c>
      <c r="G164" s="25">
        <f>IF(AND(G65=Results!$D$63,G75&gt;0),1,0)</f>
        <v>1</v>
      </c>
      <c r="H164" s="25">
        <f>IF(AND(H65=Results!$D$63,H75&gt;0),1,0)</f>
        <v>1</v>
      </c>
      <c r="I164" s="25">
        <f>IF(AND(I65=Results!$D$63,I75&gt;0),1,0)</f>
        <v>1</v>
      </c>
      <c r="J164" s="25">
        <f>IF(AND(J65=Results!$D$63,J75&gt;0),1,0)</f>
        <v>1</v>
      </c>
      <c r="K164" s="25">
        <f>IF(AND(K65=Results!$D$63,K75&gt;0),1,0)</f>
        <v>1</v>
      </c>
      <c r="L164" s="25">
        <f>IF(AND(L65=Results!$D$63,L75&gt;0),1,0)</f>
        <v>1</v>
      </c>
      <c r="M164" s="25">
        <f>IF(AND(M65=Results!$D$63,M75&gt;0),1,0)</f>
        <v>1</v>
      </c>
      <c r="N164" s="25">
        <f>IF(AND(N65=Results!$D$63,N75&gt;0),1,0)</f>
        <v>1</v>
      </c>
      <c r="O164" s="25">
        <f>IF(AND(O65=Results!$D$63,O75&gt;0),1,0)</f>
        <v>1</v>
      </c>
      <c r="P164" s="25">
        <f>IF(AND(P65=Results!$D$63,P75&gt;0),1,0)</f>
        <v>1</v>
      </c>
      <c r="Q164" s="25">
        <f>IF(AND(Q65=Results!$D$63,Q75&gt;0),1,0)</f>
        <v>1</v>
      </c>
      <c r="R164" s="25">
        <f>IF(AND(R65=Results!$D$63,R75&gt;0),1,0)</f>
        <v>1</v>
      </c>
      <c r="S164" s="25">
        <f>IF(AND(S65=Results!$D$63,S75&gt;0),1,0)</f>
        <v>1</v>
      </c>
      <c r="T164" s="25">
        <f>IF(AND(T65=Results!$D$63,T75&gt;0),1,0)</f>
        <v>1</v>
      </c>
      <c r="U164" s="25">
        <f>IF(AND(U65=Results!$D$63,U75&gt;0),1,0)</f>
        <v>1</v>
      </c>
      <c r="V164" s="25">
        <f>IF(AND(V65=Results!$D$63,V75&gt;0),1,0)</f>
        <v>1</v>
      </c>
      <c r="W164" s="25">
        <f>IF(AND(W65=Results!$D$63,W75&gt;0),1,0)</f>
        <v>1</v>
      </c>
      <c r="X164" s="25">
        <f>IF(AND(X65=Results!$D$63,X75&gt;0),1,0)</f>
        <v>1</v>
      </c>
      <c r="Y164" s="25">
        <f>IF(AND(Y65=Results!$D$63,Y75&gt;0),1,0)</f>
        <v>1</v>
      </c>
      <c r="Z164" s="25">
        <f>IF(AND(Z65=Results!$D$63,Z75&gt;0),1,0)</f>
        <v>1</v>
      </c>
      <c r="AA164" s="25">
        <f>IF(AND(AA65=Results!$D$63,AA75&gt;0),1,0)</f>
        <v>1</v>
      </c>
      <c r="AB164" s="25">
        <f>IF(AND(AB65=Results!$D$63,AB75&gt;0),1,0)</f>
        <v>1</v>
      </c>
      <c r="AC164" s="25">
        <f>IF(AND(AC65=Results!$D$63,AC75&gt;0),1,0)</f>
        <v>1</v>
      </c>
      <c r="AD164" s="25">
        <f>IF(AND(AD65=Results!$D$63,AD75&gt;0),1,0)</f>
        <v>1</v>
      </c>
      <c r="AE164" s="25">
        <f>IF(AND(AE65=Results!$D$63,AE75&gt;0),1,0)</f>
        <v>1</v>
      </c>
      <c r="AF164" s="25">
        <f>IF(AND(AF65=Results!$D$63,AF75&gt;0),1,0)</f>
        <v>1</v>
      </c>
      <c r="AG164" s="25">
        <f>IF(AND(AG65=Results!$D$63,AG75&gt;0),1,0)</f>
        <v>1</v>
      </c>
      <c r="AH164" s="25">
        <f>IF(AND(AH65=Results!$D$63,AH75&gt;0),1,0)</f>
        <v>1</v>
      </c>
      <c r="AI164" s="25">
        <f>IF(AND(AI65=Results!$D$63,AI75&gt;0),1,0)</f>
        <v>1</v>
      </c>
      <c r="AJ164" s="25">
        <f>IF(AND(AJ65=Results!$D$63,AJ75&gt;0),1,0)</f>
        <v>1</v>
      </c>
      <c r="AK164" s="25">
        <f>IF(AND(AK65=Results!$D$63,AK75&gt;0),1,0)</f>
        <v>1</v>
      </c>
      <c r="AL164" s="25">
        <f>IF(AND(AL65=Results!$D$63,AL75&gt;0),1,0)</f>
        <v>1</v>
      </c>
      <c r="AM164" s="25">
        <f>IF(AND(AM65=Results!$D$63,AM75&gt;0),1,0)</f>
        <v>1</v>
      </c>
      <c r="AN164" s="25">
        <f>IF(AND(AN65=Results!$D$63,AN75&gt;0),1,0)</f>
        <v>1</v>
      </c>
      <c r="AO164" s="25">
        <f>IF(AND(AO65=Results!$D$63,AO75&gt;0),1,0)</f>
        <v>1</v>
      </c>
      <c r="AP164" s="25">
        <f>IF(AND(AP65=Results!$D$63,AP75&gt;0),1,0)</f>
        <v>1</v>
      </c>
      <c r="AQ164" s="25">
        <f>IF(AND(AQ65=Results!$D$63,AQ75&gt;0),1,0)</f>
        <v>1</v>
      </c>
      <c r="AR164" s="25">
        <f>IF(AND(AR65=Results!$D$63,AR75&gt;0),1,0)</f>
        <v>1</v>
      </c>
      <c r="AS164" s="25">
        <f>IF(AND(AS65=Results!$D$63,AS75&gt;0),1,0)</f>
        <v>1</v>
      </c>
      <c r="AT164" s="25">
        <f>IF(AND(AT65=Results!$D$63,AT75&gt;0),1,0)</f>
        <v>1</v>
      </c>
      <c r="AU164" s="25">
        <f>IF(AND(AU65=Results!$D$63,AU75&gt;0),1,0)</f>
        <v>1</v>
      </c>
      <c r="AV164" s="25">
        <f>IF(AND(AV65=Results!$D$63,AV75&gt;0),1,0)</f>
        <v>1</v>
      </c>
      <c r="AW164" s="25">
        <f>IF(AND(AW65=Results!$D$63,AW75&gt;0),1,0)</f>
        <v>1</v>
      </c>
      <c r="AX164" s="25">
        <f>IF(AND(AX65=Results!$D$63,AX75&gt;0),1,0)</f>
        <v>1</v>
      </c>
      <c r="AY164" s="25">
        <f>IF(AND(AY65=Results!$D$63,AY75&gt;0),1,0)</f>
        <v>1</v>
      </c>
      <c r="AZ164" s="25">
        <f>IF(AND(AZ65=Results!$D$63,AZ75&gt;0),1,0)</f>
        <v>1</v>
      </c>
      <c r="BA164" s="25">
        <f>IF(AND(BA65=Results!$D$63,BA75&gt;0),1,0)</f>
        <v>1</v>
      </c>
      <c r="BB164" s="25">
        <f>IF(AND(BB65=Results!$D$63,BB75&gt;0),1,0)</f>
        <v>1</v>
      </c>
      <c r="BC164" s="25">
        <f>IF(AND(BC65=Results!$D$63,BC75&gt;0),1,0)</f>
        <v>1</v>
      </c>
      <c r="BD164" s="25">
        <f>IF(AND(BD65=Results!$D$63,BD75&gt;0),1,0)</f>
        <v>1</v>
      </c>
      <c r="BE164" s="25">
        <f>IF(AND(BE65=Results!$D$63,BE75&gt;0),1,0)</f>
        <v>1</v>
      </c>
      <c r="BF164" s="25">
        <f>IF(AND(BF65=Results!$D$63,BF75&gt;0),1,0)</f>
        <v>1</v>
      </c>
      <c r="BG164" s="25">
        <f>IF(AND(BG65=Results!$D$63,BG75&gt;0),1,0)</f>
        <v>1</v>
      </c>
      <c r="BH164" s="25">
        <f>IF(AND(BH65=Results!$D$63,BH75&gt;0),1,0)</f>
        <v>1</v>
      </c>
      <c r="BI164" s="25">
        <f>IF(AND(BI65=Results!$D$63,BI75&gt;0),1,0)</f>
        <v>1</v>
      </c>
      <c r="BJ164" s="25">
        <f>IF(AND(BJ65=Results!$D$63,BJ75&gt;0),1,0)</f>
        <v>1</v>
      </c>
      <c r="BK164" s="25">
        <f>IF(AND(BK65=Results!$D$63,BK75&gt;0),1,0)</f>
        <v>1</v>
      </c>
      <c r="BL164" s="25">
        <f>IF(AND(BL65=Results!$D$63,BL75&gt;0),1,0)</f>
        <v>1</v>
      </c>
      <c r="BM164" s="25">
        <f>IF(AND(BM65=Results!$D$63,BM75&gt;0),1,0)</f>
        <v>1</v>
      </c>
      <c r="BN164" s="25">
        <f>IF(AND(BN65=Results!$D$63,BN75&gt;0),1,0)</f>
        <v>1</v>
      </c>
      <c r="BO164" s="25">
        <f>IF(AND(BO65=Results!$D$63,BO75&gt;0),1,0)</f>
        <v>1</v>
      </c>
      <c r="BP164" s="25">
        <f>IF(AND(BP65=Results!$D$63,BP75&gt;0),1,0)</f>
        <v>1</v>
      </c>
      <c r="BQ164" s="25">
        <f>IF(AND(BQ65=Results!$D$63,BQ75&gt;0),1,0)</f>
        <v>1</v>
      </c>
      <c r="BR164" s="25">
        <f>IF(AND(BR65=Results!$D$63,BR75&gt;0),1,0)</f>
        <v>1</v>
      </c>
      <c r="BS164" s="25">
        <f>IF(AND(BS65=Results!$D$63,BS75&gt;0),1,0)</f>
        <v>1</v>
      </c>
      <c r="BT164" s="25">
        <f>IF(AND(BT65=Results!$D$63,BT75&gt;0),1,0)</f>
        <v>1</v>
      </c>
      <c r="BU164" s="25">
        <f>IF(AND(BU65=Results!$D$63,BU75&gt;0),1,0)</f>
        <v>1</v>
      </c>
      <c r="BV164" s="25">
        <f>IF(AND(BV65=Results!$D$63,BV75&gt;0),1,0)</f>
        <v>1</v>
      </c>
      <c r="BW164" s="25">
        <f>IF(AND(BW65=Results!$D$63,BW75&gt;0),1,0)</f>
        <v>1</v>
      </c>
      <c r="BX164" s="25">
        <f>IF(AND(BX65=Results!$D$63,BX75&gt;0),1,0)</f>
        <v>1</v>
      </c>
      <c r="BY164" s="25">
        <f>IF(AND(BY65=Results!$D$63,BY75&gt;0),1,0)</f>
        <v>1</v>
      </c>
      <c r="BZ164" s="25">
        <f>IF(AND(BZ65=Results!$D$63,BZ75&gt;0),1,0)</f>
        <v>1</v>
      </c>
      <c r="CA164" s="25">
        <f>IF(AND(CA65=Results!$D$63,CA75&gt;0),1,0)</f>
        <v>1</v>
      </c>
      <c r="CB164" s="25">
        <f>IF(AND(CB65=Results!$D$63,CB75&gt;0),1,0)</f>
        <v>1</v>
      </c>
      <c r="CC164" s="25">
        <f>IF(AND(CC65=Results!$D$63,CC75&gt;0),1,0)</f>
        <v>1</v>
      </c>
      <c r="CD164" s="25">
        <f>IF(AND(CD65=Results!$D$63,CD75&gt;0),1,0)</f>
        <v>1</v>
      </c>
      <c r="CE164" s="25">
        <f>IF(AND(CE65=Results!$D$63,CE75&gt;0),1,0)</f>
        <v>1</v>
      </c>
      <c r="CF164" s="25">
        <f>IF(AND(CF65=Results!$D$63,CF75&gt;0),1,0)</f>
        <v>1</v>
      </c>
      <c r="CG164" s="25">
        <f>IF(AND(CG65=Results!$D$63,CG75&gt;0),1,0)</f>
        <v>1</v>
      </c>
      <c r="CH164" s="25">
        <f>IF(AND(CH65=Results!$D$63,CH75&gt;0),1,0)</f>
        <v>1</v>
      </c>
      <c r="CI164" s="25">
        <f>IF(AND(CI65=Results!$D$63,CI75&gt;0),1,0)</f>
        <v>1</v>
      </c>
      <c r="CJ164" s="25">
        <f>IF(AND(CJ65=Results!$D$63,CJ75&gt;0),1,0)</f>
        <v>1</v>
      </c>
      <c r="CK164" s="25">
        <f>IF(AND(CK65=Results!$D$63,CK75&gt;0),1,0)</f>
        <v>1</v>
      </c>
      <c r="CL164" s="25">
        <f>IF(AND(CL65=Results!$D$63,CL75&gt;0),1,0)</f>
        <v>1</v>
      </c>
      <c r="CM164" s="25">
        <f>IF(AND(CM65=Results!$D$63,CM75&gt;0),1,0)</f>
        <v>1</v>
      </c>
      <c r="CN164" s="25">
        <f>IF(AND(CN65=Results!$D$63,CN75&gt;0),1,0)</f>
        <v>1</v>
      </c>
      <c r="CO164" s="25">
        <f>IF(AND(CO65=Results!$D$63,CO75&gt;0),1,0)</f>
        <v>1</v>
      </c>
      <c r="CP164" s="25">
        <f>IF(AND(CP65=Results!$D$63,CP75&gt;0),1,0)</f>
        <v>1</v>
      </c>
      <c r="CQ164" s="25">
        <f>IF(AND(CQ65=Results!$D$63,CQ75&gt;0),1,0)</f>
        <v>1</v>
      </c>
      <c r="CR164" s="25">
        <f>IF(AND(CR65=Results!$D$63,CR75&gt;0),1,0)</f>
        <v>1</v>
      </c>
      <c r="CS164" s="25">
        <f>IF(AND(CS65=Results!$D$63,CS75&gt;0),1,0)</f>
        <v>1</v>
      </c>
      <c r="CT164" s="25">
        <f>IF(AND(CT65=Results!$D$63,CT75&gt;0),1,0)</f>
        <v>0</v>
      </c>
      <c r="CU164" s="25">
        <f>IF(AND(CU65=Results!$D$63,CU75&gt;0),1,0)</f>
        <v>0</v>
      </c>
      <c r="CV164" s="25">
        <f>IF(AND(CV65=Results!$D$63,CV75&gt;0),1,0)</f>
        <v>0</v>
      </c>
      <c r="CW164" s="25">
        <f>IF(AND(CW65=Results!$D$63,CW75&gt;0),1,0)</f>
        <v>0</v>
      </c>
      <c r="CX164" s="25">
        <f>IF(AND(CX65=Results!$D$63,CX75&gt;0),1,0)</f>
        <v>0</v>
      </c>
      <c r="CY164" s="25">
        <f>IF(AND(CY65=Results!$D$63,CY75&gt;0),1,0)</f>
        <v>0</v>
      </c>
      <c r="CZ164" s="25">
        <f>IF(AND(CZ65=Results!$D$63,CZ75&gt;0),1,0)</f>
        <v>0</v>
      </c>
      <c r="DA164" s="25">
        <f>IF(AND(DA65=Results!$D$63,DA75&gt;0),1,0)</f>
        <v>0</v>
      </c>
      <c r="DB164" s="25">
        <f>IF(AND(DB65=Results!$D$63,DB75&gt;0),1,0)</f>
        <v>0</v>
      </c>
      <c r="DC164" s="25">
        <f>IF(AND(DC65=Results!$D$63,DC75&gt;0),1,0)</f>
        <v>0</v>
      </c>
      <c r="DD164" s="25">
        <f>IF(AND(DD65=Results!$D$63,DD75&gt;0),1,0)</f>
        <v>0</v>
      </c>
      <c r="DE164" s="25">
        <f>IF(AND(DE65=Results!$D$63,DE75&gt;0),1,0)</f>
        <v>0</v>
      </c>
      <c r="DF164" s="25">
        <f>IF(AND(DF65=Results!$D$63,DF75&gt;0),1,0)</f>
        <v>0</v>
      </c>
      <c r="DG164" s="25">
        <f>IF(AND(DG65=Results!$D$63,DG75&gt;0),1,0)</f>
        <v>0</v>
      </c>
      <c r="DH164" s="25">
        <f>IF(AND(DH65=Results!$D$63,DH75&gt;0),1,0)</f>
        <v>0</v>
      </c>
      <c r="DI164" s="25">
        <f>IF(AND(DI65=Results!$D$63,DI75&gt;0),1,0)</f>
        <v>0</v>
      </c>
      <c r="DJ164" s="25">
        <f>IF(AND(DJ65=Results!$D$63,DJ75&gt;0),1,0)</f>
        <v>0</v>
      </c>
      <c r="DK164" s="25">
        <f>IF(AND(DK65=Results!$D$63,DK75&gt;0),1,0)</f>
        <v>0</v>
      </c>
      <c r="DL164" s="25">
        <f>IF(AND(DL65=Results!$D$63,DL75&gt;0),1,0)</f>
        <v>0</v>
      </c>
      <c r="DM164" s="25">
        <f>IF(AND(DM65=Results!$D$63,DM75&gt;0),1,0)</f>
        <v>0</v>
      </c>
      <c r="DN164" s="25">
        <f>IF(AND(DN65=Results!$D$63,DN75&gt;0),1,0)</f>
        <v>0</v>
      </c>
      <c r="DO164" s="25">
        <f>IF(AND(DO65=Results!$D$63,DO75&gt;0),1,0)</f>
        <v>0</v>
      </c>
      <c r="DP164" s="25">
        <f>IF(AND(DP65=Results!$D$63,DP75&gt;0),1,0)</f>
        <v>0</v>
      </c>
      <c r="DQ164" s="25">
        <f>IF(AND(DQ65=Results!$D$63,DQ75&gt;0),1,0)</f>
        <v>0</v>
      </c>
      <c r="DR164" s="25">
        <f>IF(AND(DR65=Results!$D$63,DR75&gt;0),1,0)</f>
        <v>0</v>
      </c>
      <c r="DS164" s="25">
        <f>IF(AND(DS65=Results!$D$63,DS75&gt;0),1,0)</f>
        <v>0</v>
      </c>
      <c r="DT164" s="25">
        <f>IF(AND(DT65=Results!$D$63,DT75&gt;0),1,0)</f>
        <v>0</v>
      </c>
      <c r="DU164" s="25">
        <f>IF(AND(DU65=Results!$D$63,DU75&gt;0),1,0)</f>
        <v>0</v>
      </c>
      <c r="DV164" s="25">
        <f>IF(AND(DV65=Results!$D$63,DV75&gt;0),1,0)</f>
        <v>0</v>
      </c>
      <c r="DW164" s="25">
        <f>IF(AND(DW65=Results!$D$63,DW75&gt;0),1,0)</f>
        <v>0</v>
      </c>
      <c r="DX164" s="25">
        <f>IF(AND(DX65=Results!$D$63,DX75&gt;0),1,0)</f>
        <v>0</v>
      </c>
      <c r="DY164" s="25">
        <f>IF(AND(DY65=Results!$D$63,DY75&gt;0),1,0)</f>
        <v>0</v>
      </c>
      <c r="DZ164" s="25">
        <f>IF(AND(DZ65=Results!$D$63,DZ75&gt;0),1,0)</f>
        <v>0</v>
      </c>
      <c r="EA164" s="25">
        <f>IF(AND(EA65=Results!$D$63,EA75&gt;0),1,0)</f>
        <v>0</v>
      </c>
      <c r="EB164" s="25">
        <f>IF(AND(EB65=Results!$D$63,EB75&gt;0),1,0)</f>
        <v>0</v>
      </c>
      <c r="EC164" s="25">
        <f>IF(AND(EC65=Results!$D$63,EC75&gt;0),1,0)</f>
        <v>0</v>
      </c>
      <c r="ED164" s="25">
        <f>IF(AND(ED65=Results!$D$63,ED75&gt;0),1,0)</f>
        <v>0</v>
      </c>
      <c r="EE164" s="25">
        <f>IF(AND(EE65=Results!$D$63,EE75&gt;0),1,0)</f>
        <v>0</v>
      </c>
      <c r="EF164" s="25">
        <f>IF(AND(EF65=Results!$D$63,EF75&gt;0),1,0)</f>
        <v>0</v>
      </c>
      <c r="EG164" s="25">
        <f>IF(AND(EG65=Results!$D$63,EG75&gt;0),1,0)</f>
        <v>0</v>
      </c>
      <c r="EH164" s="25">
        <f>IF(AND(EH65=Results!$D$63,EH75&gt;0),1,0)</f>
        <v>0</v>
      </c>
      <c r="EI164" s="25">
        <f>IF(AND(EI65=Results!$D$63,EI75&gt;0),1,0)</f>
        <v>0</v>
      </c>
      <c r="EJ164" s="25">
        <f>IF(AND(EJ65=Results!$D$63,EJ75&gt;0),1,0)</f>
        <v>0</v>
      </c>
      <c r="EK164" s="25">
        <f>IF(AND(EK65=Results!$D$63,EK75&gt;0),1,0)</f>
        <v>0</v>
      </c>
      <c r="EL164" s="25">
        <f>IF(AND(EL65=Results!$D$63,EL75&gt;0),1,0)</f>
        <v>0</v>
      </c>
      <c r="EM164" s="25">
        <f>IF(AND(EM65=Results!$D$63,EM75&gt;0),1,0)</f>
        <v>0</v>
      </c>
      <c r="EN164" s="25">
        <f>IF(AND(EN65=Results!$D$63,EN75&gt;0),1,0)</f>
        <v>0</v>
      </c>
      <c r="EO164" s="25">
        <f>IF(AND(EO65=Results!$D$63,EO75&gt;0),1,0)</f>
        <v>0</v>
      </c>
      <c r="EP164" s="25">
        <f>IF(AND(EP65=Results!$D$63,EP75&gt;0),1,0)</f>
        <v>0</v>
      </c>
      <c r="EQ164" s="25">
        <f>IF(AND(EQ65=Results!$D$63,EQ75&gt;0),1,0)</f>
        <v>0</v>
      </c>
      <c r="ER164" s="25">
        <f>IF(AND(ER65=Results!$D$63,ER75&gt;0),1,0)</f>
        <v>0</v>
      </c>
      <c r="ES164" s="25">
        <f>IF(AND(ES65=Results!$D$63,ES75&gt;0),1,0)</f>
        <v>0</v>
      </c>
      <c r="ET164" s="25">
        <f>IF(AND(ET65=Results!$D$63,ET75&gt;0),1,0)</f>
        <v>0</v>
      </c>
      <c r="EU164" s="25">
        <f>IF(AND(EU65=Results!$D$63,EU75&gt;0),1,0)</f>
        <v>0</v>
      </c>
      <c r="EV164" s="25">
        <f>IF(AND(EV65=Results!$D$63,EV75&gt;0),1,0)</f>
        <v>0</v>
      </c>
      <c r="EW164" s="25">
        <f>IF(AND(EW65=Results!$D$63,EW75&gt;0),1,0)</f>
        <v>0</v>
      </c>
      <c r="EX164" s="25">
        <f>IF(AND(EX65=Results!$D$63,EX75&gt;0),1,0)</f>
        <v>0</v>
      </c>
      <c r="EY164" s="25">
        <f>IF(AND(EY65=Results!$D$63,EY75&gt;0),1,0)</f>
        <v>0</v>
      </c>
      <c r="EZ164" s="25">
        <f>IF(AND(EZ65=Results!$D$63,EZ75&gt;0),1,0)</f>
        <v>0</v>
      </c>
      <c r="FA164" s="25">
        <f>IF(AND(FA65=Results!$D$63,FA75&gt;0),1,0)</f>
        <v>0</v>
      </c>
      <c r="FB164" s="25">
        <f>IF(AND(FB65=Results!$D$63,FB75&gt;0),1,0)</f>
        <v>0</v>
      </c>
      <c r="FC164" s="25">
        <f>IF(AND(FC65=Results!$D$63,FC75&gt;0),1,0)</f>
        <v>0</v>
      </c>
      <c r="FD164" s="25">
        <f>IF(AND(FD65=Results!$D$63,FD75&gt;0),1,0)</f>
        <v>0</v>
      </c>
      <c r="FE164" s="25">
        <f>IF(AND(FE65=Results!$D$63,FE75&gt;0),1,0)</f>
        <v>0</v>
      </c>
      <c r="FF164" s="25">
        <f>IF(AND(FF65=Results!$D$63,FF75&gt;0),1,0)</f>
        <v>0</v>
      </c>
      <c r="FG164" s="25">
        <f>IF(AND(FG65=Results!$D$63,FG75&gt;0),1,0)</f>
        <v>0</v>
      </c>
      <c r="FH164" s="25">
        <f>IF(AND(FH65=Results!$D$63,FH75&gt;0),1,0)</f>
        <v>0</v>
      </c>
      <c r="FI164" s="25">
        <f>IF(AND(FI65=Results!$D$63,FI75&gt;0),1,0)</f>
        <v>0</v>
      </c>
      <c r="FJ164" s="25">
        <f>IF(AND(FJ65=Results!$D$63,FJ75&gt;0),1,0)</f>
        <v>0</v>
      </c>
      <c r="FK164" s="25">
        <f>IF(AND(FK65=Results!$D$63,FK75&gt;0),1,0)</f>
        <v>0</v>
      </c>
      <c r="FL164" s="25">
        <f>IF(AND(FL65=Results!$D$63,FL75&gt;0),1,0)</f>
        <v>0</v>
      </c>
      <c r="FM164" s="25">
        <f>IF(AND(FM65=Results!$D$63,FM75&gt;0),1,0)</f>
        <v>0</v>
      </c>
      <c r="FN164" s="25">
        <f>IF(AND(FN65=Results!$D$63,FN75&gt;0),1,0)</f>
        <v>0</v>
      </c>
      <c r="FO164" s="25">
        <f>IF(AND(FO65=Results!$D$63,FO75&gt;0),1,0)</f>
        <v>0</v>
      </c>
      <c r="FP164" s="25">
        <f>IF(AND(FP65=Results!$D$63,FP75&gt;0),1,0)</f>
        <v>0</v>
      </c>
      <c r="FQ164" s="25">
        <f>IF(AND(FQ65=Results!$D$63,FQ75&gt;0),1,0)</f>
        <v>0</v>
      </c>
      <c r="FR164" s="25">
        <f>IF(AND(FR65=Results!$D$63,FR75&gt;0),1,0)</f>
        <v>0</v>
      </c>
      <c r="FS164" s="25">
        <f>IF(AND(FS65=Results!$D$63,FS75&gt;0),1,0)</f>
        <v>0</v>
      </c>
      <c r="FT164" s="25">
        <f>IF(AND(FT65=Results!$D$63,FT75&gt;0),1,0)</f>
        <v>0</v>
      </c>
      <c r="FU164" s="25">
        <f>IF(AND(FU65=Results!$D$63,FU75&gt;0),1,0)</f>
        <v>0</v>
      </c>
      <c r="FV164" s="25">
        <f>IF(AND(FV65=Results!$D$63,FV75&gt;0),1,0)</f>
        <v>0</v>
      </c>
      <c r="FW164" s="25">
        <f>IF(AND(FW65=Results!$D$63,FW75&gt;0),1,0)</f>
        <v>0</v>
      </c>
      <c r="FX164" s="25">
        <f>IF(AND(FX65=Results!$D$63,FX75&gt;0),1,0)</f>
        <v>0</v>
      </c>
      <c r="FY164" s="25">
        <f>IF(AND(FY65=Results!$D$63,FY75&gt;0),1,0)</f>
        <v>0</v>
      </c>
      <c r="FZ164" s="25">
        <f>IF(AND(FZ65=Results!$D$63,FZ75&gt;0),1,0)</f>
        <v>0</v>
      </c>
      <c r="GA164" s="25">
        <f>IF(AND(GA65=Results!$D$63,GA75&gt;0),1,0)</f>
        <v>0</v>
      </c>
      <c r="GB164" s="25">
        <f>IF(AND(GB65=Results!$D$63,GB75&gt;0),1,0)</f>
        <v>0</v>
      </c>
      <c r="GC164" s="25">
        <f>IF(AND(GC65=Results!$D$63,GC75&gt;0),1,0)</f>
        <v>0</v>
      </c>
      <c r="GD164" s="25">
        <f>IF(AND(GD65=Results!$D$63,GD75&gt;0),1,0)</f>
        <v>0</v>
      </c>
      <c r="GE164" s="25">
        <f>IF(AND(GE65=Results!$D$63,GE75&gt;0),1,0)</f>
        <v>0</v>
      </c>
      <c r="GF164" s="25">
        <f>IF(AND(GF65=Results!$D$63,GF75&gt;0),1,0)</f>
        <v>0</v>
      </c>
      <c r="GG164" s="25">
        <f>IF(AND(GG65=Results!$D$63,GG75&gt;0),1,0)</f>
        <v>0</v>
      </c>
      <c r="GH164" s="25">
        <f>IF(AND(GH65=Results!$D$63,GH75&gt;0),1,0)</f>
        <v>0</v>
      </c>
      <c r="GI164" s="25">
        <f>IF(AND(GI65=Results!$D$63,GI75&gt;0),1,0)</f>
        <v>0</v>
      </c>
      <c r="GJ164" s="25">
        <f>IF(AND(GJ65=Results!$D$63,GJ75&gt;0),1,0)</f>
        <v>0</v>
      </c>
      <c r="GK164" s="25">
        <f>IF(AND(GK65=Results!$D$63,GK75&gt;0),1,0)</f>
        <v>0</v>
      </c>
      <c r="GL164" s="25">
        <f>IF(AND(GL65=Results!$D$63,GL75&gt;0),1,0)</f>
        <v>0</v>
      </c>
      <c r="GM164" s="25">
        <f>IF(AND(GM65=Results!$D$63,GM75&gt;0),1,0)</f>
        <v>0</v>
      </c>
      <c r="GN164" s="25">
        <f>IF(AND(GN65=Results!$D$63,GN75&gt;0),1,0)</f>
        <v>0</v>
      </c>
      <c r="GO164" s="25">
        <f>IF(AND(GO65=Results!$D$63,GO75&gt;0),1,0)</f>
        <v>0</v>
      </c>
      <c r="GP164" s="25">
        <f>IF(AND(GP65=Results!$D$63,GP75&gt;0),1,0)</f>
        <v>0</v>
      </c>
      <c r="GQ164" s="25">
        <f>IF(AND(GQ65=Results!$D$63,GQ75&gt;0),1,0)</f>
        <v>0</v>
      </c>
      <c r="GR164" s="25">
        <f>IF(AND(GR65=Results!$D$63,GR75&gt;0),1,0)</f>
        <v>0</v>
      </c>
      <c r="GS164" s="25">
        <f>IF(AND(GS65=Results!$D$63,GS75&gt;0),1,0)</f>
        <v>0</v>
      </c>
      <c r="GT164" s="25">
        <f>IF(AND(GT65=Results!$D$63,GT75&gt;0),1,0)</f>
        <v>0</v>
      </c>
      <c r="GU164" s="25">
        <f>IF(AND(GU65=Results!$D$63,GU75&gt;0),1,0)</f>
        <v>0</v>
      </c>
      <c r="GV164" s="25">
        <f>IF(AND(GV65=Results!$D$63,GV75&gt;0),1,0)</f>
        <v>0</v>
      </c>
      <c r="GW164" s="25">
        <f>IF(AND(GW65=Results!$D$63,GW75&gt;0),1,0)</f>
        <v>0</v>
      </c>
      <c r="GX164" s="25">
        <f>IF(AND(GX65=Results!$D$63,GX75&gt;0),1,0)</f>
        <v>0</v>
      </c>
      <c r="GY164" s="25">
        <f>IF(AND(GY65=Results!$D$63,GY75&gt;0),1,0)</f>
        <v>0</v>
      </c>
      <c r="GZ164" s="25">
        <f>IF(AND(GZ65=Results!$D$63,GZ75&gt;0),1,0)</f>
        <v>0</v>
      </c>
      <c r="HA164" s="25">
        <f>IF(AND(HA65=Results!$D$63,HA75&gt;0),1,0)</f>
        <v>0</v>
      </c>
      <c r="HB164" s="25">
        <f>IF(AND(HB65=Results!$D$63,HB75&gt;0),1,0)</f>
        <v>0</v>
      </c>
      <c r="HC164" s="25">
        <f>IF(AND(HC65=Results!$D$63,HC75&gt;0),1,0)</f>
        <v>0</v>
      </c>
      <c r="HD164" s="25">
        <f>IF(AND(HD65=Results!$D$63,HD75&gt;0),1,0)</f>
        <v>0</v>
      </c>
      <c r="HE164" s="25">
        <f>IF(AND(HE65=Results!$D$63,HE75&gt;0),1,0)</f>
        <v>0</v>
      </c>
      <c r="HF164" s="25">
        <f>IF(AND(HF65=Results!$D$63,HF75&gt;0),1,0)</f>
        <v>0</v>
      </c>
      <c r="HG164" s="25">
        <f>IF(AND(HG65=Results!$D$63,HG75&gt;0),1,0)</f>
        <v>0</v>
      </c>
      <c r="HH164" s="25">
        <f>IF(AND(HH65=Results!$D$63,HH75&gt;0),1,0)</f>
        <v>0</v>
      </c>
      <c r="HI164" s="25">
        <f>IF(AND(HI65=Results!$D$63,HI75&gt;0),1,0)</f>
        <v>0</v>
      </c>
      <c r="HJ164" s="25">
        <f>IF(AND(HJ65=Results!$D$63,HJ75&gt;0),1,0)</f>
        <v>0</v>
      </c>
      <c r="HK164" s="25">
        <f>IF(AND(HK65=Results!$D$63,HK75&gt;0),1,0)</f>
        <v>0</v>
      </c>
      <c r="HL164" s="25">
        <f>IF(AND(HL65=Results!$D$63,HL75&gt;0),1,0)</f>
        <v>0</v>
      </c>
      <c r="HM164" s="25">
        <f>IF(AND(HM65=Results!$D$63,HM75&gt;0),1,0)</f>
        <v>0</v>
      </c>
      <c r="HN164" s="25">
        <f>IF(AND(HN65=Results!$D$63,HN75&gt;0),1,0)</f>
        <v>0</v>
      </c>
      <c r="HO164" s="25">
        <f>IF(AND(HO65=Results!$D$63,HO75&gt;0),1,0)</f>
        <v>0</v>
      </c>
      <c r="HP164" s="25">
        <f>IF(AND(HP65=Results!$D$63,HP75&gt;0),1,0)</f>
        <v>0</v>
      </c>
      <c r="HQ164" s="25">
        <f>IF(AND(HQ65=Results!$D$63,HQ75&gt;0),1,0)</f>
        <v>0</v>
      </c>
      <c r="HR164" s="25">
        <f>IF(AND(HR65=Results!$D$63,HR75&gt;0),1,0)</f>
        <v>0</v>
      </c>
      <c r="HS164" s="25">
        <f>IF(AND(HS65=Results!$D$63,HS75&gt;0),1,0)</f>
        <v>0</v>
      </c>
      <c r="HT164" s="25">
        <f>IF(AND(HT65=Results!$D$63,HT75&gt;0),1,0)</f>
        <v>0</v>
      </c>
      <c r="HU164" s="25">
        <f>IF(AND(HU65=Results!$D$63,HU75&gt;0),1,0)</f>
        <v>0</v>
      </c>
      <c r="HV164" s="25">
        <f>IF(AND(HV65=Results!$D$63,HV75&gt;0),1,0)</f>
        <v>0</v>
      </c>
      <c r="HW164" s="25">
        <f>IF(AND(HW65=Results!$D$63,HW75&gt;0),1,0)</f>
        <v>0</v>
      </c>
      <c r="HX164" s="25">
        <f>IF(AND(HX65=Results!$D$63,HX75&gt;0),1,0)</f>
        <v>0</v>
      </c>
      <c r="HY164" s="25">
        <f>IF(AND(HY65=Results!$D$63,HY75&gt;0),1,0)</f>
        <v>0</v>
      </c>
      <c r="HZ164" s="25">
        <f>IF(AND(HZ65=Results!$D$63,HZ75&gt;0),1,0)</f>
        <v>0</v>
      </c>
      <c r="IA164" s="25">
        <f>IF(AND(IA65=Results!$D$63,IA75&gt;0),1,0)</f>
        <v>0</v>
      </c>
      <c r="IB164" s="25">
        <f>IF(AND(IB65=Results!$D$63,IB75&gt;0),1,0)</f>
        <v>0</v>
      </c>
      <c r="IC164" s="25">
        <f>IF(AND(IC65=Results!$D$63,IC75&gt;0),1,0)</f>
        <v>0</v>
      </c>
      <c r="ID164" s="25">
        <f>IF(AND(ID65=Results!$D$63,ID75&gt;0),1,0)</f>
        <v>0</v>
      </c>
      <c r="IE164" s="25">
        <f>IF(AND(IE65=Results!$D$63,IE75&gt;0),1,0)</f>
        <v>0</v>
      </c>
      <c r="IF164" s="25">
        <f>IF(AND(IF65=Results!$D$63,IF75&gt;0),1,0)</f>
        <v>0</v>
      </c>
      <c r="IG164" s="25">
        <f>IF(AND(IG65=Results!$D$63,IG75&gt;0),1,0)</f>
        <v>0</v>
      </c>
      <c r="IH164" s="25">
        <f>IF(AND(IH65=Results!$D$63,IH75&gt;0),1,0)</f>
        <v>0</v>
      </c>
      <c r="II164" s="25">
        <f>IF(AND(II65=Results!$D$63,II75&gt;0),1,0)</f>
        <v>0</v>
      </c>
      <c r="IJ164" s="25">
        <f>IF(AND(IJ65=Results!$D$63,IJ75&gt;0),1,0)</f>
        <v>0</v>
      </c>
      <c r="IK164" s="25">
        <f>IF(AND(IK65=Results!$D$63,IK75&gt;0),1,0)</f>
        <v>0</v>
      </c>
      <c r="IL164" s="25">
        <f>IF(AND(IL65=Results!$D$63,IL75&gt;0),1,0)</f>
        <v>0</v>
      </c>
      <c r="IM164" s="25">
        <f>IF(AND(IM65=Results!$D$63,IM75&gt;0),1,0)</f>
        <v>0</v>
      </c>
      <c r="IN164" s="25">
        <f>IF(AND(IN65=Results!$D$63,IN75&gt;0),1,0)</f>
        <v>0</v>
      </c>
      <c r="IO164" s="25">
        <f>IF(AND(IO65=Results!$D$63,IO75&gt;0),1,0)</f>
        <v>0</v>
      </c>
      <c r="IP164" s="25">
        <f>IF(AND(IP65=Results!$D$63,IP75&gt;0),1,0)</f>
        <v>0</v>
      </c>
      <c r="IQ164" s="25">
        <f>IF(AND(IQ65=Results!$D$63,IQ75&gt;0),1,0)</f>
        <v>0</v>
      </c>
      <c r="IR164" s="197">
        <f>IF(AND(IR65=Results!$D$63,IR75&gt;0),1,0)</f>
        <v>0</v>
      </c>
    </row>
    <row r="165" spans="1:252" s="8" customFormat="1" hidden="1" x14ac:dyDescent="0.25">
      <c r="A165" s="216"/>
      <c r="B165" s="48"/>
      <c r="C165" s="25">
        <f>IF(AND(C164=1,D164=0),1,0)</f>
        <v>0</v>
      </c>
      <c r="D165" s="25">
        <f t="shared" ref="D165:BO165" si="421">IF(AND(D164=1,E164=0),1,0)</f>
        <v>0</v>
      </c>
      <c r="E165" s="25">
        <f t="shared" si="421"/>
        <v>0</v>
      </c>
      <c r="F165" s="25">
        <f t="shared" si="421"/>
        <v>0</v>
      </c>
      <c r="G165" s="25">
        <f t="shared" si="421"/>
        <v>0</v>
      </c>
      <c r="H165" s="25">
        <f t="shared" si="421"/>
        <v>0</v>
      </c>
      <c r="I165" s="25">
        <f t="shared" si="421"/>
        <v>0</v>
      </c>
      <c r="J165" s="25">
        <f t="shared" si="421"/>
        <v>0</v>
      </c>
      <c r="K165" s="25">
        <f t="shared" si="421"/>
        <v>0</v>
      </c>
      <c r="L165" s="25">
        <f t="shared" si="421"/>
        <v>0</v>
      </c>
      <c r="M165" s="25">
        <f t="shared" si="421"/>
        <v>0</v>
      </c>
      <c r="N165" s="25">
        <f t="shared" si="421"/>
        <v>0</v>
      </c>
      <c r="O165" s="25">
        <f t="shared" si="421"/>
        <v>0</v>
      </c>
      <c r="P165" s="25">
        <f t="shared" si="421"/>
        <v>0</v>
      </c>
      <c r="Q165" s="25">
        <f t="shared" si="421"/>
        <v>0</v>
      </c>
      <c r="R165" s="25">
        <f t="shared" si="421"/>
        <v>0</v>
      </c>
      <c r="S165" s="25">
        <f t="shared" si="421"/>
        <v>0</v>
      </c>
      <c r="T165" s="25">
        <f t="shared" si="421"/>
        <v>0</v>
      </c>
      <c r="U165" s="25">
        <f t="shared" si="421"/>
        <v>0</v>
      </c>
      <c r="V165" s="25">
        <f t="shared" si="421"/>
        <v>0</v>
      </c>
      <c r="W165" s="25">
        <f t="shared" si="421"/>
        <v>0</v>
      </c>
      <c r="X165" s="25">
        <f t="shared" si="421"/>
        <v>0</v>
      </c>
      <c r="Y165" s="25">
        <f t="shared" si="421"/>
        <v>0</v>
      </c>
      <c r="Z165" s="25">
        <f t="shared" si="421"/>
        <v>0</v>
      </c>
      <c r="AA165" s="25">
        <f t="shared" si="421"/>
        <v>0</v>
      </c>
      <c r="AB165" s="25">
        <f t="shared" si="421"/>
        <v>0</v>
      </c>
      <c r="AC165" s="25">
        <f t="shared" si="421"/>
        <v>0</v>
      </c>
      <c r="AD165" s="25">
        <f t="shared" si="421"/>
        <v>0</v>
      </c>
      <c r="AE165" s="25">
        <f t="shared" si="421"/>
        <v>0</v>
      </c>
      <c r="AF165" s="25">
        <f t="shared" si="421"/>
        <v>0</v>
      </c>
      <c r="AG165" s="25">
        <f t="shared" si="421"/>
        <v>0</v>
      </c>
      <c r="AH165" s="25">
        <f t="shared" si="421"/>
        <v>0</v>
      </c>
      <c r="AI165" s="25">
        <f t="shared" si="421"/>
        <v>0</v>
      </c>
      <c r="AJ165" s="25">
        <f t="shared" si="421"/>
        <v>0</v>
      </c>
      <c r="AK165" s="25">
        <f t="shared" si="421"/>
        <v>0</v>
      </c>
      <c r="AL165" s="25">
        <f t="shared" si="421"/>
        <v>0</v>
      </c>
      <c r="AM165" s="25">
        <f t="shared" si="421"/>
        <v>0</v>
      </c>
      <c r="AN165" s="25">
        <f t="shared" si="421"/>
        <v>0</v>
      </c>
      <c r="AO165" s="25">
        <f t="shared" si="421"/>
        <v>0</v>
      </c>
      <c r="AP165" s="25">
        <f t="shared" si="421"/>
        <v>0</v>
      </c>
      <c r="AQ165" s="25">
        <f t="shared" si="421"/>
        <v>0</v>
      </c>
      <c r="AR165" s="25">
        <f t="shared" si="421"/>
        <v>0</v>
      </c>
      <c r="AS165" s="25">
        <f t="shared" si="421"/>
        <v>0</v>
      </c>
      <c r="AT165" s="25">
        <f t="shared" si="421"/>
        <v>0</v>
      </c>
      <c r="AU165" s="25">
        <f t="shared" si="421"/>
        <v>0</v>
      </c>
      <c r="AV165" s="25">
        <f t="shared" si="421"/>
        <v>0</v>
      </c>
      <c r="AW165" s="25">
        <f t="shared" si="421"/>
        <v>0</v>
      </c>
      <c r="AX165" s="25">
        <f t="shared" si="421"/>
        <v>0</v>
      </c>
      <c r="AY165" s="25">
        <f t="shared" si="421"/>
        <v>0</v>
      </c>
      <c r="AZ165" s="25">
        <f t="shared" si="421"/>
        <v>0</v>
      </c>
      <c r="BA165" s="25">
        <f t="shared" si="421"/>
        <v>0</v>
      </c>
      <c r="BB165" s="25">
        <f t="shared" si="421"/>
        <v>0</v>
      </c>
      <c r="BC165" s="25">
        <f t="shared" si="421"/>
        <v>0</v>
      </c>
      <c r="BD165" s="25">
        <f t="shared" si="421"/>
        <v>0</v>
      </c>
      <c r="BE165" s="25">
        <f t="shared" si="421"/>
        <v>0</v>
      </c>
      <c r="BF165" s="25">
        <f t="shared" si="421"/>
        <v>0</v>
      </c>
      <c r="BG165" s="25">
        <f t="shared" si="421"/>
        <v>0</v>
      </c>
      <c r="BH165" s="25">
        <f t="shared" si="421"/>
        <v>0</v>
      </c>
      <c r="BI165" s="25">
        <f t="shared" si="421"/>
        <v>0</v>
      </c>
      <c r="BJ165" s="25">
        <f t="shared" si="421"/>
        <v>0</v>
      </c>
      <c r="BK165" s="25">
        <f t="shared" si="421"/>
        <v>0</v>
      </c>
      <c r="BL165" s="25">
        <f t="shared" si="421"/>
        <v>0</v>
      </c>
      <c r="BM165" s="25">
        <f t="shared" si="421"/>
        <v>0</v>
      </c>
      <c r="BN165" s="25">
        <f t="shared" si="421"/>
        <v>0</v>
      </c>
      <c r="BO165" s="25">
        <f t="shared" si="421"/>
        <v>0</v>
      </c>
      <c r="BP165" s="25">
        <f t="shared" ref="BP165:CX165" si="422">IF(AND(BP164=1,BQ164=0),1,0)</f>
        <v>0</v>
      </c>
      <c r="BQ165" s="25">
        <f t="shared" si="422"/>
        <v>0</v>
      </c>
      <c r="BR165" s="25">
        <f t="shared" si="422"/>
        <v>0</v>
      </c>
      <c r="BS165" s="25">
        <f t="shared" si="422"/>
        <v>0</v>
      </c>
      <c r="BT165" s="25">
        <f t="shared" si="422"/>
        <v>0</v>
      </c>
      <c r="BU165" s="25">
        <f t="shared" si="422"/>
        <v>0</v>
      </c>
      <c r="BV165" s="25">
        <f t="shared" si="422"/>
        <v>0</v>
      </c>
      <c r="BW165" s="25">
        <f t="shared" si="422"/>
        <v>0</v>
      </c>
      <c r="BX165" s="25">
        <f t="shared" si="422"/>
        <v>0</v>
      </c>
      <c r="BY165" s="25">
        <f t="shared" si="422"/>
        <v>0</v>
      </c>
      <c r="BZ165" s="25">
        <f t="shared" si="422"/>
        <v>0</v>
      </c>
      <c r="CA165" s="25">
        <f t="shared" si="422"/>
        <v>0</v>
      </c>
      <c r="CB165" s="25">
        <f t="shared" si="422"/>
        <v>0</v>
      </c>
      <c r="CC165" s="25">
        <f t="shared" si="422"/>
        <v>0</v>
      </c>
      <c r="CD165" s="25">
        <f t="shared" si="422"/>
        <v>0</v>
      </c>
      <c r="CE165" s="25">
        <f t="shared" si="422"/>
        <v>0</v>
      </c>
      <c r="CF165" s="25">
        <f t="shared" si="422"/>
        <v>0</v>
      </c>
      <c r="CG165" s="25">
        <f t="shared" si="422"/>
        <v>0</v>
      </c>
      <c r="CH165" s="25">
        <f t="shared" si="422"/>
        <v>0</v>
      </c>
      <c r="CI165" s="25">
        <f t="shared" si="422"/>
        <v>0</v>
      </c>
      <c r="CJ165" s="25">
        <f t="shared" si="422"/>
        <v>0</v>
      </c>
      <c r="CK165" s="25">
        <f t="shared" si="422"/>
        <v>0</v>
      </c>
      <c r="CL165" s="25">
        <f t="shared" si="422"/>
        <v>0</v>
      </c>
      <c r="CM165" s="25">
        <f t="shared" si="422"/>
        <v>0</v>
      </c>
      <c r="CN165" s="25">
        <f t="shared" si="422"/>
        <v>0</v>
      </c>
      <c r="CO165" s="25">
        <f t="shared" si="422"/>
        <v>0</v>
      </c>
      <c r="CP165" s="25">
        <f t="shared" si="422"/>
        <v>0</v>
      </c>
      <c r="CQ165" s="25">
        <f t="shared" si="422"/>
        <v>0</v>
      </c>
      <c r="CR165" s="25">
        <f t="shared" si="422"/>
        <v>0</v>
      </c>
      <c r="CS165" s="25">
        <f t="shared" si="422"/>
        <v>1</v>
      </c>
      <c r="CT165" s="25">
        <f t="shared" si="422"/>
        <v>0</v>
      </c>
      <c r="CU165" s="25">
        <f t="shared" si="422"/>
        <v>0</v>
      </c>
      <c r="CV165" s="25">
        <f t="shared" si="422"/>
        <v>0</v>
      </c>
      <c r="CW165" s="25">
        <f t="shared" si="422"/>
        <v>0</v>
      </c>
      <c r="CX165" s="25">
        <f t="shared" si="422"/>
        <v>0</v>
      </c>
      <c r="CY165" s="25">
        <f t="shared" ref="CY165:ED165" si="423">IF(AND(CY164=1,CZ164=0),1,0)</f>
        <v>0</v>
      </c>
      <c r="CZ165" s="25">
        <f t="shared" si="423"/>
        <v>0</v>
      </c>
      <c r="DA165" s="25">
        <f t="shared" si="423"/>
        <v>0</v>
      </c>
      <c r="DB165" s="25">
        <f t="shared" si="423"/>
        <v>0</v>
      </c>
      <c r="DC165" s="25">
        <f t="shared" si="423"/>
        <v>0</v>
      </c>
      <c r="DD165" s="25">
        <f t="shared" si="423"/>
        <v>0</v>
      </c>
      <c r="DE165" s="25">
        <f t="shared" si="423"/>
        <v>0</v>
      </c>
      <c r="DF165" s="25">
        <f t="shared" si="423"/>
        <v>0</v>
      </c>
      <c r="DG165" s="25">
        <f t="shared" si="423"/>
        <v>0</v>
      </c>
      <c r="DH165" s="25">
        <f t="shared" si="423"/>
        <v>0</v>
      </c>
      <c r="DI165" s="25">
        <f t="shared" si="423"/>
        <v>0</v>
      </c>
      <c r="DJ165" s="25">
        <f t="shared" si="423"/>
        <v>0</v>
      </c>
      <c r="DK165" s="25">
        <f t="shared" si="423"/>
        <v>0</v>
      </c>
      <c r="DL165" s="25">
        <f t="shared" si="423"/>
        <v>0</v>
      </c>
      <c r="DM165" s="25">
        <f t="shared" si="423"/>
        <v>0</v>
      </c>
      <c r="DN165" s="25">
        <f t="shared" si="423"/>
        <v>0</v>
      </c>
      <c r="DO165" s="25">
        <f t="shared" si="423"/>
        <v>0</v>
      </c>
      <c r="DP165" s="25">
        <f t="shared" si="423"/>
        <v>0</v>
      </c>
      <c r="DQ165" s="25">
        <f t="shared" si="423"/>
        <v>0</v>
      </c>
      <c r="DR165" s="25">
        <f t="shared" si="423"/>
        <v>0</v>
      </c>
      <c r="DS165" s="25">
        <f t="shared" si="423"/>
        <v>0</v>
      </c>
      <c r="DT165" s="25">
        <f t="shared" si="423"/>
        <v>0</v>
      </c>
      <c r="DU165" s="25">
        <f t="shared" si="423"/>
        <v>0</v>
      </c>
      <c r="DV165" s="25">
        <f t="shared" si="423"/>
        <v>0</v>
      </c>
      <c r="DW165" s="25">
        <f t="shared" si="423"/>
        <v>0</v>
      </c>
      <c r="DX165" s="25">
        <f t="shared" si="423"/>
        <v>0</v>
      </c>
      <c r="DY165" s="25">
        <f t="shared" si="423"/>
        <v>0</v>
      </c>
      <c r="DZ165" s="25">
        <f t="shared" si="423"/>
        <v>0</v>
      </c>
      <c r="EA165" s="25">
        <f t="shared" si="423"/>
        <v>0</v>
      </c>
      <c r="EB165" s="25">
        <f t="shared" si="423"/>
        <v>0</v>
      </c>
      <c r="EC165" s="25">
        <f t="shared" si="423"/>
        <v>0</v>
      </c>
      <c r="ED165" s="25">
        <f t="shared" si="423"/>
        <v>0</v>
      </c>
      <c r="EE165" s="25">
        <f t="shared" ref="EE165:FJ165" si="424">IF(AND(EE164=1,EF164=0),1,0)</f>
        <v>0</v>
      </c>
      <c r="EF165" s="25">
        <f t="shared" si="424"/>
        <v>0</v>
      </c>
      <c r="EG165" s="25">
        <f t="shared" si="424"/>
        <v>0</v>
      </c>
      <c r="EH165" s="25">
        <f t="shared" si="424"/>
        <v>0</v>
      </c>
      <c r="EI165" s="25">
        <f t="shared" si="424"/>
        <v>0</v>
      </c>
      <c r="EJ165" s="25">
        <f t="shared" si="424"/>
        <v>0</v>
      </c>
      <c r="EK165" s="25">
        <f t="shared" si="424"/>
        <v>0</v>
      </c>
      <c r="EL165" s="25">
        <f t="shared" si="424"/>
        <v>0</v>
      </c>
      <c r="EM165" s="25">
        <f t="shared" si="424"/>
        <v>0</v>
      </c>
      <c r="EN165" s="25">
        <f t="shared" si="424"/>
        <v>0</v>
      </c>
      <c r="EO165" s="25">
        <f t="shared" si="424"/>
        <v>0</v>
      </c>
      <c r="EP165" s="25">
        <f t="shared" si="424"/>
        <v>0</v>
      </c>
      <c r="EQ165" s="25">
        <f t="shared" si="424"/>
        <v>0</v>
      </c>
      <c r="ER165" s="25">
        <f t="shared" si="424"/>
        <v>0</v>
      </c>
      <c r="ES165" s="25">
        <f t="shared" si="424"/>
        <v>0</v>
      </c>
      <c r="ET165" s="25">
        <f t="shared" si="424"/>
        <v>0</v>
      </c>
      <c r="EU165" s="25">
        <f t="shared" si="424"/>
        <v>0</v>
      </c>
      <c r="EV165" s="25">
        <f t="shared" si="424"/>
        <v>0</v>
      </c>
      <c r="EW165" s="25">
        <f t="shared" si="424"/>
        <v>0</v>
      </c>
      <c r="EX165" s="25">
        <f t="shared" si="424"/>
        <v>0</v>
      </c>
      <c r="EY165" s="25">
        <f t="shared" si="424"/>
        <v>0</v>
      </c>
      <c r="EZ165" s="25">
        <f t="shared" si="424"/>
        <v>0</v>
      </c>
      <c r="FA165" s="25">
        <f t="shared" si="424"/>
        <v>0</v>
      </c>
      <c r="FB165" s="25">
        <f t="shared" si="424"/>
        <v>0</v>
      </c>
      <c r="FC165" s="25">
        <f t="shared" si="424"/>
        <v>0</v>
      </c>
      <c r="FD165" s="25">
        <f t="shared" si="424"/>
        <v>0</v>
      </c>
      <c r="FE165" s="25">
        <f t="shared" si="424"/>
        <v>0</v>
      </c>
      <c r="FF165" s="25">
        <f t="shared" si="424"/>
        <v>0</v>
      </c>
      <c r="FG165" s="25">
        <f t="shared" si="424"/>
        <v>0</v>
      </c>
      <c r="FH165" s="25">
        <f t="shared" si="424"/>
        <v>0</v>
      </c>
      <c r="FI165" s="25">
        <f t="shared" si="424"/>
        <v>0</v>
      </c>
      <c r="FJ165" s="25">
        <f t="shared" si="424"/>
        <v>0</v>
      </c>
      <c r="FK165" s="25">
        <f t="shared" ref="FK165:GP165" si="425">IF(AND(FK164=1,FL164=0),1,0)</f>
        <v>0</v>
      </c>
      <c r="FL165" s="25">
        <f t="shared" si="425"/>
        <v>0</v>
      </c>
      <c r="FM165" s="25">
        <f t="shared" si="425"/>
        <v>0</v>
      </c>
      <c r="FN165" s="25">
        <f t="shared" si="425"/>
        <v>0</v>
      </c>
      <c r="FO165" s="25">
        <f t="shared" si="425"/>
        <v>0</v>
      </c>
      <c r="FP165" s="25">
        <f t="shared" si="425"/>
        <v>0</v>
      </c>
      <c r="FQ165" s="25">
        <f t="shared" si="425"/>
        <v>0</v>
      </c>
      <c r="FR165" s="25">
        <f t="shared" si="425"/>
        <v>0</v>
      </c>
      <c r="FS165" s="25">
        <f t="shared" si="425"/>
        <v>0</v>
      </c>
      <c r="FT165" s="25">
        <f t="shared" si="425"/>
        <v>0</v>
      </c>
      <c r="FU165" s="25">
        <f t="shared" si="425"/>
        <v>0</v>
      </c>
      <c r="FV165" s="25">
        <f t="shared" si="425"/>
        <v>0</v>
      </c>
      <c r="FW165" s="25">
        <f t="shared" si="425"/>
        <v>0</v>
      </c>
      <c r="FX165" s="25">
        <f t="shared" si="425"/>
        <v>0</v>
      </c>
      <c r="FY165" s="25">
        <f t="shared" si="425"/>
        <v>0</v>
      </c>
      <c r="FZ165" s="25">
        <f t="shared" si="425"/>
        <v>0</v>
      </c>
      <c r="GA165" s="25">
        <f t="shared" si="425"/>
        <v>0</v>
      </c>
      <c r="GB165" s="25">
        <f t="shared" si="425"/>
        <v>0</v>
      </c>
      <c r="GC165" s="25">
        <f t="shared" si="425"/>
        <v>0</v>
      </c>
      <c r="GD165" s="25">
        <f t="shared" si="425"/>
        <v>0</v>
      </c>
      <c r="GE165" s="25">
        <f t="shared" si="425"/>
        <v>0</v>
      </c>
      <c r="GF165" s="25">
        <f t="shared" si="425"/>
        <v>0</v>
      </c>
      <c r="GG165" s="25">
        <f t="shared" si="425"/>
        <v>0</v>
      </c>
      <c r="GH165" s="25">
        <f t="shared" si="425"/>
        <v>0</v>
      </c>
      <c r="GI165" s="25">
        <f t="shared" si="425"/>
        <v>0</v>
      </c>
      <c r="GJ165" s="25">
        <f t="shared" si="425"/>
        <v>0</v>
      </c>
      <c r="GK165" s="25">
        <f t="shared" si="425"/>
        <v>0</v>
      </c>
      <c r="GL165" s="25">
        <f t="shared" si="425"/>
        <v>0</v>
      </c>
      <c r="GM165" s="25">
        <f t="shared" si="425"/>
        <v>0</v>
      </c>
      <c r="GN165" s="25">
        <f t="shared" si="425"/>
        <v>0</v>
      </c>
      <c r="GO165" s="25">
        <f t="shared" si="425"/>
        <v>0</v>
      </c>
      <c r="GP165" s="25">
        <f t="shared" si="425"/>
        <v>0</v>
      </c>
      <c r="GQ165" s="25">
        <f t="shared" ref="GQ165:HV165" si="426">IF(AND(GQ164=1,GR164=0),1,0)</f>
        <v>0</v>
      </c>
      <c r="GR165" s="25">
        <f t="shared" si="426"/>
        <v>0</v>
      </c>
      <c r="GS165" s="25">
        <f t="shared" si="426"/>
        <v>0</v>
      </c>
      <c r="GT165" s="25">
        <f t="shared" si="426"/>
        <v>0</v>
      </c>
      <c r="GU165" s="25">
        <f t="shared" si="426"/>
        <v>0</v>
      </c>
      <c r="GV165" s="25">
        <f t="shared" si="426"/>
        <v>0</v>
      </c>
      <c r="GW165" s="25">
        <f t="shared" si="426"/>
        <v>0</v>
      </c>
      <c r="GX165" s="25">
        <f t="shared" si="426"/>
        <v>0</v>
      </c>
      <c r="GY165" s="25">
        <f t="shared" si="426"/>
        <v>0</v>
      </c>
      <c r="GZ165" s="25">
        <f t="shared" si="426"/>
        <v>0</v>
      </c>
      <c r="HA165" s="25">
        <f t="shared" si="426"/>
        <v>0</v>
      </c>
      <c r="HB165" s="25">
        <f t="shared" si="426"/>
        <v>0</v>
      </c>
      <c r="HC165" s="25">
        <f t="shared" si="426"/>
        <v>0</v>
      </c>
      <c r="HD165" s="25">
        <f t="shared" si="426"/>
        <v>0</v>
      </c>
      <c r="HE165" s="25">
        <f t="shared" si="426"/>
        <v>0</v>
      </c>
      <c r="HF165" s="25">
        <f t="shared" si="426"/>
        <v>0</v>
      </c>
      <c r="HG165" s="25">
        <f t="shared" si="426"/>
        <v>0</v>
      </c>
      <c r="HH165" s="25">
        <f t="shared" si="426"/>
        <v>0</v>
      </c>
      <c r="HI165" s="25">
        <f t="shared" si="426"/>
        <v>0</v>
      </c>
      <c r="HJ165" s="25">
        <f t="shared" si="426"/>
        <v>0</v>
      </c>
      <c r="HK165" s="25">
        <f t="shared" si="426"/>
        <v>0</v>
      </c>
      <c r="HL165" s="25">
        <f t="shared" si="426"/>
        <v>0</v>
      </c>
      <c r="HM165" s="25">
        <f t="shared" si="426"/>
        <v>0</v>
      </c>
      <c r="HN165" s="25">
        <f t="shared" si="426"/>
        <v>0</v>
      </c>
      <c r="HO165" s="25">
        <f t="shared" si="426"/>
        <v>0</v>
      </c>
      <c r="HP165" s="25">
        <f t="shared" si="426"/>
        <v>0</v>
      </c>
      <c r="HQ165" s="25">
        <f t="shared" si="426"/>
        <v>0</v>
      </c>
      <c r="HR165" s="25">
        <f t="shared" si="426"/>
        <v>0</v>
      </c>
      <c r="HS165" s="25">
        <f t="shared" si="426"/>
        <v>0</v>
      </c>
      <c r="HT165" s="25">
        <f t="shared" si="426"/>
        <v>0</v>
      </c>
      <c r="HU165" s="25">
        <f t="shared" si="426"/>
        <v>0</v>
      </c>
      <c r="HV165" s="25">
        <f t="shared" si="426"/>
        <v>0</v>
      </c>
      <c r="HW165" s="25">
        <f t="shared" ref="HW165:IR165" si="427">IF(AND(HW164=1,HX164=0),1,0)</f>
        <v>0</v>
      </c>
      <c r="HX165" s="25">
        <f t="shared" si="427"/>
        <v>0</v>
      </c>
      <c r="HY165" s="25">
        <f t="shared" si="427"/>
        <v>0</v>
      </c>
      <c r="HZ165" s="25">
        <f t="shared" si="427"/>
        <v>0</v>
      </c>
      <c r="IA165" s="25">
        <f t="shared" si="427"/>
        <v>0</v>
      </c>
      <c r="IB165" s="25">
        <f t="shared" si="427"/>
        <v>0</v>
      </c>
      <c r="IC165" s="25">
        <f t="shared" si="427"/>
        <v>0</v>
      </c>
      <c r="ID165" s="25">
        <f t="shared" si="427"/>
        <v>0</v>
      </c>
      <c r="IE165" s="25">
        <f t="shared" si="427"/>
        <v>0</v>
      </c>
      <c r="IF165" s="25">
        <f t="shared" si="427"/>
        <v>0</v>
      </c>
      <c r="IG165" s="25">
        <f t="shared" si="427"/>
        <v>0</v>
      </c>
      <c r="IH165" s="25">
        <f t="shared" si="427"/>
        <v>0</v>
      </c>
      <c r="II165" s="25">
        <f t="shared" si="427"/>
        <v>0</v>
      </c>
      <c r="IJ165" s="25">
        <f t="shared" si="427"/>
        <v>0</v>
      </c>
      <c r="IK165" s="25">
        <f t="shared" si="427"/>
        <v>0</v>
      </c>
      <c r="IL165" s="25">
        <f t="shared" si="427"/>
        <v>0</v>
      </c>
      <c r="IM165" s="25">
        <f t="shared" si="427"/>
        <v>0</v>
      </c>
      <c r="IN165" s="25">
        <f t="shared" si="427"/>
        <v>0</v>
      </c>
      <c r="IO165" s="25">
        <f t="shared" si="427"/>
        <v>0</v>
      </c>
      <c r="IP165" s="25">
        <f t="shared" si="427"/>
        <v>0</v>
      </c>
      <c r="IQ165" s="25">
        <f t="shared" si="427"/>
        <v>0</v>
      </c>
      <c r="IR165" s="197">
        <f t="shared" si="427"/>
        <v>0</v>
      </c>
    </row>
    <row r="166" spans="1:252" s="8" customFormat="1" hidden="1" x14ac:dyDescent="0.25">
      <c r="A166" s="216"/>
      <c r="B166" s="48"/>
      <c r="C166" s="25">
        <f>IF(AND(C62=0,C75&gt;0),1,0)</f>
        <v>0</v>
      </c>
      <c r="D166" s="25">
        <f t="shared" ref="D166:BO166" si="428">IF(AND(D62=0,D75&gt;0),1,0)</f>
        <v>0</v>
      </c>
      <c r="E166" s="25">
        <f t="shared" si="428"/>
        <v>0</v>
      </c>
      <c r="F166" s="25">
        <f t="shared" si="428"/>
        <v>0</v>
      </c>
      <c r="G166" s="25">
        <f t="shared" si="428"/>
        <v>0</v>
      </c>
      <c r="H166" s="25">
        <f t="shared" si="428"/>
        <v>0</v>
      </c>
      <c r="I166" s="25">
        <f t="shared" si="428"/>
        <v>0</v>
      </c>
      <c r="J166" s="25">
        <f t="shared" si="428"/>
        <v>0</v>
      </c>
      <c r="K166" s="25">
        <f t="shared" si="428"/>
        <v>0</v>
      </c>
      <c r="L166" s="25">
        <f t="shared" si="428"/>
        <v>0</v>
      </c>
      <c r="M166" s="25">
        <f t="shared" si="428"/>
        <v>0</v>
      </c>
      <c r="N166" s="25">
        <f t="shared" si="428"/>
        <v>0</v>
      </c>
      <c r="O166" s="25">
        <f t="shared" si="428"/>
        <v>0</v>
      </c>
      <c r="P166" s="25">
        <f t="shared" si="428"/>
        <v>0</v>
      </c>
      <c r="Q166" s="25">
        <f t="shared" si="428"/>
        <v>0</v>
      </c>
      <c r="R166" s="25">
        <f t="shared" si="428"/>
        <v>0</v>
      </c>
      <c r="S166" s="25">
        <f t="shared" si="428"/>
        <v>0</v>
      </c>
      <c r="T166" s="25">
        <f t="shared" si="428"/>
        <v>0</v>
      </c>
      <c r="U166" s="25">
        <f t="shared" si="428"/>
        <v>0</v>
      </c>
      <c r="V166" s="25">
        <f t="shared" si="428"/>
        <v>0</v>
      </c>
      <c r="W166" s="25">
        <f t="shared" si="428"/>
        <v>0</v>
      </c>
      <c r="X166" s="25">
        <f t="shared" si="428"/>
        <v>0</v>
      </c>
      <c r="Y166" s="25">
        <f t="shared" si="428"/>
        <v>0</v>
      </c>
      <c r="Z166" s="25">
        <f t="shared" si="428"/>
        <v>0</v>
      </c>
      <c r="AA166" s="25">
        <f t="shared" si="428"/>
        <v>0</v>
      </c>
      <c r="AB166" s="25">
        <f t="shared" si="428"/>
        <v>0</v>
      </c>
      <c r="AC166" s="25">
        <f t="shared" si="428"/>
        <v>0</v>
      </c>
      <c r="AD166" s="25">
        <f t="shared" si="428"/>
        <v>0</v>
      </c>
      <c r="AE166" s="25">
        <f t="shared" si="428"/>
        <v>0</v>
      </c>
      <c r="AF166" s="25">
        <f t="shared" si="428"/>
        <v>0</v>
      </c>
      <c r="AG166" s="25">
        <f t="shared" si="428"/>
        <v>0</v>
      </c>
      <c r="AH166" s="25">
        <f t="shared" si="428"/>
        <v>0</v>
      </c>
      <c r="AI166" s="25">
        <f t="shared" si="428"/>
        <v>0</v>
      </c>
      <c r="AJ166" s="25">
        <f t="shared" si="428"/>
        <v>0</v>
      </c>
      <c r="AK166" s="25">
        <f t="shared" si="428"/>
        <v>0</v>
      </c>
      <c r="AL166" s="25">
        <f t="shared" si="428"/>
        <v>0</v>
      </c>
      <c r="AM166" s="25">
        <f t="shared" si="428"/>
        <v>0</v>
      </c>
      <c r="AN166" s="25">
        <f t="shared" si="428"/>
        <v>0</v>
      </c>
      <c r="AO166" s="25">
        <f t="shared" si="428"/>
        <v>0</v>
      </c>
      <c r="AP166" s="25">
        <f t="shared" si="428"/>
        <v>0</v>
      </c>
      <c r="AQ166" s="25">
        <f t="shared" si="428"/>
        <v>0</v>
      </c>
      <c r="AR166" s="25">
        <f t="shared" si="428"/>
        <v>0</v>
      </c>
      <c r="AS166" s="25">
        <f t="shared" si="428"/>
        <v>0</v>
      </c>
      <c r="AT166" s="25">
        <f t="shared" si="428"/>
        <v>0</v>
      </c>
      <c r="AU166" s="25">
        <f t="shared" si="428"/>
        <v>0</v>
      </c>
      <c r="AV166" s="25">
        <f t="shared" si="428"/>
        <v>0</v>
      </c>
      <c r="AW166" s="25">
        <f t="shared" si="428"/>
        <v>0</v>
      </c>
      <c r="AX166" s="25">
        <f t="shared" si="428"/>
        <v>0</v>
      </c>
      <c r="AY166" s="25">
        <f t="shared" si="428"/>
        <v>0</v>
      </c>
      <c r="AZ166" s="25">
        <f t="shared" si="428"/>
        <v>0</v>
      </c>
      <c r="BA166" s="25">
        <f t="shared" si="428"/>
        <v>0</v>
      </c>
      <c r="BB166" s="25">
        <f t="shared" si="428"/>
        <v>0</v>
      </c>
      <c r="BC166" s="25">
        <f t="shared" si="428"/>
        <v>0</v>
      </c>
      <c r="BD166" s="25">
        <f t="shared" si="428"/>
        <v>0</v>
      </c>
      <c r="BE166" s="25">
        <f t="shared" si="428"/>
        <v>0</v>
      </c>
      <c r="BF166" s="25">
        <f t="shared" si="428"/>
        <v>0</v>
      </c>
      <c r="BG166" s="25">
        <f t="shared" si="428"/>
        <v>0</v>
      </c>
      <c r="BH166" s="25">
        <f t="shared" si="428"/>
        <v>0</v>
      </c>
      <c r="BI166" s="25">
        <f t="shared" si="428"/>
        <v>0</v>
      </c>
      <c r="BJ166" s="25">
        <f t="shared" si="428"/>
        <v>0</v>
      </c>
      <c r="BK166" s="25">
        <f t="shared" si="428"/>
        <v>0</v>
      </c>
      <c r="BL166" s="25">
        <f t="shared" si="428"/>
        <v>0</v>
      </c>
      <c r="BM166" s="25">
        <f t="shared" si="428"/>
        <v>0</v>
      </c>
      <c r="BN166" s="25">
        <f t="shared" si="428"/>
        <v>0</v>
      </c>
      <c r="BO166" s="25">
        <f t="shared" si="428"/>
        <v>0</v>
      </c>
      <c r="BP166" s="25">
        <f t="shared" ref="BP166:CX166" si="429">IF(AND(BP62=0,BP75&gt;0),1,0)</f>
        <v>0</v>
      </c>
      <c r="BQ166" s="25">
        <f t="shared" si="429"/>
        <v>0</v>
      </c>
      <c r="BR166" s="25">
        <f t="shared" si="429"/>
        <v>0</v>
      </c>
      <c r="BS166" s="25">
        <f t="shared" si="429"/>
        <v>0</v>
      </c>
      <c r="BT166" s="25">
        <f t="shared" si="429"/>
        <v>0</v>
      </c>
      <c r="BU166" s="25">
        <f t="shared" si="429"/>
        <v>0</v>
      </c>
      <c r="BV166" s="25">
        <f t="shared" si="429"/>
        <v>0</v>
      </c>
      <c r="BW166" s="25">
        <f t="shared" si="429"/>
        <v>0</v>
      </c>
      <c r="BX166" s="25">
        <f t="shared" si="429"/>
        <v>0</v>
      </c>
      <c r="BY166" s="25">
        <f t="shared" si="429"/>
        <v>0</v>
      </c>
      <c r="BZ166" s="25">
        <f t="shared" si="429"/>
        <v>0</v>
      </c>
      <c r="CA166" s="25">
        <f t="shared" si="429"/>
        <v>0</v>
      </c>
      <c r="CB166" s="25">
        <f t="shared" si="429"/>
        <v>0</v>
      </c>
      <c r="CC166" s="25">
        <f t="shared" si="429"/>
        <v>0</v>
      </c>
      <c r="CD166" s="25">
        <f t="shared" si="429"/>
        <v>0</v>
      </c>
      <c r="CE166" s="25">
        <f t="shared" si="429"/>
        <v>0</v>
      </c>
      <c r="CF166" s="25">
        <f t="shared" si="429"/>
        <v>0</v>
      </c>
      <c r="CG166" s="25">
        <f t="shared" si="429"/>
        <v>0</v>
      </c>
      <c r="CH166" s="25">
        <f t="shared" si="429"/>
        <v>0</v>
      </c>
      <c r="CI166" s="25">
        <f t="shared" si="429"/>
        <v>0</v>
      </c>
      <c r="CJ166" s="25">
        <f t="shared" si="429"/>
        <v>0</v>
      </c>
      <c r="CK166" s="25">
        <f t="shared" si="429"/>
        <v>0</v>
      </c>
      <c r="CL166" s="25">
        <f t="shared" si="429"/>
        <v>0</v>
      </c>
      <c r="CM166" s="25">
        <f t="shared" si="429"/>
        <v>0</v>
      </c>
      <c r="CN166" s="25">
        <f t="shared" si="429"/>
        <v>0</v>
      </c>
      <c r="CO166" s="25">
        <f t="shared" si="429"/>
        <v>0</v>
      </c>
      <c r="CP166" s="25">
        <f t="shared" si="429"/>
        <v>0</v>
      </c>
      <c r="CQ166" s="25">
        <f t="shared" si="429"/>
        <v>0</v>
      </c>
      <c r="CR166" s="25">
        <f t="shared" si="429"/>
        <v>0</v>
      </c>
      <c r="CS166" s="25">
        <f t="shared" si="429"/>
        <v>0</v>
      </c>
      <c r="CT166" s="25">
        <f t="shared" si="429"/>
        <v>0</v>
      </c>
      <c r="CU166" s="25">
        <f t="shared" si="429"/>
        <v>0</v>
      </c>
      <c r="CV166" s="25">
        <f t="shared" si="429"/>
        <v>0</v>
      </c>
      <c r="CW166" s="25">
        <f t="shared" si="429"/>
        <v>1</v>
      </c>
      <c r="CX166" s="25">
        <f t="shared" si="429"/>
        <v>1</v>
      </c>
      <c r="CY166" s="25">
        <f t="shared" ref="CY166:FJ166" si="430">IF(AND(CY62=0,CY75&gt;0),1,0)</f>
        <v>1</v>
      </c>
      <c r="CZ166" s="25">
        <f t="shared" si="430"/>
        <v>1</v>
      </c>
      <c r="DA166" s="25">
        <f t="shared" si="430"/>
        <v>1</v>
      </c>
      <c r="DB166" s="25">
        <f t="shared" si="430"/>
        <v>1</v>
      </c>
      <c r="DC166" s="25">
        <f t="shared" si="430"/>
        <v>1</v>
      </c>
      <c r="DD166" s="25">
        <f t="shared" si="430"/>
        <v>1</v>
      </c>
      <c r="DE166" s="25">
        <f t="shared" si="430"/>
        <v>1</v>
      </c>
      <c r="DF166" s="25">
        <f t="shared" si="430"/>
        <v>1</v>
      </c>
      <c r="DG166" s="25">
        <f t="shared" si="430"/>
        <v>1</v>
      </c>
      <c r="DH166" s="25">
        <f t="shared" si="430"/>
        <v>1</v>
      </c>
      <c r="DI166" s="25">
        <f t="shared" si="430"/>
        <v>1</v>
      </c>
      <c r="DJ166" s="25">
        <f t="shared" si="430"/>
        <v>1</v>
      </c>
      <c r="DK166" s="25">
        <f t="shared" si="430"/>
        <v>1</v>
      </c>
      <c r="DL166" s="25">
        <f t="shared" si="430"/>
        <v>1</v>
      </c>
      <c r="DM166" s="25">
        <f t="shared" si="430"/>
        <v>1</v>
      </c>
      <c r="DN166" s="25">
        <f t="shared" si="430"/>
        <v>1</v>
      </c>
      <c r="DO166" s="25">
        <f t="shared" si="430"/>
        <v>1</v>
      </c>
      <c r="DP166" s="25">
        <f t="shared" si="430"/>
        <v>1</v>
      </c>
      <c r="DQ166" s="25">
        <f t="shared" si="430"/>
        <v>1</v>
      </c>
      <c r="DR166" s="25">
        <f t="shared" si="430"/>
        <v>1</v>
      </c>
      <c r="DS166" s="25">
        <f t="shared" si="430"/>
        <v>1</v>
      </c>
      <c r="DT166" s="25">
        <f t="shared" si="430"/>
        <v>1</v>
      </c>
      <c r="DU166" s="25">
        <f t="shared" si="430"/>
        <v>1</v>
      </c>
      <c r="DV166" s="25">
        <f t="shared" si="430"/>
        <v>1</v>
      </c>
      <c r="DW166" s="25">
        <f t="shared" si="430"/>
        <v>1</v>
      </c>
      <c r="DX166" s="25">
        <f t="shared" si="430"/>
        <v>1</v>
      </c>
      <c r="DY166" s="25">
        <f t="shared" si="430"/>
        <v>1</v>
      </c>
      <c r="DZ166" s="25">
        <f t="shared" si="430"/>
        <v>1</v>
      </c>
      <c r="EA166" s="25">
        <f t="shared" si="430"/>
        <v>1</v>
      </c>
      <c r="EB166" s="25">
        <f t="shared" si="430"/>
        <v>1</v>
      </c>
      <c r="EC166" s="25">
        <f t="shared" si="430"/>
        <v>1</v>
      </c>
      <c r="ED166" s="25">
        <f t="shared" si="430"/>
        <v>1</v>
      </c>
      <c r="EE166" s="25">
        <f t="shared" si="430"/>
        <v>1</v>
      </c>
      <c r="EF166" s="25">
        <f t="shared" si="430"/>
        <v>1</v>
      </c>
      <c r="EG166" s="25">
        <f t="shared" si="430"/>
        <v>1</v>
      </c>
      <c r="EH166" s="25">
        <f t="shared" si="430"/>
        <v>1</v>
      </c>
      <c r="EI166" s="25">
        <f t="shared" si="430"/>
        <v>1</v>
      </c>
      <c r="EJ166" s="25">
        <f t="shared" si="430"/>
        <v>1</v>
      </c>
      <c r="EK166" s="25">
        <f t="shared" si="430"/>
        <v>1</v>
      </c>
      <c r="EL166" s="25">
        <f t="shared" si="430"/>
        <v>1</v>
      </c>
      <c r="EM166" s="25">
        <f t="shared" si="430"/>
        <v>1</v>
      </c>
      <c r="EN166" s="25">
        <f t="shared" si="430"/>
        <v>1</v>
      </c>
      <c r="EO166" s="25">
        <f t="shared" si="430"/>
        <v>1</v>
      </c>
      <c r="EP166" s="25">
        <f t="shared" si="430"/>
        <v>1</v>
      </c>
      <c r="EQ166" s="25">
        <f t="shared" si="430"/>
        <v>1</v>
      </c>
      <c r="ER166" s="25">
        <f t="shared" si="430"/>
        <v>1</v>
      </c>
      <c r="ES166" s="25">
        <f t="shared" si="430"/>
        <v>1</v>
      </c>
      <c r="ET166" s="25">
        <f t="shared" si="430"/>
        <v>1</v>
      </c>
      <c r="EU166" s="25">
        <f t="shared" si="430"/>
        <v>1</v>
      </c>
      <c r="EV166" s="25">
        <f t="shared" si="430"/>
        <v>1</v>
      </c>
      <c r="EW166" s="25">
        <f t="shared" si="430"/>
        <v>1</v>
      </c>
      <c r="EX166" s="25">
        <f t="shared" si="430"/>
        <v>1</v>
      </c>
      <c r="EY166" s="25">
        <f t="shared" si="430"/>
        <v>1</v>
      </c>
      <c r="EZ166" s="25">
        <f t="shared" si="430"/>
        <v>1</v>
      </c>
      <c r="FA166" s="25">
        <f t="shared" si="430"/>
        <v>1</v>
      </c>
      <c r="FB166" s="25">
        <f t="shared" si="430"/>
        <v>1</v>
      </c>
      <c r="FC166" s="25">
        <f t="shared" si="430"/>
        <v>1</v>
      </c>
      <c r="FD166" s="25">
        <f t="shared" si="430"/>
        <v>1</v>
      </c>
      <c r="FE166" s="25">
        <f t="shared" si="430"/>
        <v>1</v>
      </c>
      <c r="FF166" s="25">
        <f t="shared" si="430"/>
        <v>1</v>
      </c>
      <c r="FG166" s="25">
        <f t="shared" si="430"/>
        <v>1</v>
      </c>
      <c r="FH166" s="25">
        <f t="shared" si="430"/>
        <v>1</v>
      </c>
      <c r="FI166" s="25">
        <f t="shared" si="430"/>
        <v>1</v>
      </c>
      <c r="FJ166" s="25">
        <f t="shared" si="430"/>
        <v>1</v>
      </c>
      <c r="FK166" s="25">
        <f t="shared" ref="FK166:HV166" si="431">IF(AND(FK62=0,FK75&gt;0),1,0)</f>
        <v>1</v>
      </c>
      <c r="FL166" s="25">
        <f t="shared" si="431"/>
        <v>1</v>
      </c>
      <c r="FM166" s="25">
        <f t="shared" si="431"/>
        <v>1</v>
      </c>
      <c r="FN166" s="25">
        <f t="shared" si="431"/>
        <v>1</v>
      </c>
      <c r="FO166" s="25">
        <f t="shared" si="431"/>
        <v>1</v>
      </c>
      <c r="FP166" s="25">
        <f t="shared" si="431"/>
        <v>1</v>
      </c>
      <c r="FQ166" s="25">
        <f t="shared" si="431"/>
        <v>0</v>
      </c>
      <c r="FR166" s="25">
        <f t="shared" si="431"/>
        <v>0</v>
      </c>
      <c r="FS166" s="25">
        <f t="shared" si="431"/>
        <v>0</v>
      </c>
      <c r="FT166" s="25">
        <f t="shared" si="431"/>
        <v>0</v>
      </c>
      <c r="FU166" s="25">
        <f t="shared" si="431"/>
        <v>0</v>
      </c>
      <c r="FV166" s="25">
        <f t="shared" si="431"/>
        <v>0</v>
      </c>
      <c r="FW166" s="25">
        <f t="shared" si="431"/>
        <v>0</v>
      </c>
      <c r="FX166" s="25">
        <f t="shared" si="431"/>
        <v>0</v>
      </c>
      <c r="FY166" s="25">
        <f t="shared" si="431"/>
        <v>0</v>
      </c>
      <c r="FZ166" s="25">
        <f t="shared" si="431"/>
        <v>0</v>
      </c>
      <c r="GA166" s="25">
        <f t="shared" si="431"/>
        <v>0</v>
      </c>
      <c r="GB166" s="25">
        <f t="shared" si="431"/>
        <v>0</v>
      </c>
      <c r="GC166" s="25">
        <f t="shared" si="431"/>
        <v>0</v>
      </c>
      <c r="GD166" s="25">
        <f t="shared" si="431"/>
        <v>0</v>
      </c>
      <c r="GE166" s="25">
        <f t="shared" si="431"/>
        <v>0</v>
      </c>
      <c r="GF166" s="25">
        <f t="shared" si="431"/>
        <v>0</v>
      </c>
      <c r="GG166" s="25">
        <f t="shared" si="431"/>
        <v>0</v>
      </c>
      <c r="GH166" s="25">
        <f t="shared" si="431"/>
        <v>0</v>
      </c>
      <c r="GI166" s="25">
        <f t="shared" si="431"/>
        <v>0</v>
      </c>
      <c r="GJ166" s="25">
        <f t="shared" si="431"/>
        <v>0</v>
      </c>
      <c r="GK166" s="25">
        <f t="shared" si="431"/>
        <v>0</v>
      </c>
      <c r="GL166" s="25">
        <f t="shared" si="431"/>
        <v>0</v>
      </c>
      <c r="GM166" s="25">
        <f t="shared" si="431"/>
        <v>0</v>
      </c>
      <c r="GN166" s="25">
        <f t="shared" si="431"/>
        <v>0</v>
      </c>
      <c r="GO166" s="25">
        <f t="shared" si="431"/>
        <v>0</v>
      </c>
      <c r="GP166" s="25">
        <f t="shared" si="431"/>
        <v>0</v>
      </c>
      <c r="GQ166" s="25">
        <f t="shared" si="431"/>
        <v>0</v>
      </c>
      <c r="GR166" s="25">
        <f t="shared" si="431"/>
        <v>0</v>
      </c>
      <c r="GS166" s="25">
        <f t="shared" si="431"/>
        <v>0</v>
      </c>
      <c r="GT166" s="25">
        <f t="shared" si="431"/>
        <v>0</v>
      </c>
      <c r="GU166" s="25">
        <f t="shared" si="431"/>
        <v>0</v>
      </c>
      <c r="GV166" s="25">
        <f t="shared" si="431"/>
        <v>0</v>
      </c>
      <c r="GW166" s="25">
        <f t="shared" si="431"/>
        <v>0</v>
      </c>
      <c r="GX166" s="25">
        <f t="shared" si="431"/>
        <v>0</v>
      </c>
      <c r="GY166" s="25">
        <f t="shared" si="431"/>
        <v>0</v>
      </c>
      <c r="GZ166" s="25">
        <f t="shared" si="431"/>
        <v>0</v>
      </c>
      <c r="HA166" s="25">
        <f t="shared" si="431"/>
        <v>0</v>
      </c>
      <c r="HB166" s="25">
        <f t="shared" si="431"/>
        <v>0</v>
      </c>
      <c r="HC166" s="25">
        <f t="shared" si="431"/>
        <v>0</v>
      </c>
      <c r="HD166" s="25">
        <f t="shared" si="431"/>
        <v>0</v>
      </c>
      <c r="HE166" s="25">
        <f t="shared" si="431"/>
        <v>0</v>
      </c>
      <c r="HF166" s="25">
        <f t="shared" si="431"/>
        <v>0</v>
      </c>
      <c r="HG166" s="25">
        <f t="shared" si="431"/>
        <v>0</v>
      </c>
      <c r="HH166" s="25">
        <f t="shared" si="431"/>
        <v>0</v>
      </c>
      <c r="HI166" s="25">
        <f t="shared" si="431"/>
        <v>0</v>
      </c>
      <c r="HJ166" s="25">
        <f t="shared" si="431"/>
        <v>0</v>
      </c>
      <c r="HK166" s="25">
        <f t="shared" si="431"/>
        <v>0</v>
      </c>
      <c r="HL166" s="25">
        <f t="shared" si="431"/>
        <v>0</v>
      </c>
      <c r="HM166" s="25">
        <f t="shared" si="431"/>
        <v>0</v>
      </c>
      <c r="HN166" s="25">
        <f t="shared" si="431"/>
        <v>0</v>
      </c>
      <c r="HO166" s="25">
        <f t="shared" si="431"/>
        <v>0</v>
      </c>
      <c r="HP166" s="25">
        <f t="shared" si="431"/>
        <v>0</v>
      </c>
      <c r="HQ166" s="25">
        <f t="shared" si="431"/>
        <v>0</v>
      </c>
      <c r="HR166" s="25">
        <f t="shared" si="431"/>
        <v>0</v>
      </c>
      <c r="HS166" s="25">
        <f t="shared" si="431"/>
        <v>0</v>
      </c>
      <c r="HT166" s="25">
        <f t="shared" si="431"/>
        <v>0</v>
      </c>
      <c r="HU166" s="25">
        <f t="shared" si="431"/>
        <v>0</v>
      </c>
      <c r="HV166" s="25">
        <f t="shared" si="431"/>
        <v>0</v>
      </c>
      <c r="HW166" s="25">
        <f t="shared" ref="HW166:IR166" si="432">IF(AND(HW62=0,HW75&gt;0),1,0)</f>
        <v>0</v>
      </c>
      <c r="HX166" s="25">
        <f t="shared" si="432"/>
        <v>0</v>
      </c>
      <c r="HY166" s="25">
        <f t="shared" si="432"/>
        <v>0</v>
      </c>
      <c r="HZ166" s="25">
        <f t="shared" si="432"/>
        <v>0</v>
      </c>
      <c r="IA166" s="25">
        <f t="shared" si="432"/>
        <v>0</v>
      </c>
      <c r="IB166" s="25">
        <f t="shared" si="432"/>
        <v>0</v>
      </c>
      <c r="IC166" s="25">
        <f t="shared" si="432"/>
        <v>0</v>
      </c>
      <c r="ID166" s="25">
        <f t="shared" si="432"/>
        <v>0</v>
      </c>
      <c r="IE166" s="25">
        <f t="shared" si="432"/>
        <v>0</v>
      </c>
      <c r="IF166" s="25">
        <f t="shared" si="432"/>
        <v>0</v>
      </c>
      <c r="IG166" s="25">
        <f t="shared" si="432"/>
        <v>0</v>
      </c>
      <c r="IH166" s="25">
        <f t="shared" si="432"/>
        <v>0</v>
      </c>
      <c r="II166" s="25">
        <f t="shared" si="432"/>
        <v>0</v>
      </c>
      <c r="IJ166" s="25">
        <f t="shared" si="432"/>
        <v>0</v>
      </c>
      <c r="IK166" s="25">
        <f t="shared" si="432"/>
        <v>0</v>
      </c>
      <c r="IL166" s="25">
        <f t="shared" si="432"/>
        <v>0</v>
      </c>
      <c r="IM166" s="25">
        <f t="shared" si="432"/>
        <v>0</v>
      </c>
      <c r="IN166" s="25">
        <f t="shared" si="432"/>
        <v>0</v>
      </c>
      <c r="IO166" s="25">
        <f t="shared" si="432"/>
        <v>0</v>
      </c>
      <c r="IP166" s="25">
        <f t="shared" si="432"/>
        <v>0</v>
      </c>
      <c r="IQ166" s="25">
        <f t="shared" si="432"/>
        <v>0</v>
      </c>
      <c r="IR166" s="197">
        <f t="shared" si="432"/>
        <v>0</v>
      </c>
    </row>
    <row r="167" spans="1:252" s="8" customFormat="1" hidden="1" x14ac:dyDescent="0.25">
      <c r="A167" s="216"/>
      <c r="B167" s="48"/>
      <c r="C167" s="25">
        <f>IF(AND(C166&lt;&gt;1,D167&lt;&gt;1),0,1)</f>
        <v>1</v>
      </c>
      <c r="D167" s="25">
        <f t="shared" ref="D167:BO167" si="433">IF(AND(D166&lt;&gt;1,E167&lt;&gt;1),0,1)</f>
        <v>1</v>
      </c>
      <c r="E167" s="25">
        <f t="shared" si="433"/>
        <v>1</v>
      </c>
      <c r="F167" s="25">
        <f t="shared" si="433"/>
        <v>1</v>
      </c>
      <c r="G167" s="25">
        <f t="shared" si="433"/>
        <v>1</v>
      </c>
      <c r="H167" s="25">
        <f t="shared" si="433"/>
        <v>1</v>
      </c>
      <c r="I167" s="25">
        <f t="shared" si="433"/>
        <v>1</v>
      </c>
      <c r="J167" s="25">
        <f t="shared" si="433"/>
        <v>1</v>
      </c>
      <c r="K167" s="25">
        <f t="shared" si="433"/>
        <v>1</v>
      </c>
      <c r="L167" s="25">
        <f t="shared" si="433"/>
        <v>1</v>
      </c>
      <c r="M167" s="25">
        <f t="shared" si="433"/>
        <v>1</v>
      </c>
      <c r="N167" s="25">
        <f t="shared" si="433"/>
        <v>1</v>
      </c>
      <c r="O167" s="25">
        <f t="shared" si="433"/>
        <v>1</v>
      </c>
      <c r="P167" s="25">
        <f t="shared" si="433"/>
        <v>1</v>
      </c>
      <c r="Q167" s="25">
        <f t="shared" si="433"/>
        <v>1</v>
      </c>
      <c r="R167" s="25">
        <f t="shared" si="433"/>
        <v>1</v>
      </c>
      <c r="S167" s="25">
        <f t="shared" si="433"/>
        <v>1</v>
      </c>
      <c r="T167" s="25">
        <f t="shared" si="433"/>
        <v>1</v>
      </c>
      <c r="U167" s="25">
        <f t="shared" si="433"/>
        <v>1</v>
      </c>
      <c r="V167" s="25">
        <f t="shared" si="433"/>
        <v>1</v>
      </c>
      <c r="W167" s="25">
        <f t="shared" si="433"/>
        <v>1</v>
      </c>
      <c r="X167" s="25">
        <f t="shared" si="433"/>
        <v>1</v>
      </c>
      <c r="Y167" s="25">
        <f t="shared" si="433"/>
        <v>1</v>
      </c>
      <c r="Z167" s="25">
        <f t="shared" si="433"/>
        <v>1</v>
      </c>
      <c r="AA167" s="25">
        <f t="shared" si="433"/>
        <v>1</v>
      </c>
      <c r="AB167" s="25">
        <f t="shared" si="433"/>
        <v>1</v>
      </c>
      <c r="AC167" s="25">
        <f t="shared" si="433"/>
        <v>1</v>
      </c>
      <c r="AD167" s="25">
        <f t="shared" si="433"/>
        <v>1</v>
      </c>
      <c r="AE167" s="25">
        <f t="shared" si="433"/>
        <v>1</v>
      </c>
      <c r="AF167" s="25">
        <f t="shared" si="433"/>
        <v>1</v>
      </c>
      <c r="AG167" s="25">
        <f t="shared" si="433"/>
        <v>1</v>
      </c>
      <c r="AH167" s="25">
        <f t="shared" si="433"/>
        <v>1</v>
      </c>
      <c r="AI167" s="25">
        <f t="shared" si="433"/>
        <v>1</v>
      </c>
      <c r="AJ167" s="25">
        <f t="shared" si="433"/>
        <v>1</v>
      </c>
      <c r="AK167" s="25">
        <f t="shared" si="433"/>
        <v>1</v>
      </c>
      <c r="AL167" s="25">
        <f t="shared" si="433"/>
        <v>1</v>
      </c>
      <c r="AM167" s="25">
        <f t="shared" si="433"/>
        <v>1</v>
      </c>
      <c r="AN167" s="25">
        <f t="shared" si="433"/>
        <v>1</v>
      </c>
      <c r="AO167" s="25">
        <f t="shared" si="433"/>
        <v>1</v>
      </c>
      <c r="AP167" s="25">
        <f t="shared" si="433"/>
        <v>1</v>
      </c>
      <c r="AQ167" s="25">
        <f t="shared" si="433"/>
        <v>1</v>
      </c>
      <c r="AR167" s="25">
        <f t="shared" si="433"/>
        <v>1</v>
      </c>
      <c r="AS167" s="25">
        <f t="shared" si="433"/>
        <v>1</v>
      </c>
      <c r="AT167" s="25">
        <f t="shared" si="433"/>
        <v>1</v>
      </c>
      <c r="AU167" s="25">
        <f t="shared" si="433"/>
        <v>1</v>
      </c>
      <c r="AV167" s="25">
        <f t="shared" si="433"/>
        <v>1</v>
      </c>
      <c r="AW167" s="25">
        <f t="shared" si="433"/>
        <v>1</v>
      </c>
      <c r="AX167" s="25">
        <f t="shared" si="433"/>
        <v>1</v>
      </c>
      <c r="AY167" s="25">
        <f t="shared" si="433"/>
        <v>1</v>
      </c>
      <c r="AZ167" s="25">
        <f t="shared" si="433"/>
        <v>1</v>
      </c>
      <c r="BA167" s="25">
        <f t="shared" si="433"/>
        <v>1</v>
      </c>
      <c r="BB167" s="25">
        <f t="shared" si="433"/>
        <v>1</v>
      </c>
      <c r="BC167" s="25">
        <f t="shared" si="433"/>
        <v>1</v>
      </c>
      <c r="BD167" s="25">
        <f t="shared" si="433"/>
        <v>1</v>
      </c>
      <c r="BE167" s="25">
        <f t="shared" si="433"/>
        <v>1</v>
      </c>
      <c r="BF167" s="25">
        <f t="shared" si="433"/>
        <v>1</v>
      </c>
      <c r="BG167" s="25">
        <f t="shared" si="433"/>
        <v>1</v>
      </c>
      <c r="BH167" s="25">
        <f t="shared" si="433"/>
        <v>1</v>
      </c>
      <c r="BI167" s="25">
        <f t="shared" si="433"/>
        <v>1</v>
      </c>
      <c r="BJ167" s="25">
        <f t="shared" si="433"/>
        <v>1</v>
      </c>
      <c r="BK167" s="25">
        <f t="shared" si="433"/>
        <v>1</v>
      </c>
      <c r="BL167" s="25">
        <f t="shared" si="433"/>
        <v>1</v>
      </c>
      <c r="BM167" s="25">
        <f t="shared" si="433"/>
        <v>1</v>
      </c>
      <c r="BN167" s="25">
        <f t="shared" si="433"/>
        <v>1</v>
      </c>
      <c r="BO167" s="25">
        <f t="shared" si="433"/>
        <v>1</v>
      </c>
      <c r="BP167" s="25">
        <f t="shared" ref="BP167:EA167" si="434">IF(AND(BP166&lt;&gt;1,BQ167&lt;&gt;1),0,1)</f>
        <v>1</v>
      </c>
      <c r="BQ167" s="25">
        <f t="shared" si="434"/>
        <v>1</v>
      </c>
      <c r="BR167" s="25">
        <f t="shared" si="434"/>
        <v>1</v>
      </c>
      <c r="BS167" s="25">
        <f t="shared" si="434"/>
        <v>1</v>
      </c>
      <c r="BT167" s="25">
        <f t="shared" si="434"/>
        <v>1</v>
      </c>
      <c r="BU167" s="25">
        <f t="shared" si="434"/>
        <v>1</v>
      </c>
      <c r="BV167" s="25">
        <f t="shared" si="434"/>
        <v>1</v>
      </c>
      <c r="BW167" s="25">
        <f t="shared" si="434"/>
        <v>1</v>
      </c>
      <c r="BX167" s="25">
        <f t="shared" si="434"/>
        <v>1</v>
      </c>
      <c r="BY167" s="25">
        <f t="shared" si="434"/>
        <v>1</v>
      </c>
      <c r="BZ167" s="25">
        <f t="shared" si="434"/>
        <v>1</v>
      </c>
      <c r="CA167" s="25">
        <f t="shared" si="434"/>
        <v>1</v>
      </c>
      <c r="CB167" s="25">
        <f t="shared" si="434"/>
        <v>1</v>
      </c>
      <c r="CC167" s="25">
        <f t="shared" si="434"/>
        <v>1</v>
      </c>
      <c r="CD167" s="25">
        <f t="shared" si="434"/>
        <v>1</v>
      </c>
      <c r="CE167" s="25">
        <f t="shared" si="434"/>
        <v>1</v>
      </c>
      <c r="CF167" s="25">
        <f t="shared" si="434"/>
        <v>1</v>
      </c>
      <c r="CG167" s="25">
        <f t="shared" si="434"/>
        <v>1</v>
      </c>
      <c r="CH167" s="25">
        <f t="shared" si="434"/>
        <v>1</v>
      </c>
      <c r="CI167" s="25">
        <f t="shared" si="434"/>
        <v>1</v>
      </c>
      <c r="CJ167" s="25">
        <f t="shared" si="434"/>
        <v>1</v>
      </c>
      <c r="CK167" s="25">
        <f t="shared" si="434"/>
        <v>1</v>
      </c>
      <c r="CL167" s="25">
        <f t="shared" si="434"/>
        <v>1</v>
      </c>
      <c r="CM167" s="25">
        <f t="shared" si="434"/>
        <v>1</v>
      </c>
      <c r="CN167" s="25">
        <f t="shared" si="434"/>
        <v>1</v>
      </c>
      <c r="CO167" s="25">
        <f t="shared" si="434"/>
        <v>1</v>
      </c>
      <c r="CP167" s="25">
        <f t="shared" si="434"/>
        <v>1</v>
      </c>
      <c r="CQ167" s="25">
        <f t="shared" si="434"/>
        <v>1</v>
      </c>
      <c r="CR167" s="25">
        <f t="shared" si="434"/>
        <v>1</v>
      </c>
      <c r="CS167" s="25">
        <f t="shared" si="434"/>
        <v>1</v>
      </c>
      <c r="CT167" s="25">
        <f t="shared" si="434"/>
        <v>1</v>
      </c>
      <c r="CU167" s="25">
        <f t="shared" si="434"/>
        <v>1</v>
      </c>
      <c r="CV167" s="25">
        <f t="shared" si="434"/>
        <v>1</v>
      </c>
      <c r="CW167" s="25">
        <f t="shared" si="434"/>
        <v>1</v>
      </c>
      <c r="CX167" s="25">
        <f t="shared" si="434"/>
        <v>1</v>
      </c>
      <c r="CY167" s="25">
        <f t="shared" si="434"/>
        <v>1</v>
      </c>
      <c r="CZ167" s="25">
        <f t="shared" si="434"/>
        <v>1</v>
      </c>
      <c r="DA167" s="25">
        <f t="shared" si="434"/>
        <v>1</v>
      </c>
      <c r="DB167" s="25">
        <f t="shared" si="434"/>
        <v>1</v>
      </c>
      <c r="DC167" s="25">
        <f t="shared" si="434"/>
        <v>1</v>
      </c>
      <c r="DD167" s="25">
        <f t="shared" si="434"/>
        <v>1</v>
      </c>
      <c r="DE167" s="25">
        <f t="shared" si="434"/>
        <v>1</v>
      </c>
      <c r="DF167" s="25">
        <f t="shared" si="434"/>
        <v>1</v>
      </c>
      <c r="DG167" s="25">
        <f t="shared" si="434"/>
        <v>1</v>
      </c>
      <c r="DH167" s="25">
        <f t="shared" si="434"/>
        <v>1</v>
      </c>
      <c r="DI167" s="25">
        <f t="shared" si="434"/>
        <v>1</v>
      </c>
      <c r="DJ167" s="25">
        <f t="shared" si="434"/>
        <v>1</v>
      </c>
      <c r="DK167" s="25">
        <f t="shared" si="434"/>
        <v>1</v>
      </c>
      <c r="DL167" s="25">
        <f t="shared" si="434"/>
        <v>1</v>
      </c>
      <c r="DM167" s="25">
        <f t="shared" si="434"/>
        <v>1</v>
      </c>
      <c r="DN167" s="25">
        <f t="shared" si="434"/>
        <v>1</v>
      </c>
      <c r="DO167" s="25">
        <f t="shared" si="434"/>
        <v>1</v>
      </c>
      <c r="DP167" s="25">
        <f t="shared" si="434"/>
        <v>1</v>
      </c>
      <c r="DQ167" s="25">
        <f t="shared" si="434"/>
        <v>1</v>
      </c>
      <c r="DR167" s="25">
        <f t="shared" si="434"/>
        <v>1</v>
      </c>
      <c r="DS167" s="25">
        <f t="shared" si="434"/>
        <v>1</v>
      </c>
      <c r="DT167" s="25">
        <f t="shared" si="434"/>
        <v>1</v>
      </c>
      <c r="DU167" s="25">
        <f t="shared" si="434"/>
        <v>1</v>
      </c>
      <c r="DV167" s="25">
        <f t="shared" si="434"/>
        <v>1</v>
      </c>
      <c r="DW167" s="25">
        <f t="shared" si="434"/>
        <v>1</v>
      </c>
      <c r="DX167" s="25">
        <f t="shared" si="434"/>
        <v>1</v>
      </c>
      <c r="DY167" s="25">
        <f t="shared" si="434"/>
        <v>1</v>
      </c>
      <c r="DZ167" s="25">
        <f t="shared" si="434"/>
        <v>1</v>
      </c>
      <c r="EA167" s="25">
        <f t="shared" si="434"/>
        <v>1</v>
      </c>
      <c r="EB167" s="25">
        <f t="shared" ref="EB167:GM167" si="435">IF(AND(EB166&lt;&gt;1,EC167&lt;&gt;1),0,1)</f>
        <v>1</v>
      </c>
      <c r="EC167" s="25">
        <f t="shared" si="435"/>
        <v>1</v>
      </c>
      <c r="ED167" s="25">
        <f t="shared" si="435"/>
        <v>1</v>
      </c>
      <c r="EE167" s="25">
        <f t="shared" si="435"/>
        <v>1</v>
      </c>
      <c r="EF167" s="25">
        <f t="shared" si="435"/>
        <v>1</v>
      </c>
      <c r="EG167" s="25">
        <f t="shared" si="435"/>
        <v>1</v>
      </c>
      <c r="EH167" s="25">
        <f t="shared" si="435"/>
        <v>1</v>
      </c>
      <c r="EI167" s="25">
        <f t="shared" si="435"/>
        <v>1</v>
      </c>
      <c r="EJ167" s="25">
        <f t="shared" si="435"/>
        <v>1</v>
      </c>
      <c r="EK167" s="25">
        <f t="shared" si="435"/>
        <v>1</v>
      </c>
      <c r="EL167" s="25">
        <f t="shared" si="435"/>
        <v>1</v>
      </c>
      <c r="EM167" s="25">
        <f t="shared" si="435"/>
        <v>1</v>
      </c>
      <c r="EN167" s="25">
        <f t="shared" si="435"/>
        <v>1</v>
      </c>
      <c r="EO167" s="25">
        <f t="shared" si="435"/>
        <v>1</v>
      </c>
      <c r="EP167" s="25">
        <f t="shared" si="435"/>
        <v>1</v>
      </c>
      <c r="EQ167" s="25">
        <f t="shared" si="435"/>
        <v>1</v>
      </c>
      <c r="ER167" s="25">
        <f t="shared" si="435"/>
        <v>1</v>
      </c>
      <c r="ES167" s="25">
        <f t="shared" si="435"/>
        <v>1</v>
      </c>
      <c r="ET167" s="25">
        <f t="shared" si="435"/>
        <v>1</v>
      </c>
      <c r="EU167" s="25">
        <f t="shared" si="435"/>
        <v>1</v>
      </c>
      <c r="EV167" s="25">
        <f t="shared" si="435"/>
        <v>1</v>
      </c>
      <c r="EW167" s="25">
        <f t="shared" si="435"/>
        <v>1</v>
      </c>
      <c r="EX167" s="25">
        <f t="shared" si="435"/>
        <v>1</v>
      </c>
      <c r="EY167" s="25">
        <f t="shared" si="435"/>
        <v>1</v>
      </c>
      <c r="EZ167" s="25">
        <f t="shared" si="435"/>
        <v>1</v>
      </c>
      <c r="FA167" s="25">
        <f t="shared" si="435"/>
        <v>1</v>
      </c>
      <c r="FB167" s="25">
        <f t="shared" si="435"/>
        <v>1</v>
      </c>
      <c r="FC167" s="25">
        <f t="shared" si="435"/>
        <v>1</v>
      </c>
      <c r="FD167" s="25">
        <f t="shared" si="435"/>
        <v>1</v>
      </c>
      <c r="FE167" s="25">
        <f t="shared" si="435"/>
        <v>1</v>
      </c>
      <c r="FF167" s="25">
        <f t="shared" si="435"/>
        <v>1</v>
      </c>
      <c r="FG167" s="25">
        <f t="shared" si="435"/>
        <v>1</v>
      </c>
      <c r="FH167" s="25">
        <f t="shared" si="435"/>
        <v>1</v>
      </c>
      <c r="FI167" s="25">
        <f t="shared" si="435"/>
        <v>1</v>
      </c>
      <c r="FJ167" s="25">
        <f t="shared" si="435"/>
        <v>1</v>
      </c>
      <c r="FK167" s="25">
        <f t="shared" si="435"/>
        <v>1</v>
      </c>
      <c r="FL167" s="25">
        <f t="shared" si="435"/>
        <v>1</v>
      </c>
      <c r="FM167" s="25">
        <f t="shared" si="435"/>
        <v>1</v>
      </c>
      <c r="FN167" s="25">
        <f t="shared" si="435"/>
        <v>1</v>
      </c>
      <c r="FO167" s="25">
        <f t="shared" si="435"/>
        <v>1</v>
      </c>
      <c r="FP167" s="25">
        <f t="shared" si="435"/>
        <v>1</v>
      </c>
      <c r="FQ167" s="25">
        <f t="shared" si="435"/>
        <v>0</v>
      </c>
      <c r="FR167" s="25">
        <f t="shared" si="435"/>
        <v>0</v>
      </c>
      <c r="FS167" s="25">
        <f t="shared" si="435"/>
        <v>0</v>
      </c>
      <c r="FT167" s="25">
        <f t="shared" si="435"/>
        <v>0</v>
      </c>
      <c r="FU167" s="25">
        <f t="shared" si="435"/>
        <v>0</v>
      </c>
      <c r="FV167" s="25">
        <f t="shared" si="435"/>
        <v>0</v>
      </c>
      <c r="FW167" s="25">
        <f t="shared" si="435"/>
        <v>0</v>
      </c>
      <c r="FX167" s="25">
        <f t="shared" si="435"/>
        <v>0</v>
      </c>
      <c r="FY167" s="25">
        <f t="shared" si="435"/>
        <v>0</v>
      </c>
      <c r="FZ167" s="25">
        <f t="shared" si="435"/>
        <v>0</v>
      </c>
      <c r="GA167" s="25">
        <f t="shared" si="435"/>
        <v>0</v>
      </c>
      <c r="GB167" s="25">
        <f t="shared" si="435"/>
        <v>0</v>
      </c>
      <c r="GC167" s="25">
        <f t="shared" si="435"/>
        <v>0</v>
      </c>
      <c r="GD167" s="25">
        <f t="shared" si="435"/>
        <v>0</v>
      </c>
      <c r="GE167" s="25">
        <f t="shared" si="435"/>
        <v>0</v>
      </c>
      <c r="GF167" s="25">
        <f t="shared" si="435"/>
        <v>0</v>
      </c>
      <c r="GG167" s="25">
        <f t="shared" si="435"/>
        <v>0</v>
      </c>
      <c r="GH167" s="25">
        <f t="shared" si="435"/>
        <v>0</v>
      </c>
      <c r="GI167" s="25">
        <f t="shared" si="435"/>
        <v>0</v>
      </c>
      <c r="GJ167" s="25">
        <f t="shared" si="435"/>
        <v>0</v>
      </c>
      <c r="GK167" s="25">
        <f t="shared" si="435"/>
        <v>0</v>
      </c>
      <c r="GL167" s="25">
        <f t="shared" si="435"/>
        <v>0</v>
      </c>
      <c r="GM167" s="25">
        <f t="shared" si="435"/>
        <v>0</v>
      </c>
      <c r="GN167" s="25">
        <f t="shared" ref="GN167:IR167" si="436">IF(AND(GN166&lt;&gt;1,GO167&lt;&gt;1),0,1)</f>
        <v>0</v>
      </c>
      <c r="GO167" s="25">
        <f t="shared" si="436"/>
        <v>0</v>
      </c>
      <c r="GP167" s="25">
        <f t="shared" si="436"/>
        <v>0</v>
      </c>
      <c r="GQ167" s="25">
        <f t="shared" si="436"/>
        <v>0</v>
      </c>
      <c r="GR167" s="25">
        <f t="shared" si="436"/>
        <v>0</v>
      </c>
      <c r="GS167" s="25">
        <f t="shared" si="436"/>
        <v>0</v>
      </c>
      <c r="GT167" s="25">
        <f t="shared" si="436"/>
        <v>0</v>
      </c>
      <c r="GU167" s="25">
        <f t="shared" si="436"/>
        <v>0</v>
      </c>
      <c r="GV167" s="25">
        <f t="shared" si="436"/>
        <v>0</v>
      </c>
      <c r="GW167" s="25">
        <f t="shared" si="436"/>
        <v>0</v>
      </c>
      <c r="GX167" s="25">
        <f t="shared" si="436"/>
        <v>0</v>
      </c>
      <c r="GY167" s="25">
        <f t="shared" si="436"/>
        <v>0</v>
      </c>
      <c r="GZ167" s="25">
        <f t="shared" si="436"/>
        <v>0</v>
      </c>
      <c r="HA167" s="25">
        <f t="shared" si="436"/>
        <v>0</v>
      </c>
      <c r="HB167" s="25">
        <f t="shared" si="436"/>
        <v>0</v>
      </c>
      <c r="HC167" s="25">
        <f t="shared" si="436"/>
        <v>0</v>
      </c>
      <c r="HD167" s="25">
        <f t="shared" si="436"/>
        <v>0</v>
      </c>
      <c r="HE167" s="25">
        <f t="shared" si="436"/>
        <v>0</v>
      </c>
      <c r="HF167" s="25">
        <f t="shared" si="436"/>
        <v>0</v>
      </c>
      <c r="HG167" s="25">
        <f t="shared" si="436"/>
        <v>0</v>
      </c>
      <c r="HH167" s="25">
        <f t="shared" si="436"/>
        <v>0</v>
      </c>
      <c r="HI167" s="25">
        <f t="shared" si="436"/>
        <v>0</v>
      </c>
      <c r="HJ167" s="25">
        <f t="shared" si="436"/>
        <v>0</v>
      </c>
      <c r="HK167" s="25">
        <f t="shared" si="436"/>
        <v>0</v>
      </c>
      <c r="HL167" s="25">
        <f t="shared" si="436"/>
        <v>0</v>
      </c>
      <c r="HM167" s="25">
        <f t="shared" si="436"/>
        <v>0</v>
      </c>
      <c r="HN167" s="25">
        <f t="shared" si="436"/>
        <v>0</v>
      </c>
      <c r="HO167" s="25">
        <f t="shared" si="436"/>
        <v>0</v>
      </c>
      <c r="HP167" s="25">
        <f t="shared" si="436"/>
        <v>0</v>
      </c>
      <c r="HQ167" s="25">
        <f t="shared" si="436"/>
        <v>0</v>
      </c>
      <c r="HR167" s="25">
        <f t="shared" si="436"/>
        <v>0</v>
      </c>
      <c r="HS167" s="25">
        <f t="shared" si="436"/>
        <v>0</v>
      </c>
      <c r="HT167" s="25">
        <f t="shared" si="436"/>
        <v>0</v>
      </c>
      <c r="HU167" s="25">
        <f t="shared" si="436"/>
        <v>0</v>
      </c>
      <c r="HV167" s="25">
        <f t="shared" si="436"/>
        <v>0</v>
      </c>
      <c r="HW167" s="25">
        <f t="shared" si="436"/>
        <v>0</v>
      </c>
      <c r="HX167" s="25">
        <f t="shared" si="436"/>
        <v>0</v>
      </c>
      <c r="HY167" s="25">
        <f t="shared" si="436"/>
        <v>0</v>
      </c>
      <c r="HZ167" s="25">
        <f t="shared" si="436"/>
        <v>0</v>
      </c>
      <c r="IA167" s="25">
        <f t="shared" si="436"/>
        <v>0</v>
      </c>
      <c r="IB167" s="25">
        <f t="shared" si="436"/>
        <v>0</v>
      </c>
      <c r="IC167" s="25">
        <f t="shared" si="436"/>
        <v>0</v>
      </c>
      <c r="ID167" s="25">
        <f t="shared" si="436"/>
        <v>0</v>
      </c>
      <c r="IE167" s="25">
        <f t="shared" si="436"/>
        <v>0</v>
      </c>
      <c r="IF167" s="25">
        <f t="shared" si="436"/>
        <v>0</v>
      </c>
      <c r="IG167" s="25">
        <f t="shared" si="436"/>
        <v>0</v>
      </c>
      <c r="IH167" s="25">
        <f t="shared" si="436"/>
        <v>0</v>
      </c>
      <c r="II167" s="25">
        <f t="shared" si="436"/>
        <v>0</v>
      </c>
      <c r="IJ167" s="25">
        <f t="shared" si="436"/>
        <v>0</v>
      </c>
      <c r="IK167" s="25">
        <f t="shared" si="436"/>
        <v>0</v>
      </c>
      <c r="IL167" s="25">
        <f t="shared" si="436"/>
        <v>0</v>
      </c>
      <c r="IM167" s="25">
        <f t="shared" si="436"/>
        <v>0</v>
      </c>
      <c r="IN167" s="25">
        <f t="shared" si="436"/>
        <v>0</v>
      </c>
      <c r="IO167" s="25">
        <f t="shared" si="436"/>
        <v>0</v>
      </c>
      <c r="IP167" s="25">
        <f t="shared" si="436"/>
        <v>0</v>
      </c>
      <c r="IQ167" s="25">
        <f t="shared" si="436"/>
        <v>0</v>
      </c>
      <c r="IR167" s="25">
        <f t="shared" si="436"/>
        <v>0</v>
      </c>
    </row>
    <row r="168" spans="1:252" s="8" customFormat="1" hidden="1" x14ac:dyDescent="0.25">
      <c r="A168" s="220"/>
      <c r="B168" s="240"/>
      <c r="C168" s="237">
        <f>IF(AND(C167=1,D167&lt;&gt;1),1,0)</f>
        <v>0</v>
      </c>
      <c r="D168" s="237">
        <f t="shared" ref="D168:BO168" si="437">IF(AND(D167=1,E167&lt;&gt;1),1,0)</f>
        <v>0</v>
      </c>
      <c r="E168" s="237">
        <f t="shared" si="437"/>
        <v>0</v>
      </c>
      <c r="F168" s="237">
        <f t="shared" si="437"/>
        <v>0</v>
      </c>
      <c r="G168" s="237">
        <f t="shared" si="437"/>
        <v>0</v>
      </c>
      <c r="H168" s="237">
        <f t="shared" si="437"/>
        <v>0</v>
      </c>
      <c r="I168" s="237">
        <f t="shared" si="437"/>
        <v>0</v>
      </c>
      <c r="J168" s="237">
        <f t="shared" si="437"/>
        <v>0</v>
      </c>
      <c r="K168" s="237">
        <f t="shared" si="437"/>
        <v>0</v>
      </c>
      <c r="L168" s="237">
        <f t="shared" si="437"/>
        <v>0</v>
      </c>
      <c r="M168" s="237">
        <f t="shared" si="437"/>
        <v>0</v>
      </c>
      <c r="N168" s="237">
        <f t="shared" si="437"/>
        <v>0</v>
      </c>
      <c r="O168" s="237">
        <f t="shared" si="437"/>
        <v>0</v>
      </c>
      <c r="P168" s="237">
        <f t="shared" si="437"/>
        <v>0</v>
      </c>
      <c r="Q168" s="237">
        <f t="shared" si="437"/>
        <v>0</v>
      </c>
      <c r="R168" s="237">
        <f t="shared" si="437"/>
        <v>0</v>
      </c>
      <c r="S168" s="237">
        <f t="shared" si="437"/>
        <v>0</v>
      </c>
      <c r="T168" s="237">
        <f t="shared" si="437"/>
        <v>0</v>
      </c>
      <c r="U168" s="237">
        <f t="shared" si="437"/>
        <v>0</v>
      </c>
      <c r="V168" s="237">
        <f t="shared" si="437"/>
        <v>0</v>
      </c>
      <c r="W168" s="237">
        <f t="shared" si="437"/>
        <v>0</v>
      </c>
      <c r="X168" s="237">
        <f t="shared" si="437"/>
        <v>0</v>
      </c>
      <c r="Y168" s="237">
        <f t="shared" si="437"/>
        <v>0</v>
      </c>
      <c r="Z168" s="237">
        <f t="shared" si="437"/>
        <v>0</v>
      </c>
      <c r="AA168" s="237">
        <f t="shared" si="437"/>
        <v>0</v>
      </c>
      <c r="AB168" s="237">
        <f t="shared" si="437"/>
        <v>0</v>
      </c>
      <c r="AC168" s="237">
        <f t="shared" si="437"/>
        <v>0</v>
      </c>
      <c r="AD168" s="237">
        <f t="shared" si="437"/>
        <v>0</v>
      </c>
      <c r="AE168" s="237">
        <f t="shared" si="437"/>
        <v>0</v>
      </c>
      <c r="AF168" s="237">
        <f t="shared" si="437"/>
        <v>0</v>
      </c>
      <c r="AG168" s="237">
        <f t="shared" si="437"/>
        <v>0</v>
      </c>
      <c r="AH168" s="237">
        <f t="shared" si="437"/>
        <v>0</v>
      </c>
      <c r="AI168" s="237">
        <f t="shared" si="437"/>
        <v>0</v>
      </c>
      <c r="AJ168" s="237">
        <f t="shared" si="437"/>
        <v>0</v>
      </c>
      <c r="AK168" s="237">
        <f t="shared" si="437"/>
        <v>0</v>
      </c>
      <c r="AL168" s="237">
        <f t="shared" si="437"/>
        <v>0</v>
      </c>
      <c r="AM168" s="237">
        <f t="shared" si="437"/>
        <v>0</v>
      </c>
      <c r="AN168" s="237">
        <f t="shared" si="437"/>
        <v>0</v>
      </c>
      <c r="AO168" s="237">
        <f t="shared" si="437"/>
        <v>0</v>
      </c>
      <c r="AP168" s="237">
        <f t="shared" si="437"/>
        <v>0</v>
      </c>
      <c r="AQ168" s="237">
        <f t="shared" si="437"/>
        <v>0</v>
      </c>
      <c r="AR168" s="237">
        <f t="shared" si="437"/>
        <v>0</v>
      </c>
      <c r="AS168" s="237">
        <f t="shared" si="437"/>
        <v>0</v>
      </c>
      <c r="AT168" s="237">
        <f t="shared" si="437"/>
        <v>0</v>
      </c>
      <c r="AU168" s="237">
        <f t="shared" si="437"/>
        <v>0</v>
      </c>
      <c r="AV168" s="237">
        <f t="shared" si="437"/>
        <v>0</v>
      </c>
      <c r="AW168" s="237">
        <f t="shared" si="437"/>
        <v>0</v>
      </c>
      <c r="AX168" s="237">
        <f t="shared" si="437"/>
        <v>0</v>
      </c>
      <c r="AY168" s="237">
        <f t="shared" si="437"/>
        <v>0</v>
      </c>
      <c r="AZ168" s="237">
        <f t="shared" si="437"/>
        <v>0</v>
      </c>
      <c r="BA168" s="237">
        <f t="shared" si="437"/>
        <v>0</v>
      </c>
      <c r="BB168" s="237">
        <f t="shared" si="437"/>
        <v>0</v>
      </c>
      <c r="BC168" s="237">
        <f t="shared" si="437"/>
        <v>0</v>
      </c>
      <c r="BD168" s="237">
        <f t="shared" si="437"/>
        <v>0</v>
      </c>
      <c r="BE168" s="237">
        <f t="shared" si="437"/>
        <v>0</v>
      </c>
      <c r="BF168" s="237">
        <f t="shared" si="437"/>
        <v>0</v>
      </c>
      <c r="BG168" s="237">
        <f t="shared" si="437"/>
        <v>0</v>
      </c>
      <c r="BH168" s="237">
        <f t="shared" si="437"/>
        <v>0</v>
      </c>
      <c r="BI168" s="237">
        <f t="shared" si="437"/>
        <v>0</v>
      </c>
      <c r="BJ168" s="237">
        <f t="shared" si="437"/>
        <v>0</v>
      </c>
      <c r="BK168" s="237">
        <f t="shared" si="437"/>
        <v>0</v>
      </c>
      <c r="BL168" s="237">
        <f t="shared" si="437"/>
        <v>0</v>
      </c>
      <c r="BM168" s="237">
        <f t="shared" si="437"/>
        <v>0</v>
      </c>
      <c r="BN168" s="237">
        <f t="shared" si="437"/>
        <v>0</v>
      </c>
      <c r="BO168" s="237">
        <f t="shared" si="437"/>
        <v>0</v>
      </c>
      <c r="BP168" s="237">
        <f t="shared" ref="BP168:EA168" si="438">IF(AND(BP167=1,BQ167&lt;&gt;1),1,0)</f>
        <v>0</v>
      </c>
      <c r="BQ168" s="237">
        <f t="shared" si="438"/>
        <v>0</v>
      </c>
      <c r="BR168" s="237">
        <f t="shared" si="438"/>
        <v>0</v>
      </c>
      <c r="BS168" s="237">
        <f t="shared" si="438"/>
        <v>0</v>
      </c>
      <c r="BT168" s="237">
        <f t="shared" si="438"/>
        <v>0</v>
      </c>
      <c r="BU168" s="237">
        <f t="shared" si="438"/>
        <v>0</v>
      </c>
      <c r="BV168" s="237">
        <f t="shared" si="438"/>
        <v>0</v>
      </c>
      <c r="BW168" s="237">
        <f t="shared" si="438"/>
        <v>0</v>
      </c>
      <c r="BX168" s="237">
        <f t="shared" si="438"/>
        <v>0</v>
      </c>
      <c r="BY168" s="237">
        <f t="shared" si="438"/>
        <v>0</v>
      </c>
      <c r="BZ168" s="237">
        <f t="shared" si="438"/>
        <v>0</v>
      </c>
      <c r="CA168" s="237">
        <f t="shared" si="438"/>
        <v>0</v>
      </c>
      <c r="CB168" s="237">
        <f t="shared" si="438"/>
        <v>0</v>
      </c>
      <c r="CC168" s="237">
        <f t="shared" si="438"/>
        <v>0</v>
      </c>
      <c r="CD168" s="237">
        <f t="shared" si="438"/>
        <v>0</v>
      </c>
      <c r="CE168" s="237">
        <f t="shared" si="438"/>
        <v>0</v>
      </c>
      <c r="CF168" s="237">
        <f t="shared" si="438"/>
        <v>0</v>
      </c>
      <c r="CG168" s="237">
        <f t="shared" si="438"/>
        <v>0</v>
      </c>
      <c r="CH168" s="237">
        <f t="shared" si="438"/>
        <v>0</v>
      </c>
      <c r="CI168" s="237">
        <f t="shared" si="438"/>
        <v>0</v>
      </c>
      <c r="CJ168" s="237">
        <f t="shared" si="438"/>
        <v>0</v>
      </c>
      <c r="CK168" s="237">
        <f t="shared" si="438"/>
        <v>0</v>
      </c>
      <c r="CL168" s="237">
        <f t="shared" si="438"/>
        <v>0</v>
      </c>
      <c r="CM168" s="237">
        <f t="shared" si="438"/>
        <v>0</v>
      </c>
      <c r="CN168" s="237">
        <f t="shared" si="438"/>
        <v>0</v>
      </c>
      <c r="CO168" s="237">
        <f t="shared" si="438"/>
        <v>0</v>
      </c>
      <c r="CP168" s="237">
        <f t="shared" si="438"/>
        <v>0</v>
      </c>
      <c r="CQ168" s="237">
        <f t="shared" si="438"/>
        <v>0</v>
      </c>
      <c r="CR168" s="237">
        <f t="shared" si="438"/>
        <v>0</v>
      </c>
      <c r="CS168" s="237">
        <f t="shared" si="438"/>
        <v>0</v>
      </c>
      <c r="CT168" s="237">
        <f t="shared" si="438"/>
        <v>0</v>
      </c>
      <c r="CU168" s="237">
        <f t="shared" si="438"/>
        <v>0</v>
      </c>
      <c r="CV168" s="237">
        <f t="shared" si="438"/>
        <v>0</v>
      </c>
      <c r="CW168" s="237">
        <f t="shared" si="438"/>
        <v>0</v>
      </c>
      <c r="CX168" s="237">
        <f t="shared" si="438"/>
        <v>0</v>
      </c>
      <c r="CY168" s="237">
        <f t="shared" si="438"/>
        <v>0</v>
      </c>
      <c r="CZ168" s="237">
        <f t="shared" si="438"/>
        <v>0</v>
      </c>
      <c r="DA168" s="237">
        <f t="shared" si="438"/>
        <v>0</v>
      </c>
      <c r="DB168" s="237">
        <f t="shared" si="438"/>
        <v>0</v>
      </c>
      <c r="DC168" s="237">
        <f t="shared" si="438"/>
        <v>0</v>
      </c>
      <c r="DD168" s="237">
        <f t="shared" si="438"/>
        <v>0</v>
      </c>
      <c r="DE168" s="237">
        <f t="shared" si="438"/>
        <v>0</v>
      </c>
      <c r="DF168" s="237">
        <f t="shared" si="438"/>
        <v>0</v>
      </c>
      <c r="DG168" s="237">
        <f t="shared" si="438"/>
        <v>0</v>
      </c>
      <c r="DH168" s="237">
        <f t="shared" si="438"/>
        <v>0</v>
      </c>
      <c r="DI168" s="237">
        <f t="shared" si="438"/>
        <v>0</v>
      </c>
      <c r="DJ168" s="237">
        <f t="shared" si="438"/>
        <v>0</v>
      </c>
      <c r="DK168" s="237">
        <f t="shared" si="438"/>
        <v>0</v>
      </c>
      <c r="DL168" s="237">
        <f t="shared" si="438"/>
        <v>0</v>
      </c>
      <c r="DM168" s="237">
        <f t="shared" si="438"/>
        <v>0</v>
      </c>
      <c r="DN168" s="237">
        <f t="shared" si="438"/>
        <v>0</v>
      </c>
      <c r="DO168" s="237">
        <f t="shared" si="438"/>
        <v>0</v>
      </c>
      <c r="DP168" s="237">
        <f t="shared" si="438"/>
        <v>0</v>
      </c>
      <c r="DQ168" s="237">
        <f t="shared" si="438"/>
        <v>0</v>
      </c>
      <c r="DR168" s="237">
        <f t="shared" si="438"/>
        <v>0</v>
      </c>
      <c r="DS168" s="237">
        <f t="shared" si="438"/>
        <v>0</v>
      </c>
      <c r="DT168" s="237">
        <f t="shared" si="438"/>
        <v>0</v>
      </c>
      <c r="DU168" s="237">
        <f t="shared" si="438"/>
        <v>0</v>
      </c>
      <c r="DV168" s="237">
        <f t="shared" si="438"/>
        <v>0</v>
      </c>
      <c r="DW168" s="237">
        <f t="shared" si="438"/>
        <v>0</v>
      </c>
      <c r="DX168" s="237">
        <f t="shared" si="438"/>
        <v>0</v>
      </c>
      <c r="DY168" s="237">
        <f t="shared" si="438"/>
        <v>0</v>
      </c>
      <c r="DZ168" s="237">
        <f t="shared" si="438"/>
        <v>0</v>
      </c>
      <c r="EA168" s="237">
        <f t="shared" si="438"/>
        <v>0</v>
      </c>
      <c r="EB168" s="237">
        <f t="shared" ref="EB168:GM168" si="439">IF(AND(EB167=1,EC167&lt;&gt;1),1,0)</f>
        <v>0</v>
      </c>
      <c r="EC168" s="237">
        <f t="shared" si="439"/>
        <v>0</v>
      </c>
      <c r="ED168" s="237">
        <f t="shared" si="439"/>
        <v>0</v>
      </c>
      <c r="EE168" s="237">
        <f t="shared" si="439"/>
        <v>0</v>
      </c>
      <c r="EF168" s="237">
        <f t="shared" si="439"/>
        <v>0</v>
      </c>
      <c r="EG168" s="237">
        <f t="shared" si="439"/>
        <v>0</v>
      </c>
      <c r="EH168" s="237">
        <f t="shared" si="439"/>
        <v>0</v>
      </c>
      <c r="EI168" s="237">
        <f t="shared" si="439"/>
        <v>0</v>
      </c>
      <c r="EJ168" s="237">
        <f t="shared" si="439"/>
        <v>0</v>
      </c>
      <c r="EK168" s="237">
        <f t="shared" si="439"/>
        <v>0</v>
      </c>
      <c r="EL168" s="237">
        <f t="shared" si="439"/>
        <v>0</v>
      </c>
      <c r="EM168" s="237">
        <f t="shared" si="439"/>
        <v>0</v>
      </c>
      <c r="EN168" s="237">
        <f t="shared" si="439"/>
        <v>0</v>
      </c>
      <c r="EO168" s="237">
        <f t="shared" si="439"/>
        <v>0</v>
      </c>
      <c r="EP168" s="237">
        <f t="shared" si="439"/>
        <v>0</v>
      </c>
      <c r="EQ168" s="237">
        <f t="shared" si="439"/>
        <v>0</v>
      </c>
      <c r="ER168" s="237">
        <f t="shared" si="439"/>
        <v>0</v>
      </c>
      <c r="ES168" s="237">
        <f t="shared" si="439"/>
        <v>0</v>
      </c>
      <c r="ET168" s="237">
        <f t="shared" si="439"/>
        <v>0</v>
      </c>
      <c r="EU168" s="237">
        <f t="shared" si="439"/>
        <v>0</v>
      </c>
      <c r="EV168" s="237">
        <f t="shared" si="439"/>
        <v>0</v>
      </c>
      <c r="EW168" s="237">
        <f t="shared" si="439"/>
        <v>0</v>
      </c>
      <c r="EX168" s="237">
        <f t="shared" si="439"/>
        <v>0</v>
      </c>
      <c r="EY168" s="237">
        <f t="shared" si="439"/>
        <v>0</v>
      </c>
      <c r="EZ168" s="237">
        <f t="shared" si="439"/>
        <v>0</v>
      </c>
      <c r="FA168" s="237">
        <f t="shared" si="439"/>
        <v>0</v>
      </c>
      <c r="FB168" s="237">
        <f t="shared" si="439"/>
        <v>0</v>
      </c>
      <c r="FC168" s="237">
        <f t="shared" si="439"/>
        <v>0</v>
      </c>
      <c r="FD168" s="237">
        <f t="shared" si="439"/>
        <v>0</v>
      </c>
      <c r="FE168" s="237">
        <f t="shared" si="439"/>
        <v>0</v>
      </c>
      <c r="FF168" s="237">
        <f t="shared" si="439"/>
        <v>0</v>
      </c>
      <c r="FG168" s="237">
        <f t="shared" si="439"/>
        <v>0</v>
      </c>
      <c r="FH168" s="237">
        <f t="shared" si="439"/>
        <v>0</v>
      </c>
      <c r="FI168" s="237">
        <f t="shared" si="439"/>
        <v>0</v>
      </c>
      <c r="FJ168" s="237">
        <f t="shared" si="439"/>
        <v>0</v>
      </c>
      <c r="FK168" s="237">
        <f t="shared" si="439"/>
        <v>0</v>
      </c>
      <c r="FL168" s="237">
        <f t="shared" si="439"/>
        <v>0</v>
      </c>
      <c r="FM168" s="237">
        <f t="shared" si="439"/>
        <v>0</v>
      </c>
      <c r="FN168" s="237">
        <f t="shared" si="439"/>
        <v>0</v>
      </c>
      <c r="FO168" s="237">
        <f t="shared" si="439"/>
        <v>0</v>
      </c>
      <c r="FP168" s="237">
        <f t="shared" si="439"/>
        <v>1</v>
      </c>
      <c r="FQ168" s="237">
        <f t="shared" si="439"/>
        <v>0</v>
      </c>
      <c r="FR168" s="237">
        <f t="shared" si="439"/>
        <v>0</v>
      </c>
      <c r="FS168" s="237">
        <f t="shared" si="439"/>
        <v>0</v>
      </c>
      <c r="FT168" s="237">
        <f t="shared" si="439"/>
        <v>0</v>
      </c>
      <c r="FU168" s="237">
        <f t="shared" si="439"/>
        <v>0</v>
      </c>
      <c r="FV168" s="237">
        <f t="shared" si="439"/>
        <v>0</v>
      </c>
      <c r="FW168" s="237">
        <f t="shared" si="439"/>
        <v>0</v>
      </c>
      <c r="FX168" s="237">
        <f t="shared" si="439"/>
        <v>0</v>
      </c>
      <c r="FY168" s="237">
        <f t="shared" si="439"/>
        <v>0</v>
      </c>
      <c r="FZ168" s="237">
        <f t="shared" si="439"/>
        <v>0</v>
      </c>
      <c r="GA168" s="237">
        <f t="shared" si="439"/>
        <v>0</v>
      </c>
      <c r="GB168" s="237">
        <f t="shared" si="439"/>
        <v>0</v>
      </c>
      <c r="GC168" s="237">
        <f t="shared" si="439"/>
        <v>0</v>
      </c>
      <c r="GD168" s="237">
        <f t="shared" si="439"/>
        <v>0</v>
      </c>
      <c r="GE168" s="237">
        <f t="shared" si="439"/>
        <v>0</v>
      </c>
      <c r="GF168" s="237">
        <f t="shared" si="439"/>
        <v>0</v>
      </c>
      <c r="GG168" s="237">
        <f t="shared" si="439"/>
        <v>0</v>
      </c>
      <c r="GH168" s="237">
        <f t="shared" si="439"/>
        <v>0</v>
      </c>
      <c r="GI168" s="237">
        <f t="shared" si="439"/>
        <v>0</v>
      </c>
      <c r="GJ168" s="237">
        <f t="shared" si="439"/>
        <v>0</v>
      </c>
      <c r="GK168" s="237">
        <f t="shared" si="439"/>
        <v>0</v>
      </c>
      <c r="GL168" s="237">
        <f t="shared" si="439"/>
        <v>0</v>
      </c>
      <c r="GM168" s="237">
        <f t="shared" si="439"/>
        <v>0</v>
      </c>
      <c r="GN168" s="237">
        <f t="shared" ref="GN168:IR168" si="440">IF(AND(GN167=1,GO167&lt;&gt;1),1,0)</f>
        <v>0</v>
      </c>
      <c r="GO168" s="237">
        <f t="shared" si="440"/>
        <v>0</v>
      </c>
      <c r="GP168" s="237">
        <f t="shared" si="440"/>
        <v>0</v>
      </c>
      <c r="GQ168" s="237">
        <f t="shared" si="440"/>
        <v>0</v>
      </c>
      <c r="GR168" s="237">
        <f t="shared" si="440"/>
        <v>0</v>
      </c>
      <c r="GS168" s="237">
        <f t="shared" si="440"/>
        <v>0</v>
      </c>
      <c r="GT168" s="237">
        <f t="shared" si="440"/>
        <v>0</v>
      </c>
      <c r="GU168" s="237">
        <f t="shared" si="440"/>
        <v>0</v>
      </c>
      <c r="GV168" s="237">
        <f t="shared" si="440"/>
        <v>0</v>
      </c>
      <c r="GW168" s="237">
        <f t="shared" si="440"/>
        <v>0</v>
      </c>
      <c r="GX168" s="237">
        <f t="shared" si="440"/>
        <v>0</v>
      </c>
      <c r="GY168" s="237">
        <f t="shared" si="440"/>
        <v>0</v>
      </c>
      <c r="GZ168" s="237">
        <f t="shared" si="440"/>
        <v>0</v>
      </c>
      <c r="HA168" s="237">
        <f t="shared" si="440"/>
        <v>0</v>
      </c>
      <c r="HB168" s="237">
        <f t="shared" si="440"/>
        <v>0</v>
      </c>
      <c r="HC168" s="237">
        <f t="shared" si="440"/>
        <v>0</v>
      </c>
      <c r="HD168" s="237">
        <f t="shared" si="440"/>
        <v>0</v>
      </c>
      <c r="HE168" s="237">
        <f t="shared" si="440"/>
        <v>0</v>
      </c>
      <c r="HF168" s="237">
        <f t="shared" si="440"/>
        <v>0</v>
      </c>
      <c r="HG168" s="237">
        <f t="shared" si="440"/>
        <v>0</v>
      </c>
      <c r="HH168" s="237">
        <f t="shared" si="440"/>
        <v>0</v>
      </c>
      <c r="HI168" s="237">
        <f t="shared" si="440"/>
        <v>0</v>
      </c>
      <c r="HJ168" s="237">
        <f t="shared" si="440"/>
        <v>0</v>
      </c>
      <c r="HK168" s="237">
        <f t="shared" si="440"/>
        <v>0</v>
      </c>
      <c r="HL168" s="237">
        <f t="shared" si="440"/>
        <v>0</v>
      </c>
      <c r="HM168" s="237">
        <f t="shared" si="440"/>
        <v>0</v>
      </c>
      <c r="HN168" s="237">
        <f t="shared" si="440"/>
        <v>0</v>
      </c>
      <c r="HO168" s="237">
        <f t="shared" si="440"/>
        <v>0</v>
      </c>
      <c r="HP168" s="237">
        <f t="shared" si="440"/>
        <v>0</v>
      </c>
      <c r="HQ168" s="237">
        <f t="shared" si="440"/>
        <v>0</v>
      </c>
      <c r="HR168" s="237">
        <f t="shared" si="440"/>
        <v>0</v>
      </c>
      <c r="HS168" s="237">
        <f t="shared" si="440"/>
        <v>0</v>
      </c>
      <c r="HT168" s="237">
        <f t="shared" si="440"/>
        <v>0</v>
      </c>
      <c r="HU168" s="237">
        <f t="shared" si="440"/>
        <v>0</v>
      </c>
      <c r="HV168" s="237">
        <f t="shared" si="440"/>
        <v>0</v>
      </c>
      <c r="HW168" s="237">
        <f t="shared" si="440"/>
        <v>0</v>
      </c>
      <c r="HX168" s="237">
        <f t="shared" si="440"/>
        <v>0</v>
      </c>
      <c r="HY168" s="237">
        <f t="shared" si="440"/>
        <v>0</v>
      </c>
      <c r="HZ168" s="237">
        <f t="shared" si="440"/>
        <v>0</v>
      </c>
      <c r="IA168" s="237">
        <f t="shared" si="440"/>
        <v>0</v>
      </c>
      <c r="IB168" s="237">
        <f t="shared" si="440"/>
        <v>0</v>
      </c>
      <c r="IC168" s="237">
        <f t="shared" si="440"/>
        <v>0</v>
      </c>
      <c r="ID168" s="237">
        <f t="shared" si="440"/>
        <v>0</v>
      </c>
      <c r="IE168" s="237">
        <f t="shared" si="440"/>
        <v>0</v>
      </c>
      <c r="IF168" s="237">
        <f t="shared" si="440"/>
        <v>0</v>
      </c>
      <c r="IG168" s="237">
        <f t="shared" si="440"/>
        <v>0</v>
      </c>
      <c r="IH168" s="237">
        <f t="shared" si="440"/>
        <v>0</v>
      </c>
      <c r="II168" s="237">
        <f t="shared" si="440"/>
        <v>0</v>
      </c>
      <c r="IJ168" s="237">
        <f t="shared" si="440"/>
        <v>0</v>
      </c>
      <c r="IK168" s="237">
        <f t="shared" si="440"/>
        <v>0</v>
      </c>
      <c r="IL168" s="237">
        <f t="shared" si="440"/>
        <v>0</v>
      </c>
      <c r="IM168" s="237">
        <f t="shared" si="440"/>
        <v>0</v>
      </c>
      <c r="IN168" s="237">
        <f t="shared" si="440"/>
        <v>0</v>
      </c>
      <c r="IO168" s="237">
        <f t="shared" si="440"/>
        <v>0</v>
      </c>
      <c r="IP168" s="237">
        <f t="shared" si="440"/>
        <v>0</v>
      </c>
      <c r="IQ168" s="237">
        <f t="shared" si="440"/>
        <v>0</v>
      </c>
      <c r="IR168" s="237">
        <f t="shared" si="440"/>
        <v>0</v>
      </c>
    </row>
    <row r="169" spans="1:252" s="8" customFormat="1" hidden="1" x14ac:dyDescent="0.25">
      <c r="A169" s="233"/>
      <c r="B169" s="241"/>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c r="BV169" s="241"/>
      <c r="BW169" s="241"/>
      <c r="BX169" s="241"/>
      <c r="BY169" s="241"/>
      <c r="BZ169" s="241"/>
      <c r="CA169" s="241"/>
      <c r="CB169" s="241"/>
      <c r="CC169" s="241"/>
      <c r="CD169" s="241"/>
      <c r="CE169" s="241"/>
      <c r="CF169" s="241"/>
      <c r="CG169" s="241"/>
      <c r="CH169" s="241"/>
      <c r="CI169" s="241"/>
      <c r="CJ169" s="241"/>
      <c r="CK169" s="241"/>
      <c r="CL169" s="241"/>
      <c r="CM169" s="241"/>
      <c r="CN169" s="241"/>
      <c r="CO169" s="241"/>
      <c r="CP169" s="241"/>
      <c r="CQ169" s="241"/>
      <c r="CR169" s="241"/>
      <c r="CS169" s="241"/>
      <c r="CT169" s="241"/>
      <c r="CU169" s="241"/>
      <c r="CV169" s="241"/>
      <c r="CW169" s="241"/>
      <c r="CX169" s="241"/>
      <c r="CY169" s="195"/>
      <c r="CZ169" s="195"/>
      <c r="DA169" s="195"/>
      <c r="DB169" s="195"/>
      <c r="DC169" s="195"/>
      <c r="DD169" s="195"/>
      <c r="DE169" s="195"/>
      <c r="DF169" s="195"/>
      <c r="DG169" s="195"/>
      <c r="DH169" s="195"/>
      <c r="DI169" s="195"/>
      <c r="DJ169" s="195"/>
      <c r="DK169" s="195"/>
      <c r="DL169" s="195"/>
      <c r="DM169" s="195"/>
      <c r="DN169" s="195"/>
      <c r="DO169" s="195"/>
      <c r="DP169" s="195"/>
      <c r="DQ169" s="195"/>
      <c r="DR169" s="195"/>
      <c r="DS169" s="195"/>
      <c r="DT169" s="195"/>
      <c r="DU169" s="195"/>
      <c r="DV169" s="195"/>
      <c r="DW169" s="195"/>
      <c r="DX169" s="195"/>
      <c r="DY169" s="195"/>
      <c r="DZ169" s="195"/>
      <c r="EA169" s="195"/>
      <c r="EB169" s="195"/>
      <c r="EC169" s="195"/>
      <c r="ED169" s="195"/>
      <c r="EE169" s="195"/>
      <c r="EF169" s="195"/>
      <c r="EG169" s="195"/>
      <c r="EH169" s="195"/>
      <c r="EI169" s="195"/>
      <c r="EJ169" s="195"/>
      <c r="EK169" s="195"/>
      <c r="EL169" s="195"/>
      <c r="EM169" s="195"/>
      <c r="EN169" s="195"/>
      <c r="EO169" s="195"/>
      <c r="EP169" s="195"/>
      <c r="EQ169" s="195"/>
      <c r="ER169" s="195"/>
      <c r="ES169" s="195"/>
      <c r="ET169" s="195"/>
      <c r="EU169" s="195"/>
      <c r="EV169" s="195"/>
      <c r="EW169" s="195"/>
      <c r="EX169" s="195"/>
      <c r="EY169" s="195"/>
      <c r="EZ169" s="195"/>
      <c r="FA169" s="195"/>
      <c r="FB169" s="195"/>
      <c r="FC169" s="195"/>
      <c r="FD169" s="195"/>
      <c r="FE169" s="195"/>
      <c r="FF169" s="195"/>
      <c r="FG169" s="195"/>
      <c r="FH169" s="195"/>
      <c r="FI169" s="195"/>
      <c r="FJ169" s="195"/>
      <c r="FK169" s="195"/>
      <c r="FL169" s="195"/>
      <c r="FM169" s="195"/>
      <c r="FN169" s="195"/>
      <c r="FO169" s="195"/>
      <c r="FP169" s="195"/>
      <c r="FQ169" s="195"/>
      <c r="FR169" s="195"/>
      <c r="FS169" s="195"/>
      <c r="FT169" s="195"/>
      <c r="FU169" s="195"/>
      <c r="FV169" s="195"/>
      <c r="FW169" s="195"/>
      <c r="FX169" s="195"/>
      <c r="FY169" s="195"/>
      <c r="FZ169" s="195"/>
      <c r="GA169" s="195"/>
      <c r="GB169" s="195"/>
      <c r="GC169" s="195"/>
      <c r="GD169" s="195"/>
      <c r="GE169" s="195"/>
      <c r="GF169" s="195"/>
      <c r="GG169" s="195"/>
      <c r="GH169" s="195"/>
      <c r="GI169" s="195"/>
      <c r="GJ169" s="195"/>
      <c r="GK169" s="195"/>
      <c r="GL169" s="195"/>
      <c r="GM169" s="195"/>
      <c r="GN169" s="195"/>
      <c r="GO169" s="195"/>
      <c r="GP169" s="195"/>
      <c r="GQ169" s="195"/>
      <c r="GR169" s="195"/>
      <c r="GS169" s="195"/>
      <c r="GT169" s="195"/>
      <c r="GU169" s="195"/>
      <c r="GV169" s="195"/>
      <c r="GW169" s="195"/>
      <c r="GX169" s="195"/>
      <c r="GY169" s="195"/>
      <c r="GZ169" s="195"/>
      <c r="HA169" s="195"/>
      <c r="HB169" s="195"/>
      <c r="HC169" s="195"/>
      <c r="HD169" s="195"/>
      <c r="HE169" s="195"/>
      <c r="HF169" s="195"/>
      <c r="HG169" s="195"/>
      <c r="HH169" s="195"/>
      <c r="HI169" s="195"/>
      <c r="HJ169" s="195"/>
      <c r="HK169" s="195"/>
      <c r="HL169" s="195"/>
      <c r="HM169" s="195"/>
      <c r="HN169" s="195"/>
      <c r="HO169" s="195"/>
      <c r="HP169" s="195"/>
      <c r="HQ169" s="195"/>
      <c r="HR169" s="195"/>
      <c r="HS169" s="195"/>
      <c r="HT169" s="195"/>
      <c r="HU169" s="195"/>
      <c r="HV169" s="195"/>
      <c r="HW169" s="195"/>
      <c r="HX169" s="195"/>
      <c r="HY169" s="195"/>
      <c r="HZ169" s="195"/>
      <c r="IA169" s="195"/>
      <c r="IB169" s="195"/>
      <c r="IC169" s="195"/>
      <c r="ID169" s="195"/>
      <c r="IE169" s="195"/>
      <c r="IF169" s="195"/>
      <c r="IG169" s="195"/>
      <c r="IH169" s="195"/>
      <c r="II169" s="195"/>
      <c r="IJ169" s="195"/>
      <c r="IK169" s="195"/>
      <c r="IL169" s="195"/>
      <c r="IM169" s="195"/>
      <c r="IN169" s="195"/>
      <c r="IO169" s="195"/>
      <c r="IP169" s="195"/>
      <c r="IQ169" s="195"/>
      <c r="IR169" s="196"/>
    </row>
    <row r="170" spans="1:252" s="8" customFormat="1" hidden="1" x14ac:dyDescent="0.25">
      <c r="A170" s="231"/>
      <c r="B170" s="26"/>
      <c r="C170" s="87">
        <f>IF(AND(C102&lt;400,C102&gt;-400),1,0)</f>
        <v>1</v>
      </c>
      <c r="D170" s="9">
        <f t="shared" ref="D170:BO170" si="441">IF(AND(D102&lt;400,D102&gt;-400),1,0)</f>
        <v>1</v>
      </c>
      <c r="E170" s="9">
        <f t="shared" si="441"/>
        <v>1</v>
      </c>
      <c r="F170" s="9">
        <f t="shared" si="441"/>
        <v>1</v>
      </c>
      <c r="G170" s="9">
        <f t="shared" si="441"/>
        <v>1</v>
      </c>
      <c r="H170" s="9">
        <f t="shared" si="441"/>
        <v>1</v>
      </c>
      <c r="I170" s="9">
        <f t="shared" si="441"/>
        <v>1</v>
      </c>
      <c r="J170" s="9">
        <f t="shared" si="441"/>
        <v>1</v>
      </c>
      <c r="K170" s="9">
        <f t="shared" si="441"/>
        <v>1</v>
      </c>
      <c r="L170" s="9">
        <f t="shared" si="441"/>
        <v>0</v>
      </c>
      <c r="M170" s="9">
        <f t="shared" si="441"/>
        <v>0</v>
      </c>
      <c r="N170" s="9">
        <f t="shared" si="441"/>
        <v>0</v>
      </c>
      <c r="O170" s="9">
        <f t="shared" si="441"/>
        <v>0</v>
      </c>
      <c r="P170" s="9">
        <f t="shared" si="441"/>
        <v>0</v>
      </c>
      <c r="Q170" s="9">
        <f t="shared" si="441"/>
        <v>0</v>
      </c>
      <c r="R170" s="9">
        <f t="shared" si="441"/>
        <v>0</v>
      </c>
      <c r="S170" s="9">
        <f t="shared" si="441"/>
        <v>0</v>
      </c>
      <c r="T170" s="9">
        <f t="shared" si="441"/>
        <v>0</v>
      </c>
      <c r="U170" s="9">
        <f t="shared" si="441"/>
        <v>0</v>
      </c>
      <c r="V170" s="9">
        <f t="shared" si="441"/>
        <v>0</v>
      </c>
      <c r="W170" s="9">
        <f t="shared" si="441"/>
        <v>0</v>
      </c>
      <c r="X170" s="9">
        <f t="shared" si="441"/>
        <v>0</v>
      </c>
      <c r="Y170" s="9">
        <f t="shared" si="441"/>
        <v>0</v>
      </c>
      <c r="Z170" s="9">
        <f t="shared" si="441"/>
        <v>0</v>
      </c>
      <c r="AA170" s="9">
        <f t="shared" si="441"/>
        <v>0</v>
      </c>
      <c r="AB170" s="9">
        <f t="shared" si="441"/>
        <v>0</v>
      </c>
      <c r="AC170" s="9">
        <f t="shared" si="441"/>
        <v>0</v>
      </c>
      <c r="AD170" s="9">
        <f t="shared" si="441"/>
        <v>0</v>
      </c>
      <c r="AE170" s="9">
        <f t="shared" si="441"/>
        <v>0</v>
      </c>
      <c r="AF170" s="9">
        <f t="shared" si="441"/>
        <v>0</v>
      </c>
      <c r="AG170" s="9">
        <f t="shared" si="441"/>
        <v>0</v>
      </c>
      <c r="AH170" s="9">
        <f t="shared" si="441"/>
        <v>0</v>
      </c>
      <c r="AI170" s="9">
        <f t="shared" si="441"/>
        <v>0</v>
      </c>
      <c r="AJ170" s="9">
        <f t="shared" si="441"/>
        <v>0</v>
      </c>
      <c r="AK170" s="9">
        <f t="shared" si="441"/>
        <v>0</v>
      </c>
      <c r="AL170" s="9">
        <f t="shared" si="441"/>
        <v>0</v>
      </c>
      <c r="AM170" s="9">
        <f t="shared" si="441"/>
        <v>0</v>
      </c>
      <c r="AN170" s="9">
        <f t="shared" si="441"/>
        <v>0</v>
      </c>
      <c r="AO170" s="9">
        <f t="shared" si="441"/>
        <v>0</v>
      </c>
      <c r="AP170" s="9">
        <f t="shared" si="441"/>
        <v>0</v>
      </c>
      <c r="AQ170" s="9">
        <f t="shared" si="441"/>
        <v>0</v>
      </c>
      <c r="AR170" s="9">
        <f t="shared" si="441"/>
        <v>0</v>
      </c>
      <c r="AS170" s="9">
        <f t="shared" si="441"/>
        <v>0</v>
      </c>
      <c r="AT170" s="9">
        <f t="shared" si="441"/>
        <v>0</v>
      </c>
      <c r="AU170" s="9">
        <f t="shared" si="441"/>
        <v>0</v>
      </c>
      <c r="AV170" s="9">
        <f t="shared" si="441"/>
        <v>0</v>
      </c>
      <c r="AW170" s="9">
        <f t="shared" si="441"/>
        <v>0</v>
      </c>
      <c r="AX170" s="9">
        <f t="shared" si="441"/>
        <v>0</v>
      </c>
      <c r="AY170" s="9">
        <f t="shared" si="441"/>
        <v>0</v>
      </c>
      <c r="AZ170" s="9">
        <f t="shared" si="441"/>
        <v>0</v>
      </c>
      <c r="BA170" s="9">
        <f t="shared" si="441"/>
        <v>0</v>
      </c>
      <c r="BB170" s="9">
        <f t="shared" si="441"/>
        <v>0</v>
      </c>
      <c r="BC170" s="9">
        <f t="shared" si="441"/>
        <v>0</v>
      </c>
      <c r="BD170" s="9">
        <f t="shared" si="441"/>
        <v>0</v>
      </c>
      <c r="BE170" s="9">
        <f t="shared" si="441"/>
        <v>0</v>
      </c>
      <c r="BF170" s="9">
        <f t="shared" si="441"/>
        <v>0</v>
      </c>
      <c r="BG170" s="9">
        <f t="shared" si="441"/>
        <v>0</v>
      </c>
      <c r="BH170" s="9">
        <f t="shared" si="441"/>
        <v>0</v>
      </c>
      <c r="BI170" s="9">
        <f t="shared" si="441"/>
        <v>0</v>
      </c>
      <c r="BJ170" s="9">
        <f t="shared" si="441"/>
        <v>0</v>
      </c>
      <c r="BK170" s="9">
        <f t="shared" si="441"/>
        <v>0</v>
      </c>
      <c r="BL170" s="9">
        <f t="shared" si="441"/>
        <v>0</v>
      </c>
      <c r="BM170" s="9">
        <f t="shared" si="441"/>
        <v>0</v>
      </c>
      <c r="BN170" s="9">
        <f t="shared" si="441"/>
        <v>0</v>
      </c>
      <c r="BO170" s="9">
        <f t="shared" si="441"/>
        <v>0</v>
      </c>
      <c r="BP170" s="9">
        <f t="shared" ref="BP170:EA170" si="442">IF(AND(BP102&lt;400,BP102&gt;-400),1,0)</f>
        <v>0</v>
      </c>
      <c r="BQ170" s="9">
        <f t="shared" si="442"/>
        <v>0</v>
      </c>
      <c r="BR170" s="9">
        <f t="shared" si="442"/>
        <v>0</v>
      </c>
      <c r="BS170" s="9">
        <f t="shared" si="442"/>
        <v>0</v>
      </c>
      <c r="BT170" s="9">
        <f t="shared" si="442"/>
        <v>0</v>
      </c>
      <c r="BU170" s="9">
        <f t="shared" si="442"/>
        <v>0</v>
      </c>
      <c r="BV170" s="9">
        <f t="shared" si="442"/>
        <v>0</v>
      </c>
      <c r="BW170" s="9">
        <f t="shared" si="442"/>
        <v>0</v>
      </c>
      <c r="BX170" s="9">
        <f t="shared" si="442"/>
        <v>0</v>
      </c>
      <c r="BY170" s="9">
        <f t="shared" si="442"/>
        <v>0</v>
      </c>
      <c r="BZ170" s="9">
        <f t="shared" si="442"/>
        <v>0</v>
      </c>
      <c r="CA170" s="9">
        <f t="shared" si="442"/>
        <v>0</v>
      </c>
      <c r="CB170" s="9">
        <f t="shared" si="442"/>
        <v>0</v>
      </c>
      <c r="CC170" s="9">
        <f t="shared" si="442"/>
        <v>0</v>
      </c>
      <c r="CD170" s="9">
        <f t="shared" si="442"/>
        <v>0</v>
      </c>
      <c r="CE170" s="9">
        <f t="shared" si="442"/>
        <v>0</v>
      </c>
      <c r="CF170" s="9">
        <f t="shared" si="442"/>
        <v>0</v>
      </c>
      <c r="CG170" s="9">
        <f t="shared" si="442"/>
        <v>0</v>
      </c>
      <c r="CH170" s="9">
        <f t="shared" si="442"/>
        <v>0</v>
      </c>
      <c r="CI170" s="9">
        <f t="shared" si="442"/>
        <v>0</v>
      </c>
      <c r="CJ170" s="9">
        <f t="shared" si="442"/>
        <v>0</v>
      </c>
      <c r="CK170" s="9">
        <f t="shared" si="442"/>
        <v>0</v>
      </c>
      <c r="CL170" s="9">
        <f t="shared" si="442"/>
        <v>0</v>
      </c>
      <c r="CM170" s="9">
        <f t="shared" si="442"/>
        <v>0</v>
      </c>
      <c r="CN170" s="9">
        <f t="shared" si="442"/>
        <v>0</v>
      </c>
      <c r="CO170" s="9">
        <f t="shared" si="442"/>
        <v>0</v>
      </c>
      <c r="CP170" s="9">
        <f t="shared" si="442"/>
        <v>0</v>
      </c>
      <c r="CQ170" s="9">
        <f t="shared" si="442"/>
        <v>0</v>
      </c>
      <c r="CR170" s="9">
        <f t="shared" si="442"/>
        <v>0</v>
      </c>
      <c r="CS170" s="9">
        <f t="shared" si="442"/>
        <v>0</v>
      </c>
      <c r="CT170" s="9">
        <f t="shared" si="442"/>
        <v>0</v>
      </c>
      <c r="CU170" s="9">
        <f t="shared" si="442"/>
        <v>0</v>
      </c>
      <c r="CV170" s="9">
        <f t="shared" si="442"/>
        <v>0</v>
      </c>
      <c r="CW170" s="9">
        <f t="shared" si="442"/>
        <v>0</v>
      </c>
      <c r="CX170" s="9">
        <f t="shared" si="442"/>
        <v>0</v>
      </c>
      <c r="CY170" s="9">
        <f t="shared" si="442"/>
        <v>0</v>
      </c>
      <c r="CZ170" s="9">
        <f t="shared" si="442"/>
        <v>0</v>
      </c>
      <c r="DA170" s="9">
        <f t="shared" si="442"/>
        <v>0</v>
      </c>
      <c r="DB170" s="9">
        <f t="shared" si="442"/>
        <v>0</v>
      </c>
      <c r="DC170" s="9">
        <f t="shared" si="442"/>
        <v>0</v>
      </c>
      <c r="DD170" s="9">
        <f t="shared" si="442"/>
        <v>0</v>
      </c>
      <c r="DE170" s="9">
        <f t="shared" si="442"/>
        <v>0</v>
      </c>
      <c r="DF170" s="9">
        <f t="shared" si="442"/>
        <v>0</v>
      </c>
      <c r="DG170" s="9">
        <f t="shared" si="442"/>
        <v>0</v>
      </c>
      <c r="DH170" s="9">
        <f t="shared" si="442"/>
        <v>0</v>
      </c>
      <c r="DI170" s="9">
        <f t="shared" si="442"/>
        <v>0</v>
      </c>
      <c r="DJ170" s="9">
        <f t="shared" si="442"/>
        <v>0</v>
      </c>
      <c r="DK170" s="9">
        <f t="shared" si="442"/>
        <v>0</v>
      </c>
      <c r="DL170" s="9">
        <f t="shared" si="442"/>
        <v>0</v>
      </c>
      <c r="DM170" s="9">
        <f t="shared" si="442"/>
        <v>0</v>
      </c>
      <c r="DN170" s="9">
        <f t="shared" si="442"/>
        <v>0</v>
      </c>
      <c r="DO170" s="9">
        <f t="shared" si="442"/>
        <v>0</v>
      </c>
      <c r="DP170" s="9">
        <f t="shared" si="442"/>
        <v>0</v>
      </c>
      <c r="DQ170" s="9">
        <f t="shared" si="442"/>
        <v>0</v>
      </c>
      <c r="DR170" s="9">
        <f t="shared" si="442"/>
        <v>0</v>
      </c>
      <c r="DS170" s="9">
        <f t="shared" si="442"/>
        <v>0</v>
      </c>
      <c r="DT170" s="9">
        <f t="shared" si="442"/>
        <v>0</v>
      </c>
      <c r="DU170" s="9">
        <f t="shared" si="442"/>
        <v>0</v>
      </c>
      <c r="DV170" s="9">
        <f t="shared" si="442"/>
        <v>0</v>
      </c>
      <c r="DW170" s="9">
        <f t="shared" si="442"/>
        <v>0</v>
      </c>
      <c r="DX170" s="9">
        <f t="shared" si="442"/>
        <v>0</v>
      </c>
      <c r="DY170" s="9">
        <f t="shared" si="442"/>
        <v>0</v>
      </c>
      <c r="DZ170" s="9">
        <f t="shared" si="442"/>
        <v>0</v>
      </c>
      <c r="EA170" s="9">
        <f t="shared" si="442"/>
        <v>0</v>
      </c>
      <c r="EB170" s="9">
        <f t="shared" ref="EB170:GM170" si="443">IF(AND(EB102&lt;400,EB102&gt;-400),1,0)</f>
        <v>0</v>
      </c>
      <c r="EC170" s="9">
        <f t="shared" si="443"/>
        <v>0</v>
      </c>
      <c r="ED170" s="9">
        <f t="shared" si="443"/>
        <v>0</v>
      </c>
      <c r="EE170" s="9">
        <f t="shared" si="443"/>
        <v>0</v>
      </c>
      <c r="EF170" s="9">
        <f t="shared" si="443"/>
        <v>0</v>
      </c>
      <c r="EG170" s="9">
        <f t="shared" si="443"/>
        <v>1</v>
      </c>
      <c r="EH170" s="9">
        <f t="shared" si="443"/>
        <v>1</v>
      </c>
      <c r="EI170" s="9">
        <f t="shared" si="443"/>
        <v>1</v>
      </c>
      <c r="EJ170" s="9">
        <f t="shared" si="443"/>
        <v>1</v>
      </c>
      <c r="EK170" s="9">
        <f t="shared" si="443"/>
        <v>1</v>
      </c>
      <c r="EL170" s="9">
        <f t="shared" si="443"/>
        <v>1</v>
      </c>
      <c r="EM170" s="9">
        <f t="shared" si="443"/>
        <v>1</v>
      </c>
      <c r="EN170" s="9">
        <f t="shared" si="443"/>
        <v>1</v>
      </c>
      <c r="EO170" s="9">
        <f t="shared" si="443"/>
        <v>1</v>
      </c>
      <c r="EP170" s="9">
        <f t="shared" si="443"/>
        <v>1</v>
      </c>
      <c r="EQ170" s="9">
        <f t="shared" si="443"/>
        <v>1</v>
      </c>
      <c r="ER170" s="9">
        <f t="shared" si="443"/>
        <v>1</v>
      </c>
      <c r="ES170" s="9">
        <f t="shared" si="443"/>
        <v>1</v>
      </c>
      <c r="ET170" s="9">
        <f t="shared" si="443"/>
        <v>1</v>
      </c>
      <c r="EU170" s="9">
        <f t="shared" si="443"/>
        <v>1</v>
      </c>
      <c r="EV170" s="9">
        <f t="shared" si="443"/>
        <v>1</v>
      </c>
      <c r="EW170" s="9">
        <f t="shared" si="443"/>
        <v>1</v>
      </c>
      <c r="EX170" s="9">
        <f t="shared" si="443"/>
        <v>1</v>
      </c>
      <c r="EY170" s="9">
        <f t="shared" si="443"/>
        <v>1</v>
      </c>
      <c r="EZ170" s="9">
        <f t="shared" si="443"/>
        <v>1</v>
      </c>
      <c r="FA170" s="9">
        <f t="shared" si="443"/>
        <v>1</v>
      </c>
      <c r="FB170" s="9">
        <f t="shared" si="443"/>
        <v>1</v>
      </c>
      <c r="FC170" s="9">
        <f t="shared" si="443"/>
        <v>1</v>
      </c>
      <c r="FD170" s="9">
        <f t="shared" si="443"/>
        <v>1</v>
      </c>
      <c r="FE170" s="9">
        <f t="shared" si="443"/>
        <v>1</v>
      </c>
      <c r="FF170" s="9">
        <f t="shared" si="443"/>
        <v>1</v>
      </c>
      <c r="FG170" s="9">
        <f t="shared" si="443"/>
        <v>1</v>
      </c>
      <c r="FH170" s="9">
        <f t="shared" si="443"/>
        <v>1</v>
      </c>
      <c r="FI170" s="9">
        <f t="shared" si="443"/>
        <v>1</v>
      </c>
      <c r="FJ170" s="9">
        <f t="shared" si="443"/>
        <v>1</v>
      </c>
      <c r="FK170" s="9">
        <f t="shared" si="443"/>
        <v>1</v>
      </c>
      <c r="FL170" s="87">
        <f t="shared" si="443"/>
        <v>1</v>
      </c>
      <c r="FM170" s="9">
        <f t="shared" si="443"/>
        <v>1</v>
      </c>
      <c r="FN170" s="9">
        <f t="shared" si="443"/>
        <v>1</v>
      </c>
      <c r="FO170" s="9">
        <f t="shared" si="443"/>
        <v>1</v>
      </c>
      <c r="FP170" s="9">
        <f t="shared" si="443"/>
        <v>1</v>
      </c>
      <c r="FQ170" s="9">
        <f t="shared" si="443"/>
        <v>1</v>
      </c>
      <c r="FR170" s="9">
        <f t="shared" si="443"/>
        <v>1</v>
      </c>
      <c r="FS170" s="9">
        <f t="shared" si="443"/>
        <v>1</v>
      </c>
      <c r="FT170" s="9">
        <f t="shared" si="443"/>
        <v>1</v>
      </c>
      <c r="FU170" s="9">
        <f t="shared" si="443"/>
        <v>1</v>
      </c>
      <c r="FV170" s="9">
        <f t="shared" si="443"/>
        <v>1</v>
      </c>
      <c r="FW170" s="9">
        <f t="shared" si="443"/>
        <v>1</v>
      </c>
      <c r="FX170" s="9">
        <f t="shared" si="443"/>
        <v>1</v>
      </c>
      <c r="FY170" s="9">
        <f t="shared" si="443"/>
        <v>1</v>
      </c>
      <c r="FZ170" s="9">
        <f t="shared" si="443"/>
        <v>1</v>
      </c>
      <c r="GA170" s="9">
        <f t="shared" si="443"/>
        <v>1</v>
      </c>
      <c r="GB170" s="9">
        <f t="shared" si="443"/>
        <v>1</v>
      </c>
      <c r="GC170" s="9">
        <f t="shared" si="443"/>
        <v>1</v>
      </c>
      <c r="GD170" s="9">
        <f t="shared" si="443"/>
        <v>1</v>
      </c>
      <c r="GE170" s="9">
        <f t="shared" si="443"/>
        <v>1</v>
      </c>
      <c r="GF170" s="9">
        <f t="shared" si="443"/>
        <v>1</v>
      </c>
      <c r="GG170" s="9">
        <f t="shared" si="443"/>
        <v>1</v>
      </c>
      <c r="GH170" s="9">
        <f t="shared" si="443"/>
        <v>1</v>
      </c>
      <c r="GI170" s="9">
        <f t="shared" si="443"/>
        <v>1</v>
      </c>
      <c r="GJ170" s="9">
        <f t="shared" si="443"/>
        <v>1</v>
      </c>
      <c r="GK170" s="9">
        <f t="shared" si="443"/>
        <v>1</v>
      </c>
      <c r="GL170" s="9">
        <f t="shared" si="443"/>
        <v>1</v>
      </c>
      <c r="GM170" s="9">
        <f t="shared" si="443"/>
        <v>1</v>
      </c>
      <c r="GN170" s="9">
        <f t="shared" ref="GN170:IR170" si="444">IF(AND(GN102&lt;400,GN102&gt;-400),1,0)</f>
        <v>1</v>
      </c>
      <c r="GO170" s="9">
        <f t="shared" si="444"/>
        <v>1</v>
      </c>
      <c r="GP170" s="9">
        <f t="shared" si="444"/>
        <v>1</v>
      </c>
      <c r="GQ170" s="9">
        <f t="shared" si="444"/>
        <v>1</v>
      </c>
      <c r="GR170" s="9">
        <f t="shared" si="444"/>
        <v>1</v>
      </c>
      <c r="GS170" s="9">
        <f t="shared" si="444"/>
        <v>1</v>
      </c>
      <c r="GT170" s="9">
        <f t="shared" si="444"/>
        <v>1</v>
      </c>
      <c r="GU170" s="9">
        <f t="shared" si="444"/>
        <v>1</v>
      </c>
      <c r="GV170" s="9">
        <f t="shared" si="444"/>
        <v>1</v>
      </c>
      <c r="GW170" s="9">
        <f t="shared" si="444"/>
        <v>1</v>
      </c>
      <c r="GX170" s="9">
        <f t="shared" si="444"/>
        <v>1</v>
      </c>
      <c r="GY170" s="9">
        <f t="shared" si="444"/>
        <v>1</v>
      </c>
      <c r="GZ170" s="9">
        <f t="shared" si="444"/>
        <v>1</v>
      </c>
      <c r="HA170" s="9">
        <f t="shared" si="444"/>
        <v>1</v>
      </c>
      <c r="HB170" s="9">
        <f t="shared" si="444"/>
        <v>1</v>
      </c>
      <c r="HC170" s="9">
        <f t="shared" si="444"/>
        <v>1</v>
      </c>
      <c r="HD170" s="9">
        <f t="shared" si="444"/>
        <v>1</v>
      </c>
      <c r="HE170" s="9">
        <f t="shared" si="444"/>
        <v>1</v>
      </c>
      <c r="HF170" s="9">
        <f t="shared" si="444"/>
        <v>1</v>
      </c>
      <c r="HG170" s="9">
        <f t="shared" si="444"/>
        <v>1</v>
      </c>
      <c r="HH170" s="9">
        <f t="shared" si="444"/>
        <v>1</v>
      </c>
      <c r="HI170" s="9">
        <f t="shared" si="444"/>
        <v>1</v>
      </c>
      <c r="HJ170" s="9">
        <f t="shared" si="444"/>
        <v>1</v>
      </c>
      <c r="HK170" s="9">
        <f t="shared" si="444"/>
        <v>1</v>
      </c>
      <c r="HL170" s="9">
        <f t="shared" si="444"/>
        <v>1</v>
      </c>
      <c r="HM170" s="9">
        <f t="shared" si="444"/>
        <v>1</v>
      </c>
      <c r="HN170" s="9">
        <f t="shared" si="444"/>
        <v>1</v>
      </c>
      <c r="HO170" s="9">
        <f t="shared" si="444"/>
        <v>1</v>
      </c>
      <c r="HP170" s="9">
        <f t="shared" si="444"/>
        <v>1</v>
      </c>
      <c r="HQ170" s="9">
        <f t="shared" si="444"/>
        <v>1</v>
      </c>
      <c r="HR170" s="9">
        <f t="shared" si="444"/>
        <v>1</v>
      </c>
      <c r="HS170" s="9">
        <f t="shared" si="444"/>
        <v>1</v>
      </c>
      <c r="HT170" s="9">
        <f t="shared" si="444"/>
        <v>1</v>
      </c>
      <c r="HU170" s="9">
        <f t="shared" si="444"/>
        <v>1</v>
      </c>
      <c r="HV170" s="9">
        <f t="shared" si="444"/>
        <v>1</v>
      </c>
      <c r="HW170" s="9">
        <f t="shared" si="444"/>
        <v>1</v>
      </c>
      <c r="HX170" s="9">
        <f t="shared" si="444"/>
        <v>1</v>
      </c>
      <c r="HY170" s="9">
        <f t="shared" si="444"/>
        <v>1</v>
      </c>
      <c r="HZ170" s="9">
        <f t="shared" si="444"/>
        <v>1</v>
      </c>
      <c r="IA170" s="9">
        <f t="shared" si="444"/>
        <v>1</v>
      </c>
      <c r="IB170" s="9">
        <f t="shared" si="444"/>
        <v>1</v>
      </c>
      <c r="IC170" s="9">
        <f t="shared" si="444"/>
        <v>1</v>
      </c>
      <c r="ID170" s="9">
        <f t="shared" si="444"/>
        <v>1</v>
      </c>
      <c r="IE170" s="9">
        <f t="shared" si="444"/>
        <v>1</v>
      </c>
      <c r="IF170" s="9">
        <f t="shared" si="444"/>
        <v>1</v>
      </c>
      <c r="IG170" s="9">
        <f t="shared" si="444"/>
        <v>1</v>
      </c>
      <c r="IH170" s="9">
        <f t="shared" si="444"/>
        <v>1</v>
      </c>
      <c r="II170" s="9">
        <f t="shared" si="444"/>
        <v>1</v>
      </c>
      <c r="IJ170" s="9">
        <f t="shared" si="444"/>
        <v>1</v>
      </c>
      <c r="IK170" s="9">
        <f t="shared" si="444"/>
        <v>1</v>
      </c>
      <c r="IL170" s="9">
        <f t="shared" si="444"/>
        <v>1</v>
      </c>
      <c r="IM170" s="9">
        <f t="shared" si="444"/>
        <v>1</v>
      </c>
      <c r="IN170" s="9">
        <f t="shared" si="444"/>
        <v>1</v>
      </c>
      <c r="IO170" s="9">
        <f t="shared" si="444"/>
        <v>1</v>
      </c>
      <c r="IP170" s="9">
        <f t="shared" si="444"/>
        <v>1</v>
      </c>
      <c r="IQ170" s="9">
        <f t="shared" si="444"/>
        <v>1</v>
      </c>
      <c r="IR170" s="9">
        <f t="shared" si="444"/>
        <v>1</v>
      </c>
    </row>
    <row r="171" spans="1:252" s="8" customFormat="1" hidden="1" x14ac:dyDescent="0.25">
      <c r="A171" s="231"/>
      <c r="B171" s="26"/>
      <c r="C171" s="9">
        <f>IF(AND(C106&lt;Results!$C$50*(Results!$C$57/100),C170=1),1,0)</f>
        <v>0</v>
      </c>
      <c r="D171" s="9">
        <f>IF(AND(D106&lt;Results!$C$50*(Results!$C$57/100),D170=1),1,0)</f>
        <v>0</v>
      </c>
      <c r="E171" s="9">
        <f>IF(AND(E106&lt;Results!$C$50*(Results!$C$57/100),E170=1),1,0)</f>
        <v>0</v>
      </c>
      <c r="F171" s="9">
        <f>IF(AND(F106&lt;Results!$C$50*(Results!$C$57/100),F170=1),1,0)</f>
        <v>0</v>
      </c>
      <c r="G171" s="9">
        <f>IF(AND(G106&lt;Results!$C$50*(Results!$C$57/100),G170=1),1,0)</f>
        <v>0</v>
      </c>
      <c r="H171" s="9">
        <f>IF(AND(H106&lt;Results!$C$50*(Results!$C$57/100),H170=1),1,0)</f>
        <v>0</v>
      </c>
      <c r="I171" s="9">
        <f>IF(AND(I106&lt;Results!$C$50*(Results!$C$57/100),I170=1),1,0)</f>
        <v>0</v>
      </c>
      <c r="J171" s="9">
        <f>IF(AND(J106&lt;Results!$C$50*(Results!$C$57/100),J170=1),1,0)</f>
        <v>0</v>
      </c>
      <c r="K171" s="9">
        <f>IF(AND(K106&lt;Results!$C$50*(Results!$C$57/100),K170=1),1,0)</f>
        <v>0</v>
      </c>
      <c r="L171" s="9">
        <f>IF(AND(L106&lt;Results!$C$50*(Results!$C$57/100),L170=1),1,0)</f>
        <v>0</v>
      </c>
      <c r="M171" s="9">
        <f>IF(AND(M106&lt;Results!$C$50*(Results!$C$57/100),M170=1),1,0)</f>
        <v>0</v>
      </c>
      <c r="N171" s="9">
        <f>IF(AND(N106&lt;Results!$C$50*(Results!$C$57/100),N170=1),1,0)</f>
        <v>0</v>
      </c>
      <c r="O171" s="9">
        <f>IF(AND(O106&lt;Results!$C$50*(Results!$C$57/100),O170=1),1,0)</f>
        <v>0</v>
      </c>
      <c r="P171" s="9">
        <f>IF(AND(P106&lt;Results!$C$50*(Results!$C$57/100),P170=1),1,0)</f>
        <v>0</v>
      </c>
      <c r="Q171" s="9">
        <f>IF(AND(Q106&lt;Results!$C$50*(Results!$C$57/100),Q170=1),1,0)</f>
        <v>0</v>
      </c>
      <c r="R171" s="9">
        <f>IF(AND(R106&lt;Results!$C$50*(Results!$C$57/100),R170=1),1,0)</f>
        <v>0</v>
      </c>
      <c r="S171" s="9">
        <f>IF(AND(S106&lt;Results!$C$50*(Results!$C$57/100),S170=1),1,0)</f>
        <v>0</v>
      </c>
      <c r="T171" s="9">
        <f>IF(AND(T106&lt;Results!$C$50*(Results!$C$57/100),T170=1),1,0)</f>
        <v>0</v>
      </c>
      <c r="U171" s="9">
        <f>IF(AND(U106&lt;Results!$C$50*(Results!$C$57/100),U170=1),1,0)</f>
        <v>0</v>
      </c>
      <c r="V171" s="9">
        <f>IF(AND(V106&lt;Results!$C$50*(Results!$C$57/100),V170=1),1,0)</f>
        <v>0</v>
      </c>
      <c r="W171" s="9">
        <f>IF(AND(W106&lt;Results!$C$50*(Results!$C$57/100),W170=1),1,0)</f>
        <v>0</v>
      </c>
      <c r="X171" s="9">
        <f>IF(AND(X106&lt;Results!$C$50*(Results!$C$57/100),X170=1),1,0)</f>
        <v>0</v>
      </c>
      <c r="Y171" s="9">
        <f>IF(AND(Y106&lt;Results!$C$50*(Results!$C$57/100),Y170=1),1,0)</f>
        <v>0</v>
      </c>
      <c r="Z171" s="9">
        <f>IF(AND(Z106&lt;Results!$C$50*(Results!$C$57/100),Z170=1),1,0)</f>
        <v>0</v>
      </c>
      <c r="AA171" s="9">
        <f>IF(AND(AA106&lt;Results!$C$50*(Results!$C$57/100),AA170=1),1,0)</f>
        <v>0</v>
      </c>
      <c r="AB171" s="9">
        <f>IF(AND(AB106&lt;Results!$C$50*(Results!$C$57/100),AB170=1),1,0)</f>
        <v>0</v>
      </c>
      <c r="AC171" s="9">
        <f>IF(AND(AC106&lt;Results!$C$50*(Results!$C$57/100),AC170=1),1,0)</f>
        <v>0</v>
      </c>
      <c r="AD171" s="9">
        <f>IF(AND(AD106&lt;Results!$C$50*(Results!$C$57/100),AD170=1),1,0)</f>
        <v>0</v>
      </c>
      <c r="AE171" s="9">
        <f>IF(AND(AE106&lt;Results!$C$50*(Results!$C$57/100),AE170=1),1,0)</f>
        <v>0</v>
      </c>
      <c r="AF171" s="9">
        <f>IF(AND(AF106&lt;Results!$C$50*(Results!$C$57/100),AF170=1),1,0)</f>
        <v>0</v>
      </c>
      <c r="AG171" s="9">
        <f>IF(AND(AG106&lt;Results!$C$50*(Results!$C$57/100),AG170=1),1,0)</f>
        <v>0</v>
      </c>
      <c r="AH171" s="9">
        <f>IF(AND(AH106&lt;Results!$C$50*(Results!$C$57/100),AH170=1),1,0)</f>
        <v>0</v>
      </c>
      <c r="AI171" s="9">
        <f>IF(AND(AI106&lt;Results!$C$50*(Results!$C$57/100),AI170=1),1,0)</f>
        <v>0</v>
      </c>
      <c r="AJ171" s="9">
        <f>IF(AND(AJ106&lt;Results!$C$50*(Results!$C$57/100),AJ170=1),1,0)</f>
        <v>0</v>
      </c>
      <c r="AK171" s="9">
        <f>IF(AND(AK106&lt;Results!$C$50*(Results!$C$57/100),AK170=1),1,0)</f>
        <v>0</v>
      </c>
      <c r="AL171" s="9">
        <f>IF(AND(AL106&lt;Results!$C$50*(Results!$C$57/100),AL170=1),1,0)</f>
        <v>0</v>
      </c>
      <c r="AM171" s="9">
        <f>IF(AND(AM106&lt;Results!$C$50*(Results!$C$57/100),AM170=1),1,0)</f>
        <v>0</v>
      </c>
      <c r="AN171" s="9">
        <f>IF(AND(AN106&lt;Results!$C$50*(Results!$C$57/100),AN170=1),1,0)</f>
        <v>0</v>
      </c>
      <c r="AO171" s="9">
        <f>IF(AND(AO106&lt;Results!$C$50*(Results!$C$57/100),AO170=1),1,0)</f>
        <v>0</v>
      </c>
      <c r="AP171" s="9">
        <f>IF(AND(AP106&lt;Results!$C$50*(Results!$C$57/100),AP170=1),1,0)</f>
        <v>0</v>
      </c>
      <c r="AQ171" s="9">
        <f>IF(AND(AQ106&lt;Results!$C$50*(Results!$C$57/100),AQ170=1),1,0)</f>
        <v>0</v>
      </c>
      <c r="AR171" s="9">
        <f>IF(AND(AR106&lt;Results!$C$50*(Results!$C$57/100),AR170=1),1,0)</f>
        <v>0</v>
      </c>
      <c r="AS171" s="9">
        <f>IF(AND(AS106&lt;Results!$C$50*(Results!$C$57/100),AS170=1),1,0)</f>
        <v>0</v>
      </c>
      <c r="AT171" s="9">
        <f>IF(AND(AT106&lt;Results!$C$50*(Results!$C$57/100),AT170=1),1,0)</f>
        <v>0</v>
      </c>
      <c r="AU171" s="9">
        <f>IF(AND(AU106&lt;Results!$C$50*(Results!$C$57/100),AU170=1),1,0)</f>
        <v>0</v>
      </c>
      <c r="AV171" s="9">
        <f>IF(AND(AV106&lt;Results!$C$50*(Results!$C$57/100),AV170=1),1,0)</f>
        <v>0</v>
      </c>
      <c r="AW171" s="9">
        <f>IF(AND(AW106&lt;Results!$C$50*(Results!$C$57/100),AW170=1),1,0)</f>
        <v>0</v>
      </c>
      <c r="AX171" s="9">
        <f>IF(AND(AX106&lt;Results!$C$50*(Results!$C$57/100),AX170=1),1,0)</f>
        <v>0</v>
      </c>
      <c r="AY171" s="9">
        <f>IF(AND(AY106&lt;Results!$C$50*(Results!$C$57/100),AY170=1),1,0)</f>
        <v>0</v>
      </c>
      <c r="AZ171" s="9">
        <f>IF(AND(AZ106&lt;Results!$C$50*(Results!$C$57/100),AZ170=1),1,0)</f>
        <v>0</v>
      </c>
      <c r="BA171" s="9">
        <f>IF(AND(BA106&lt;Results!$C$50*(Results!$C$57/100),BA170=1),1,0)</f>
        <v>0</v>
      </c>
      <c r="BB171" s="9">
        <f>IF(AND(BB106&lt;Results!$C$50*(Results!$C$57/100),BB170=1),1,0)</f>
        <v>0</v>
      </c>
      <c r="BC171" s="9">
        <f>IF(AND(BC106&lt;Results!$C$50*(Results!$C$57/100),BC170=1),1,0)</f>
        <v>0</v>
      </c>
      <c r="BD171" s="9">
        <f>IF(AND(BD106&lt;Results!$C$50*(Results!$C$57/100),BD170=1),1,0)</f>
        <v>0</v>
      </c>
      <c r="BE171" s="9">
        <f>IF(AND(BE106&lt;Results!$C$50*(Results!$C$57/100),BE170=1),1,0)</f>
        <v>0</v>
      </c>
      <c r="BF171" s="9">
        <f>IF(AND(BF106&lt;Results!$C$50*(Results!$C$57/100),BF170=1),1,0)</f>
        <v>0</v>
      </c>
      <c r="BG171" s="9">
        <f>IF(AND(BG106&lt;Results!$C$50*(Results!$C$57/100),BG170=1),1,0)</f>
        <v>0</v>
      </c>
      <c r="BH171" s="9">
        <f>IF(AND(BH106&lt;Results!$C$50*(Results!$C$57/100),BH170=1),1,0)</f>
        <v>0</v>
      </c>
      <c r="BI171" s="9">
        <f>IF(AND(BI106&lt;Results!$C$50*(Results!$C$57/100),BI170=1),1,0)</f>
        <v>0</v>
      </c>
      <c r="BJ171" s="9">
        <f>IF(AND(BJ106&lt;Results!$C$50*(Results!$C$57/100),BJ170=1),1,0)</f>
        <v>0</v>
      </c>
      <c r="BK171" s="9">
        <f>IF(AND(BK106&lt;Results!$C$50*(Results!$C$57/100),BK170=1),1,0)</f>
        <v>0</v>
      </c>
      <c r="BL171" s="9">
        <f>IF(AND(BL106&lt;Results!$C$50*(Results!$C$57/100),BL170=1),1,0)</f>
        <v>0</v>
      </c>
      <c r="BM171" s="9">
        <f>IF(AND(BM106&lt;Results!$C$50*(Results!$C$57/100),BM170=1),1,0)</f>
        <v>0</v>
      </c>
      <c r="BN171" s="9">
        <f>IF(AND(BN106&lt;Results!$C$50*(Results!$C$57/100),BN170=1),1,0)</f>
        <v>0</v>
      </c>
      <c r="BO171" s="9">
        <f>IF(AND(BO106&lt;Results!$C$50*(Results!$C$57/100),BO170=1),1,0)</f>
        <v>0</v>
      </c>
      <c r="BP171" s="9">
        <f>IF(AND(BP106&lt;Results!$C$50*(Results!$C$57/100),BP170=1),1,0)</f>
        <v>0</v>
      </c>
      <c r="BQ171" s="9">
        <f>IF(AND(BQ106&lt;Results!$C$50*(Results!$C$57/100),BQ170=1),1,0)</f>
        <v>0</v>
      </c>
      <c r="BR171" s="9">
        <f>IF(AND(BR106&lt;Results!$C$50*(Results!$C$57/100),BR170=1),1,0)</f>
        <v>0</v>
      </c>
      <c r="BS171" s="9">
        <f>IF(AND(BS106&lt;Results!$C$50*(Results!$C$57/100),BS170=1),1,0)</f>
        <v>0</v>
      </c>
      <c r="BT171" s="9">
        <f>IF(AND(BT106&lt;Results!$C$50*(Results!$C$57/100),BT170=1),1,0)</f>
        <v>0</v>
      </c>
      <c r="BU171" s="9">
        <f>IF(AND(BU106&lt;Results!$C$50*(Results!$C$57/100),BU170=1),1,0)</f>
        <v>0</v>
      </c>
      <c r="BV171" s="9">
        <f>IF(AND(BV106&lt;Results!$C$50*(Results!$C$57/100),BV170=1),1,0)</f>
        <v>0</v>
      </c>
      <c r="BW171" s="9">
        <f>IF(AND(BW106&lt;Results!$C$50*(Results!$C$57/100),BW170=1),1,0)</f>
        <v>0</v>
      </c>
      <c r="BX171" s="9">
        <f>IF(AND(BX106&lt;Results!$C$50*(Results!$C$57/100),BX170=1),1,0)</f>
        <v>0</v>
      </c>
      <c r="BY171" s="9">
        <f>IF(AND(BY106&lt;Results!$C$50*(Results!$C$57/100),BY170=1),1,0)</f>
        <v>0</v>
      </c>
      <c r="BZ171" s="9">
        <f>IF(AND(BZ106&lt;Results!$C$50*(Results!$C$57/100),BZ170=1),1,0)</f>
        <v>0</v>
      </c>
      <c r="CA171" s="9">
        <f>IF(AND(CA106&lt;Results!$C$50*(Results!$C$57/100),CA170=1),1,0)</f>
        <v>0</v>
      </c>
      <c r="CB171" s="9">
        <f>IF(AND(CB106&lt;Results!$C$50*(Results!$C$57/100),CB170=1),1,0)</f>
        <v>0</v>
      </c>
      <c r="CC171" s="9">
        <f>IF(AND(CC106&lt;Results!$C$50*(Results!$C$57/100),CC170=1),1,0)</f>
        <v>0</v>
      </c>
      <c r="CD171" s="9">
        <f>IF(AND(CD106&lt;Results!$C$50*(Results!$C$57/100),CD170=1),1,0)</f>
        <v>0</v>
      </c>
      <c r="CE171" s="9">
        <f>IF(AND(CE106&lt;Results!$C$50*(Results!$C$57/100),CE170=1),1,0)</f>
        <v>0</v>
      </c>
      <c r="CF171" s="9">
        <f>IF(AND(CF106&lt;Results!$C$50*(Results!$C$57/100),CF170=1),1,0)</f>
        <v>0</v>
      </c>
      <c r="CG171" s="9">
        <f>IF(AND(CG106&lt;Results!$C$50*(Results!$C$57/100),CG170=1),1,0)</f>
        <v>0</v>
      </c>
      <c r="CH171" s="9">
        <f>IF(AND(CH106&lt;Results!$C$50*(Results!$C$57/100),CH170=1),1,0)</f>
        <v>0</v>
      </c>
      <c r="CI171" s="9">
        <f>IF(AND(CI106&lt;Results!$C$50*(Results!$C$57/100),CI170=1),1,0)</f>
        <v>0</v>
      </c>
      <c r="CJ171" s="9">
        <f>IF(AND(CJ106&lt;Results!$C$50*(Results!$C$57/100),CJ170=1),1,0)</f>
        <v>0</v>
      </c>
      <c r="CK171" s="9">
        <f>IF(AND(CK106&lt;Results!$C$50*(Results!$C$57/100),CK170=1),1,0)</f>
        <v>0</v>
      </c>
      <c r="CL171" s="9">
        <f>IF(AND(CL106&lt;Results!$C$50*(Results!$C$57/100),CL170=1),1,0)</f>
        <v>0</v>
      </c>
      <c r="CM171" s="9">
        <f>IF(AND(CM106&lt;Results!$C$50*(Results!$C$57/100),CM170=1),1,0)</f>
        <v>0</v>
      </c>
      <c r="CN171" s="9">
        <f>IF(AND(CN106&lt;Results!$C$50*(Results!$C$57/100),CN170=1),1,0)</f>
        <v>0</v>
      </c>
      <c r="CO171" s="9">
        <f>IF(AND(CO106&lt;Results!$C$50*(Results!$C$57/100),CO170=1),1,0)</f>
        <v>0</v>
      </c>
      <c r="CP171" s="9">
        <f>IF(AND(CP106&lt;Results!$C$50*(Results!$C$57/100),CP170=1),1,0)</f>
        <v>0</v>
      </c>
      <c r="CQ171" s="9">
        <f>IF(AND(CQ106&lt;Results!$C$50*(Results!$C$57/100),CQ170=1),1,0)</f>
        <v>0</v>
      </c>
      <c r="CR171" s="9">
        <f>IF(AND(CR106&lt;Results!$C$50*(Results!$C$57/100),CR170=1),1,0)</f>
        <v>0</v>
      </c>
      <c r="CS171" s="9">
        <f>IF(AND(CS106&lt;Results!$C$50*(Results!$C$57/100),CS170=1),1,0)</f>
        <v>0</v>
      </c>
      <c r="CT171" s="9">
        <f>IF(AND(CT106&lt;Results!$C$50*(Results!$C$57/100),CT170=1),1,0)</f>
        <v>0</v>
      </c>
      <c r="CU171" s="9">
        <f>IF(AND(CU106&lt;Results!$C$50*(Results!$C$57/100),CU170=1),1,0)</f>
        <v>0</v>
      </c>
      <c r="CV171" s="9">
        <f>IF(AND(CV106&lt;Results!$C$50*(Results!$C$57/100),CV170=1),1,0)</f>
        <v>0</v>
      </c>
      <c r="CW171" s="9">
        <f>IF(AND(CW106&lt;Results!$C$50*(Results!$C$57/100),CW170=1),1,0)</f>
        <v>0</v>
      </c>
      <c r="CX171" s="9">
        <f>IF(AND(CX106&lt;Results!$C$50*(Results!$C$57/100),CX170=1),1,0)</f>
        <v>0</v>
      </c>
      <c r="CY171" s="9">
        <f>IF(AND(CY106&lt;Results!$C$50*(Results!$C$57/100),CY170=1),1,0)</f>
        <v>0</v>
      </c>
      <c r="CZ171" s="9">
        <f>IF(AND(CZ106&lt;Results!$C$50*(Results!$C$57/100),CZ170=1),1,0)</f>
        <v>0</v>
      </c>
      <c r="DA171" s="9">
        <f>IF(AND(DA106&lt;Results!$C$50*(Results!$C$57/100),DA170=1),1,0)</f>
        <v>0</v>
      </c>
      <c r="DB171" s="9">
        <f>IF(AND(DB106&lt;Results!$C$50*(Results!$C$57/100),DB170=1),1,0)</f>
        <v>0</v>
      </c>
      <c r="DC171" s="9">
        <f>IF(AND(DC106&lt;Results!$C$50*(Results!$C$57/100),DC170=1),1,0)</f>
        <v>0</v>
      </c>
      <c r="DD171" s="9">
        <f>IF(AND(DD106&lt;Results!$C$50*(Results!$C$57/100),DD170=1),1,0)</f>
        <v>0</v>
      </c>
      <c r="DE171" s="9">
        <f>IF(AND(DE106&lt;Results!$C$50*(Results!$C$57/100),DE170=1),1,0)</f>
        <v>0</v>
      </c>
      <c r="DF171" s="9">
        <f>IF(AND(DF106&lt;Results!$C$50*(Results!$C$57/100),DF170=1),1,0)</f>
        <v>0</v>
      </c>
      <c r="DG171" s="9">
        <f>IF(AND(DG106&lt;Results!$C$50*(Results!$C$57/100),DG170=1),1,0)</f>
        <v>0</v>
      </c>
      <c r="DH171" s="9">
        <f>IF(AND(DH106&lt;Results!$C$50*(Results!$C$57/100),DH170=1),1,0)</f>
        <v>0</v>
      </c>
      <c r="DI171" s="9">
        <f>IF(AND(DI106&lt;Results!$C$50*(Results!$C$57/100),DI170=1),1,0)</f>
        <v>0</v>
      </c>
      <c r="DJ171" s="9">
        <f>IF(AND(DJ106&lt;Results!$C$50*(Results!$C$57/100),DJ170=1),1,0)</f>
        <v>0</v>
      </c>
      <c r="DK171" s="9">
        <f>IF(AND(DK106&lt;Results!$C$50*(Results!$C$57/100),DK170=1),1,0)</f>
        <v>0</v>
      </c>
      <c r="DL171" s="9">
        <f>IF(AND(DL106&lt;Results!$C$50*(Results!$C$57/100),DL170=1),1,0)</f>
        <v>0</v>
      </c>
      <c r="DM171" s="9">
        <f>IF(AND(DM106&lt;Results!$C$50*(Results!$C$57/100),DM170=1),1,0)</f>
        <v>0</v>
      </c>
      <c r="DN171" s="9">
        <f>IF(AND(DN106&lt;Results!$C$50*(Results!$C$57/100),DN170=1),1,0)</f>
        <v>0</v>
      </c>
      <c r="DO171" s="9">
        <f>IF(AND(DO106&lt;Results!$C$50*(Results!$C$57/100),DO170=1),1,0)</f>
        <v>0</v>
      </c>
      <c r="DP171" s="9">
        <f>IF(AND(DP106&lt;Results!$C$50*(Results!$C$57/100),DP170=1),1,0)</f>
        <v>0</v>
      </c>
      <c r="DQ171" s="9">
        <f>IF(AND(DQ106&lt;Results!$C$50*(Results!$C$57/100),DQ170=1),1,0)</f>
        <v>0</v>
      </c>
      <c r="DR171" s="9">
        <f>IF(AND(DR106&lt;Results!$C$50*(Results!$C$57/100),DR170=1),1,0)</f>
        <v>0</v>
      </c>
      <c r="DS171" s="9">
        <f>IF(AND(DS106&lt;Results!$C$50*(Results!$C$57/100),DS170=1),1,0)</f>
        <v>0</v>
      </c>
      <c r="DT171" s="9">
        <f>IF(AND(DT106&lt;Results!$C$50*(Results!$C$57/100),DT170=1),1,0)</f>
        <v>0</v>
      </c>
      <c r="DU171" s="9">
        <f>IF(AND(DU106&lt;Results!$C$50*(Results!$C$57/100),DU170=1),1,0)</f>
        <v>0</v>
      </c>
      <c r="DV171" s="9">
        <f>IF(AND(DV106&lt;Results!$C$50*(Results!$C$57/100),DV170=1),1,0)</f>
        <v>0</v>
      </c>
      <c r="DW171" s="9">
        <f>IF(AND(DW106&lt;Results!$C$50*(Results!$C$57/100),DW170=1),1,0)</f>
        <v>0</v>
      </c>
      <c r="DX171" s="9">
        <f>IF(AND(DX106&lt;Results!$C$50*(Results!$C$57/100),DX170=1),1,0)</f>
        <v>0</v>
      </c>
      <c r="DY171" s="9">
        <f>IF(AND(DY106&lt;Results!$C$50*(Results!$C$57/100),DY170=1),1,0)</f>
        <v>0</v>
      </c>
      <c r="DZ171" s="9">
        <f>IF(AND(DZ106&lt;Results!$C$50*(Results!$C$57/100),DZ170=1),1,0)</f>
        <v>0</v>
      </c>
      <c r="EA171" s="9">
        <f>IF(AND(EA106&lt;Results!$C$50*(Results!$C$57/100),EA170=1),1,0)</f>
        <v>0</v>
      </c>
      <c r="EB171" s="9">
        <f>IF(AND(EB106&lt;Results!$C$50*(Results!$C$57/100),EB170=1),1,0)</f>
        <v>0</v>
      </c>
      <c r="EC171" s="9">
        <f>IF(AND(EC106&lt;Results!$C$50*(Results!$C$57/100),EC170=1),1,0)</f>
        <v>0</v>
      </c>
      <c r="ED171" s="9">
        <f>IF(AND(ED106&lt;Results!$C$50*(Results!$C$57/100),ED170=1),1,0)</f>
        <v>0</v>
      </c>
      <c r="EE171" s="9">
        <f>IF(AND(EE106&lt;Results!$C$50*(Results!$C$57/100),EE170=1),1,0)</f>
        <v>0</v>
      </c>
      <c r="EF171" s="9">
        <f>IF(AND(EF106&lt;Results!$C$50*(Results!$C$57/100),EF170=1),1,0)</f>
        <v>0</v>
      </c>
      <c r="EG171" s="9">
        <f>IF(AND(EG106&lt;Results!$C$50*(Results!$C$57/100),EG170=1),1,0)</f>
        <v>1</v>
      </c>
      <c r="EH171" s="9">
        <f>IF(AND(EH106&lt;Results!$C$50*(Results!$C$57/100),EH170=1),1,0)</f>
        <v>1</v>
      </c>
      <c r="EI171" s="9">
        <f>IF(AND(EI106&lt;Results!$C$50*(Results!$C$57/100),EI170=1),1,0)</f>
        <v>1</v>
      </c>
      <c r="EJ171" s="9">
        <f>IF(AND(EJ106&lt;Results!$C$50*(Results!$C$57/100),EJ170=1),1,0)</f>
        <v>1</v>
      </c>
      <c r="EK171" s="9">
        <f>IF(AND(EK106&lt;Results!$C$50*(Results!$C$57/100),EK170=1),1,0)</f>
        <v>1</v>
      </c>
      <c r="EL171" s="9">
        <f>IF(AND(EL106&lt;Results!$C$50*(Results!$C$57/100),EL170=1),1,0)</f>
        <v>1</v>
      </c>
      <c r="EM171" s="9">
        <f>IF(AND(EM106&lt;Results!$C$50*(Results!$C$57/100),EM170=1),1,0)</f>
        <v>1</v>
      </c>
      <c r="EN171" s="9">
        <f>IF(AND(EN106&lt;Results!$C$50*(Results!$C$57/100),EN170=1),1,0)</f>
        <v>1</v>
      </c>
      <c r="EO171" s="9">
        <f>IF(AND(EO106&lt;Results!$C$50*(Results!$C$57/100),EO170=1),1,0)</f>
        <v>1</v>
      </c>
      <c r="EP171" s="9">
        <f>IF(AND(EP106&lt;Results!$C$50*(Results!$C$57/100),EP170=1),1,0)</f>
        <v>1</v>
      </c>
      <c r="EQ171" s="9">
        <f>IF(AND(EQ106&lt;Results!$C$50*(Results!$C$57/100),EQ170=1),1,0)</f>
        <v>1</v>
      </c>
      <c r="ER171" s="9">
        <f>IF(AND(ER106&lt;Results!$C$50*(Results!$C$57/100),ER170=1),1,0)</f>
        <v>1</v>
      </c>
      <c r="ES171" s="9">
        <f>IF(AND(ES106&lt;Results!$C$50*(Results!$C$57/100),ES170=1),1,0)</f>
        <v>1</v>
      </c>
      <c r="ET171" s="9">
        <f>IF(AND(ET106&lt;Results!$C$50*(Results!$C$57/100),ET170=1),1,0)</f>
        <v>1</v>
      </c>
      <c r="EU171" s="9">
        <f>IF(AND(EU106&lt;Results!$C$50*(Results!$C$57/100),EU170=1),1,0)</f>
        <v>1</v>
      </c>
      <c r="EV171" s="9">
        <f>IF(AND(EV106&lt;Results!$C$50*(Results!$C$57/100),EV170=1),1,0)</f>
        <v>1</v>
      </c>
      <c r="EW171" s="9">
        <f>IF(AND(EW106&lt;Results!$C$50*(Results!$C$57/100),EW170=1),1,0)</f>
        <v>1</v>
      </c>
      <c r="EX171" s="9">
        <f>IF(AND(EX106&lt;Results!$C$50*(Results!$C$57/100),EX170=1),1,0)</f>
        <v>1</v>
      </c>
      <c r="EY171" s="9">
        <f>IF(AND(EY106&lt;Results!$C$50*(Results!$C$57/100),EY170=1),1,0)</f>
        <v>1</v>
      </c>
      <c r="EZ171" s="9">
        <f>IF(AND(EZ106&lt;Results!$C$50*(Results!$C$57/100),EZ170=1),1,0)</f>
        <v>1</v>
      </c>
      <c r="FA171" s="9">
        <f>IF(AND(FA106&lt;Results!$C$50*(Results!$C$57/100),FA170=1),1,0)</f>
        <v>1</v>
      </c>
      <c r="FB171" s="9">
        <f>IF(AND(FB106&lt;Results!$C$50*(Results!$C$57/100),FB170=1),1,0)</f>
        <v>1</v>
      </c>
      <c r="FC171" s="9">
        <f>IF(AND(FC106&lt;Results!$C$50*(Results!$C$57/100),FC170=1),1,0)</f>
        <v>1</v>
      </c>
      <c r="FD171" s="9">
        <f>IF(AND(FD106&lt;Results!$C$50*(Results!$C$57/100),FD170=1),1,0)</f>
        <v>1</v>
      </c>
      <c r="FE171" s="9">
        <f>IF(AND(FE106&lt;Results!$C$50*(Results!$C$57/100),FE170=1),1,0)</f>
        <v>1</v>
      </c>
      <c r="FF171" s="9">
        <f>IF(AND(FF106&lt;Results!$C$50*(Results!$C$57/100),FF170=1),1,0)</f>
        <v>1</v>
      </c>
      <c r="FG171" s="9">
        <f>IF(AND(FG106&lt;Results!$C$50*(Results!$C$57/100),FG170=1),1,0)</f>
        <v>1</v>
      </c>
      <c r="FH171" s="9">
        <f>IF(AND(FH106&lt;Results!$C$50*(Results!$C$57/100),FH170=1),1,0)</f>
        <v>1</v>
      </c>
      <c r="FI171" s="9">
        <f>IF(AND(FI106&lt;Results!$C$50*(Results!$C$57/100),FI170=1),1,0)</f>
        <v>1</v>
      </c>
      <c r="FJ171" s="9">
        <f>IF(AND(FJ106&lt;Results!$C$50*(Results!$C$57/100),FJ170=1),1,0)</f>
        <v>1</v>
      </c>
      <c r="FK171" s="9">
        <f>IF(AND(FK106&lt;Results!$C$50*(Results!$C$57/100),FK170=1),1,0)</f>
        <v>1</v>
      </c>
      <c r="FL171" s="9">
        <f>IF(AND(FL106&lt;Results!$C$50*(Results!$C$57/100),FL170=1),1,0)</f>
        <v>1</v>
      </c>
      <c r="FM171" s="9">
        <f>IF(AND(FM106&lt;Results!$C$50*(Results!$C$57/100),FM170=1),1,0)</f>
        <v>1</v>
      </c>
      <c r="FN171" s="9">
        <f>IF(AND(FN106&lt;Results!$C$50*(Results!$C$57/100),FN170=1),1,0)</f>
        <v>1</v>
      </c>
      <c r="FO171" s="9">
        <f>IF(AND(FO106&lt;Results!$C$50*(Results!$C$57/100),FO170=1),1,0)</f>
        <v>1</v>
      </c>
      <c r="FP171" s="9">
        <f>IF(AND(FP106&lt;Results!$C$50*(Results!$C$57/100),FP170=1),1,0)</f>
        <v>1</v>
      </c>
      <c r="FQ171" s="9">
        <f>IF(AND(FQ106&lt;Results!$C$50*(Results!$C$57/100),FQ170=1),1,0)</f>
        <v>1</v>
      </c>
      <c r="FR171" s="9">
        <f>IF(AND(FR106&lt;Results!$C$50*(Results!$C$57/100),FR170=1),1,0)</f>
        <v>1</v>
      </c>
      <c r="FS171" s="9">
        <f>IF(AND(FS106&lt;Results!$C$50*(Results!$C$57/100),FS170=1),1,0)</f>
        <v>1</v>
      </c>
      <c r="FT171" s="9">
        <f>IF(AND(FT106&lt;Results!$C$50*(Results!$C$57/100),FT170=1),1,0)</f>
        <v>1</v>
      </c>
      <c r="FU171" s="9">
        <f>IF(AND(FU106&lt;Results!$C$50*(Results!$C$57/100),FU170=1),1,0)</f>
        <v>1</v>
      </c>
      <c r="FV171" s="9">
        <f>IF(AND(FV106&lt;Results!$C$50*(Results!$C$57/100),FV170=1),1,0)</f>
        <v>1</v>
      </c>
      <c r="FW171" s="9">
        <f>IF(AND(FW106&lt;Results!$C$50*(Results!$C$57/100),FW170=1),1,0)</f>
        <v>1</v>
      </c>
      <c r="FX171" s="9">
        <f>IF(AND(FX106&lt;Results!$C$50*(Results!$C$57/100),FX170=1),1,0)</f>
        <v>1</v>
      </c>
      <c r="FY171" s="9">
        <f>IF(AND(FY106&lt;Results!$C$50*(Results!$C$57/100),FY170=1),1,0)</f>
        <v>1</v>
      </c>
      <c r="FZ171" s="9">
        <f>IF(AND(FZ106&lt;Results!$C$50*(Results!$C$57/100),FZ170=1),1,0)</f>
        <v>1</v>
      </c>
      <c r="GA171" s="9">
        <f>IF(AND(GA106&lt;Results!$C$50*(Results!$C$57/100),GA170=1),1,0)</f>
        <v>1</v>
      </c>
      <c r="GB171" s="9">
        <f>IF(AND(GB106&lt;Results!$C$50*(Results!$C$57/100),GB170=1),1,0)</f>
        <v>1</v>
      </c>
      <c r="GC171" s="9">
        <f>IF(AND(GC106&lt;Results!$C$50*(Results!$C$57/100),GC170=1),1,0)</f>
        <v>1</v>
      </c>
      <c r="GD171" s="9">
        <f>IF(AND(GD106&lt;Results!$C$50*(Results!$C$57/100),GD170=1),1,0)</f>
        <v>1</v>
      </c>
      <c r="GE171" s="9">
        <f>IF(AND(GE106&lt;Results!$C$50*(Results!$C$57/100),GE170=1),1,0)</f>
        <v>1</v>
      </c>
      <c r="GF171" s="9">
        <f>IF(AND(GF106&lt;Results!$C$50*(Results!$C$57/100),GF170=1),1,0)</f>
        <v>1</v>
      </c>
      <c r="GG171" s="9">
        <f>IF(AND(GG106&lt;Results!$C$50*(Results!$C$57/100),GG170=1),1,0)</f>
        <v>1</v>
      </c>
      <c r="GH171" s="9">
        <f>IF(AND(GH106&lt;Results!$C$50*(Results!$C$57/100),GH170=1),1,0)</f>
        <v>1</v>
      </c>
      <c r="GI171" s="9">
        <f>IF(AND(GI106&lt;Results!$C$50*(Results!$C$57/100),GI170=1),1,0)</f>
        <v>1</v>
      </c>
      <c r="GJ171" s="9">
        <f>IF(AND(GJ106&lt;Results!$C$50*(Results!$C$57/100),GJ170=1),1,0)</f>
        <v>1</v>
      </c>
      <c r="GK171" s="9">
        <f>IF(AND(GK106&lt;Results!$C$50*(Results!$C$57/100),GK170=1),1,0)</f>
        <v>1</v>
      </c>
      <c r="GL171" s="9">
        <f>IF(AND(GL106&lt;Results!$C$50*(Results!$C$57/100),GL170=1),1,0)</f>
        <v>1</v>
      </c>
      <c r="GM171" s="9">
        <f>IF(AND(GM106&lt;Results!$C$50*(Results!$C$57/100),GM170=1),1,0)</f>
        <v>1</v>
      </c>
      <c r="GN171" s="9">
        <f>IF(AND(GN106&lt;Results!$C$50*(Results!$C$57/100),GN170=1),1,0)</f>
        <v>1</v>
      </c>
      <c r="GO171" s="9">
        <f>IF(AND(GO106&lt;Results!$C$50*(Results!$C$57/100),GO170=1),1,0)</f>
        <v>1</v>
      </c>
      <c r="GP171" s="9">
        <f>IF(AND(GP106&lt;Results!$C$50*(Results!$C$57/100),GP170=1),1,0)</f>
        <v>1</v>
      </c>
      <c r="GQ171" s="9">
        <f>IF(AND(GQ106&lt;Results!$C$50*(Results!$C$57/100),GQ170=1),1,0)</f>
        <v>1</v>
      </c>
      <c r="GR171" s="9">
        <f>IF(AND(GR106&lt;Results!$C$50*(Results!$C$57/100),GR170=1),1,0)</f>
        <v>1</v>
      </c>
      <c r="GS171" s="9">
        <f>IF(AND(GS106&lt;Results!$C$50*(Results!$C$57/100),GS170=1),1,0)</f>
        <v>1</v>
      </c>
      <c r="GT171" s="9">
        <f>IF(AND(GT106&lt;Results!$C$50*(Results!$C$57/100),GT170=1),1,0)</f>
        <v>1</v>
      </c>
      <c r="GU171" s="9">
        <f>IF(AND(GU106&lt;Results!$C$50*(Results!$C$57/100),GU170=1),1,0)</f>
        <v>1</v>
      </c>
      <c r="GV171" s="9">
        <f>IF(AND(GV106&lt;Results!$C$50*(Results!$C$57/100),GV170=1),1,0)</f>
        <v>1</v>
      </c>
      <c r="GW171" s="9">
        <f>IF(AND(GW106&lt;Results!$C$50*(Results!$C$57/100),GW170=1),1,0)</f>
        <v>1</v>
      </c>
      <c r="GX171" s="9">
        <f>IF(AND(GX106&lt;Results!$C$50*(Results!$C$57/100),GX170=1),1,0)</f>
        <v>1</v>
      </c>
      <c r="GY171" s="9">
        <f>IF(AND(GY106&lt;Results!$C$50*(Results!$C$57/100),GY170=1),1,0)</f>
        <v>1</v>
      </c>
      <c r="GZ171" s="9">
        <f>IF(AND(GZ106&lt;Results!$C$50*(Results!$C$57/100),GZ170=1),1,0)</f>
        <v>1</v>
      </c>
      <c r="HA171" s="9">
        <f>IF(AND(HA106&lt;Results!$C$50*(Results!$C$57/100),HA170=1),1,0)</f>
        <v>1</v>
      </c>
      <c r="HB171" s="9">
        <f>IF(AND(HB106&lt;Results!$C$50*(Results!$C$57/100),HB170=1),1,0)</f>
        <v>1</v>
      </c>
      <c r="HC171" s="9">
        <f>IF(AND(HC106&lt;Results!$C$50*(Results!$C$57/100),HC170=1),1,0)</f>
        <v>1</v>
      </c>
      <c r="HD171" s="9">
        <f>IF(AND(HD106&lt;Results!$C$50*(Results!$C$57/100),HD170=1),1,0)</f>
        <v>1</v>
      </c>
      <c r="HE171" s="9">
        <f>IF(AND(HE106&lt;Results!$C$50*(Results!$C$57/100),HE170=1),1,0)</f>
        <v>1</v>
      </c>
      <c r="HF171" s="9">
        <f>IF(AND(HF106&lt;Results!$C$50*(Results!$C$57/100),HF170=1),1,0)</f>
        <v>1</v>
      </c>
      <c r="HG171" s="9">
        <f>IF(AND(HG106&lt;Results!$C$50*(Results!$C$57/100),HG170=1),1,0)</f>
        <v>1</v>
      </c>
      <c r="HH171" s="9">
        <f>IF(AND(HH106&lt;Results!$C$50*(Results!$C$57/100),HH170=1),1,0)</f>
        <v>1</v>
      </c>
      <c r="HI171" s="9">
        <f>IF(AND(HI106&lt;Results!$C$50*(Results!$C$57/100),HI170=1),1,0)</f>
        <v>1</v>
      </c>
      <c r="HJ171" s="9">
        <f>IF(AND(HJ106&lt;Results!$C$50*(Results!$C$57/100),HJ170=1),1,0)</f>
        <v>1</v>
      </c>
      <c r="HK171" s="9">
        <f>IF(AND(HK106&lt;Results!$C$50*(Results!$C$57/100),HK170=1),1,0)</f>
        <v>1</v>
      </c>
      <c r="HL171" s="9">
        <f>IF(AND(HL106&lt;Results!$C$50*(Results!$C$57/100),HL170=1),1,0)</f>
        <v>1</v>
      </c>
      <c r="HM171" s="9">
        <f>IF(AND(HM106&lt;Results!$C$50*(Results!$C$57/100),HM170=1),1,0)</f>
        <v>1</v>
      </c>
      <c r="HN171" s="9">
        <f>IF(AND(HN106&lt;Results!$C$50*(Results!$C$57/100),HN170=1),1,0)</f>
        <v>1</v>
      </c>
      <c r="HO171" s="9">
        <f>IF(AND(HO106&lt;Results!$C$50*(Results!$C$57/100),HO170=1),1,0)</f>
        <v>1</v>
      </c>
      <c r="HP171" s="9">
        <f>IF(AND(HP106&lt;Results!$C$50*(Results!$C$57/100),HP170=1),1,0)</f>
        <v>1</v>
      </c>
      <c r="HQ171" s="9">
        <f>IF(AND(HQ106&lt;Results!$C$50*(Results!$C$57/100),HQ170=1),1,0)</f>
        <v>1</v>
      </c>
      <c r="HR171" s="9">
        <f>IF(AND(HR106&lt;Results!$C$50*(Results!$C$57/100),HR170=1),1,0)</f>
        <v>1</v>
      </c>
      <c r="HS171" s="9">
        <f>IF(AND(HS106&lt;Results!$C$50*(Results!$C$57/100),HS170=1),1,0)</f>
        <v>1</v>
      </c>
      <c r="HT171" s="9">
        <f>IF(AND(HT106&lt;Results!$C$50*(Results!$C$57/100),HT170=1),1,0)</f>
        <v>1</v>
      </c>
      <c r="HU171" s="9">
        <f>IF(AND(HU106&lt;Results!$C$50*(Results!$C$57/100),HU170=1),1,0)</f>
        <v>1</v>
      </c>
      <c r="HV171" s="9">
        <f>IF(AND(HV106&lt;Results!$C$50*(Results!$C$57/100),HV170=1),1,0)</f>
        <v>1</v>
      </c>
      <c r="HW171" s="9">
        <f>IF(AND(HW106&lt;Results!$C$50*(Results!$C$57/100),HW170=1),1,0)</f>
        <v>1</v>
      </c>
      <c r="HX171" s="9">
        <f>IF(AND(HX106&lt;Results!$C$50*(Results!$C$57/100),HX170=1),1,0)</f>
        <v>1</v>
      </c>
      <c r="HY171" s="9">
        <f>IF(AND(HY106&lt;Results!$C$50*(Results!$C$57/100),HY170=1),1,0)</f>
        <v>1</v>
      </c>
      <c r="HZ171" s="9">
        <f>IF(AND(HZ106&lt;Results!$C$50*(Results!$C$57/100),HZ170=1),1,0)</f>
        <v>1</v>
      </c>
      <c r="IA171" s="9">
        <f>IF(AND(IA106&lt;Results!$C$50*(Results!$C$57/100),IA170=1),1,0)</f>
        <v>1</v>
      </c>
      <c r="IB171" s="9">
        <f>IF(AND(IB106&lt;Results!$C$50*(Results!$C$57/100),IB170=1),1,0)</f>
        <v>1</v>
      </c>
      <c r="IC171" s="9">
        <f>IF(AND(IC106&lt;Results!$C$50*(Results!$C$57/100),IC170=1),1,0)</f>
        <v>1</v>
      </c>
      <c r="ID171" s="9">
        <f>IF(AND(ID106&lt;Results!$C$50*(Results!$C$57/100),ID170=1),1,0)</f>
        <v>1</v>
      </c>
      <c r="IE171" s="9">
        <f>IF(AND(IE106&lt;Results!$C$50*(Results!$C$57/100),IE170=1),1,0)</f>
        <v>1</v>
      </c>
      <c r="IF171" s="9">
        <f>IF(AND(IF106&lt;Results!$C$50*(Results!$C$57/100),IF170=1),1,0)</f>
        <v>1</v>
      </c>
      <c r="IG171" s="9">
        <f>IF(AND(IG106&lt;Results!$C$50*(Results!$C$57/100),IG170=1),1,0)</f>
        <v>1</v>
      </c>
      <c r="IH171" s="9">
        <f>IF(AND(IH106&lt;Results!$C$50*(Results!$C$57/100),IH170=1),1,0)</f>
        <v>1</v>
      </c>
      <c r="II171" s="9">
        <f>IF(AND(II106&lt;Results!$C$50*(Results!$C$57/100),II170=1),1,0)</f>
        <v>1</v>
      </c>
      <c r="IJ171" s="9">
        <f>IF(AND(IJ106&lt;Results!$C$50*(Results!$C$57/100),IJ170=1),1,0)</f>
        <v>1</v>
      </c>
      <c r="IK171" s="9">
        <f>IF(AND(IK106&lt;Results!$C$50*(Results!$C$57/100),IK170=1),1,0)</f>
        <v>1</v>
      </c>
      <c r="IL171" s="9">
        <f>IF(AND(IL106&lt;Results!$C$50*(Results!$C$57/100),IL170=1),1,0)</f>
        <v>1</v>
      </c>
      <c r="IM171" s="9">
        <f>IF(AND(IM106&lt;Results!$C$50*(Results!$C$57/100),IM170=1),1,0)</f>
        <v>1</v>
      </c>
      <c r="IN171" s="9">
        <f>IF(AND(IN106&lt;Results!$C$50*(Results!$C$57/100),IN170=1),1,0)</f>
        <v>1</v>
      </c>
      <c r="IO171" s="9">
        <f>IF(AND(IO106&lt;Results!$C$50*(Results!$C$57/100),IO170=1),1,0)</f>
        <v>1</v>
      </c>
      <c r="IP171" s="9">
        <f>IF(AND(IP106&lt;Results!$C$50*(Results!$C$57/100),IP170=1),1,0)</f>
        <v>1</v>
      </c>
      <c r="IQ171" s="9">
        <f>IF(AND(IQ106&lt;Results!$C$50*(Results!$C$57/100),IQ170=1),1,0)</f>
        <v>1</v>
      </c>
      <c r="IR171" s="192">
        <f>IF(AND(IR106&lt;Results!$C$50*(Results!$C$57/100),IR170=1),1,0)</f>
        <v>1</v>
      </c>
    </row>
    <row r="172" spans="1:252" s="8" customFormat="1" hidden="1" x14ac:dyDescent="0.25">
      <c r="A172" s="231"/>
      <c r="B172" s="26"/>
      <c r="C172" s="9">
        <f t="shared" ref="C172:BN172" si="445">IF(AND(C114&lt;=0,C171=1),1,0)</f>
        <v>0</v>
      </c>
      <c r="D172" s="9">
        <f t="shared" si="445"/>
        <v>0</v>
      </c>
      <c r="E172" s="9">
        <f t="shared" si="445"/>
        <v>0</v>
      </c>
      <c r="F172" s="9">
        <f t="shared" si="445"/>
        <v>0</v>
      </c>
      <c r="G172" s="9">
        <f t="shared" si="445"/>
        <v>0</v>
      </c>
      <c r="H172" s="9">
        <f t="shared" si="445"/>
        <v>0</v>
      </c>
      <c r="I172" s="9">
        <f t="shared" si="445"/>
        <v>0</v>
      </c>
      <c r="J172" s="9">
        <f t="shared" si="445"/>
        <v>0</v>
      </c>
      <c r="K172" s="9">
        <f t="shared" si="445"/>
        <v>0</v>
      </c>
      <c r="L172" s="9">
        <f t="shared" si="445"/>
        <v>0</v>
      </c>
      <c r="M172" s="9">
        <f t="shared" si="445"/>
        <v>0</v>
      </c>
      <c r="N172" s="9">
        <f t="shared" si="445"/>
        <v>0</v>
      </c>
      <c r="O172" s="9">
        <f t="shared" si="445"/>
        <v>0</v>
      </c>
      <c r="P172" s="9">
        <f t="shared" si="445"/>
        <v>0</v>
      </c>
      <c r="Q172" s="9">
        <f t="shared" si="445"/>
        <v>0</v>
      </c>
      <c r="R172" s="9">
        <f t="shared" si="445"/>
        <v>0</v>
      </c>
      <c r="S172" s="9">
        <f t="shared" si="445"/>
        <v>0</v>
      </c>
      <c r="T172" s="9">
        <f t="shared" si="445"/>
        <v>0</v>
      </c>
      <c r="U172" s="9">
        <f t="shared" si="445"/>
        <v>0</v>
      </c>
      <c r="V172" s="9">
        <f t="shared" si="445"/>
        <v>0</v>
      </c>
      <c r="W172" s="9">
        <f t="shared" si="445"/>
        <v>0</v>
      </c>
      <c r="X172" s="9">
        <f t="shared" si="445"/>
        <v>0</v>
      </c>
      <c r="Y172" s="9">
        <f t="shared" si="445"/>
        <v>0</v>
      </c>
      <c r="Z172" s="9">
        <f t="shared" si="445"/>
        <v>0</v>
      </c>
      <c r="AA172" s="9">
        <f t="shared" si="445"/>
        <v>0</v>
      </c>
      <c r="AB172" s="9">
        <f t="shared" si="445"/>
        <v>0</v>
      </c>
      <c r="AC172" s="9">
        <f t="shared" si="445"/>
        <v>0</v>
      </c>
      <c r="AD172" s="9">
        <f t="shared" si="445"/>
        <v>0</v>
      </c>
      <c r="AE172" s="9">
        <f t="shared" si="445"/>
        <v>0</v>
      </c>
      <c r="AF172" s="9">
        <f t="shared" si="445"/>
        <v>0</v>
      </c>
      <c r="AG172" s="9">
        <f t="shared" si="445"/>
        <v>0</v>
      </c>
      <c r="AH172" s="9">
        <f t="shared" si="445"/>
        <v>0</v>
      </c>
      <c r="AI172" s="9">
        <f t="shared" si="445"/>
        <v>0</v>
      </c>
      <c r="AJ172" s="9">
        <f t="shared" si="445"/>
        <v>0</v>
      </c>
      <c r="AK172" s="9">
        <f t="shared" si="445"/>
        <v>0</v>
      </c>
      <c r="AL172" s="9">
        <f t="shared" si="445"/>
        <v>0</v>
      </c>
      <c r="AM172" s="9">
        <f t="shared" si="445"/>
        <v>0</v>
      </c>
      <c r="AN172" s="9">
        <f t="shared" si="445"/>
        <v>0</v>
      </c>
      <c r="AO172" s="9">
        <f t="shared" si="445"/>
        <v>0</v>
      </c>
      <c r="AP172" s="9">
        <f t="shared" si="445"/>
        <v>0</v>
      </c>
      <c r="AQ172" s="9">
        <f t="shared" si="445"/>
        <v>0</v>
      </c>
      <c r="AR172" s="9">
        <f t="shared" si="445"/>
        <v>0</v>
      </c>
      <c r="AS172" s="9">
        <f t="shared" si="445"/>
        <v>0</v>
      </c>
      <c r="AT172" s="9">
        <f t="shared" si="445"/>
        <v>0</v>
      </c>
      <c r="AU172" s="9">
        <f t="shared" si="445"/>
        <v>0</v>
      </c>
      <c r="AV172" s="9">
        <f t="shared" si="445"/>
        <v>0</v>
      </c>
      <c r="AW172" s="9">
        <f t="shared" si="445"/>
        <v>0</v>
      </c>
      <c r="AX172" s="9">
        <f t="shared" si="445"/>
        <v>0</v>
      </c>
      <c r="AY172" s="9">
        <f t="shared" si="445"/>
        <v>0</v>
      </c>
      <c r="AZ172" s="9">
        <f t="shared" si="445"/>
        <v>0</v>
      </c>
      <c r="BA172" s="9">
        <f t="shared" si="445"/>
        <v>0</v>
      </c>
      <c r="BB172" s="9">
        <f t="shared" si="445"/>
        <v>0</v>
      </c>
      <c r="BC172" s="9">
        <f t="shared" si="445"/>
        <v>0</v>
      </c>
      <c r="BD172" s="9">
        <f t="shared" si="445"/>
        <v>0</v>
      </c>
      <c r="BE172" s="9">
        <f t="shared" si="445"/>
        <v>0</v>
      </c>
      <c r="BF172" s="9">
        <f t="shared" si="445"/>
        <v>0</v>
      </c>
      <c r="BG172" s="9">
        <f t="shared" si="445"/>
        <v>0</v>
      </c>
      <c r="BH172" s="9">
        <f t="shared" si="445"/>
        <v>0</v>
      </c>
      <c r="BI172" s="9">
        <f t="shared" si="445"/>
        <v>0</v>
      </c>
      <c r="BJ172" s="9">
        <f t="shared" si="445"/>
        <v>0</v>
      </c>
      <c r="BK172" s="9">
        <f t="shared" si="445"/>
        <v>0</v>
      </c>
      <c r="BL172" s="9">
        <f t="shared" si="445"/>
        <v>0</v>
      </c>
      <c r="BM172" s="9">
        <f t="shared" si="445"/>
        <v>0</v>
      </c>
      <c r="BN172" s="9">
        <f t="shared" si="445"/>
        <v>0</v>
      </c>
      <c r="BO172" s="9">
        <f t="shared" ref="BO172:DZ172" si="446">IF(AND(BO114&lt;=0,BO171=1),1,0)</f>
        <v>0</v>
      </c>
      <c r="BP172" s="9">
        <f t="shared" si="446"/>
        <v>0</v>
      </c>
      <c r="BQ172" s="9">
        <f t="shared" si="446"/>
        <v>0</v>
      </c>
      <c r="BR172" s="9">
        <f t="shared" si="446"/>
        <v>0</v>
      </c>
      <c r="BS172" s="9">
        <f t="shared" si="446"/>
        <v>0</v>
      </c>
      <c r="BT172" s="9">
        <f t="shared" si="446"/>
        <v>0</v>
      </c>
      <c r="BU172" s="9">
        <f t="shared" si="446"/>
        <v>0</v>
      </c>
      <c r="BV172" s="9">
        <f t="shared" si="446"/>
        <v>0</v>
      </c>
      <c r="BW172" s="9">
        <f t="shared" si="446"/>
        <v>0</v>
      </c>
      <c r="BX172" s="9">
        <f t="shared" si="446"/>
        <v>0</v>
      </c>
      <c r="BY172" s="9">
        <f t="shared" si="446"/>
        <v>0</v>
      </c>
      <c r="BZ172" s="9">
        <f t="shared" si="446"/>
        <v>0</v>
      </c>
      <c r="CA172" s="9">
        <f t="shared" si="446"/>
        <v>0</v>
      </c>
      <c r="CB172" s="9">
        <f t="shared" si="446"/>
        <v>0</v>
      </c>
      <c r="CC172" s="9">
        <f t="shared" si="446"/>
        <v>0</v>
      </c>
      <c r="CD172" s="9">
        <f t="shared" si="446"/>
        <v>0</v>
      </c>
      <c r="CE172" s="9">
        <f t="shared" si="446"/>
        <v>0</v>
      </c>
      <c r="CF172" s="9">
        <f t="shared" si="446"/>
        <v>0</v>
      </c>
      <c r="CG172" s="9">
        <f t="shared" si="446"/>
        <v>0</v>
      </c>
      <c r="CH172" s="9">
        <f t="shared" si="446"/>
        <v>0</v>
      </c>
      <c r="CI172" s="9">
        <f t="shared" si="446"/>
        <v>0</v>
      </c>
      <c r="CJ172" s="9">
        <f t="shared" si="446"/>
        <v>0</v>
      </c>
      <c r="CK172" s="9">
        <f t="shared" si="446"/>
        <v>0</v>
      </c>
      <c r="CL172" s="9">
        <f t="shared" si="446"/>
        <v>0</v>
      </c>
      <c r="CM172" s="9">
        <f t="shared" si="446"/>
        <v>0</v>
      </c>
      <c r="CN172" s="9">
        <f t="shared" si="446"/>
        <v>0</v>
      </c>
      <c r="CO172" s="9">
        <f t="shared" si="446"/>
        <v>0</v>
      </c>
      <c r="CP172" s="9">
        <f t="shared" si="446"/>
        <v>0</v>
      </c>
      <c r="CQ172" s="9">
        <f t="shared" si="446"/>
        <v>0</v>
      </c>
      <c r="CR172" s="9">
        <f t="shared" si="446"/>
        <v>0</v>
      </c>
      <c r="CS172" s="9">
        <f t="shared" si="446"/>
        <v>0</v>
      </c>
      <c r="CT172" s="9">
        <f t="shared" si="446"/>
        <v>0</v>
      </c>
      <c r="CU172" s="9">
        <f t="shared" si="446"/>
        <v>0</v>
      </c>
      <c r="CV172" s="9">
        <f t="shared" si="446"/>
        <v>0</v>
      </c>
      <c r="CW172" s="9">
        <f t="shared" si="446"/>
        <v>0</v>
      </c>
      <c r="CX172" s="9">
        <f t="shared" si="446"/>
        <v>0</v>
      </c>
      <c r="CY172" s="9">
        <f t="shared" si="446"/>
        <v>0</v>
      </c>
      <c r="CZ172" s="9">
        <f t="shared" si="446"/>
        <v>0</v>
      </c>
      <c r="DA172" s="9">
        <f t="shared" si="446"/>
        <v>0</v>
      </c>
      <c r="DB172" s="9">
        <f t="shared" si="446"/>
        <v>0</v>
      </c>
      <c r="DC172" s="9">
        <f t="shared" si="446"/>
        <v>0</v>
      </c>
      <c r="DD172" s="9">
        <f t="shared" si="446"/>
        <v>0</v>
      </c>
      <c r="DE172" s="9">
        <f t="shared" si="446"/>
        <v>0</v>
      </c>
      <c r="DF172" s="9">
        <f t="shared" si="446"/>
        <v>0</v>
      </c>
      <c r="DG172" s="9">
        <f t="shared" si="446"/>
        <v>0</v>
      </c>
      <c r="DH172" s="9">
        <f t="shared" si="446"/>
        <v>0</v>
      </c>
      <c r="DI172" s="9">
        <f t="shared" si="446"/>
        <v>0</v>
      </c>
      <c r="DJ172" s="9">
        <f t="shared" si="446"/>
        <v>0</v>
      </c>
      <c r="DK172" s="9">
        <f t="shared" si="446"/>
        <v>0</v>
      </c>
      <c r="DL172" s="9">
        <f t="shared" si="446"/>
        <v>0</v>
      </c>
      <c r="DM172" s="9">
        <f t="shared" si="446"/>
        <v>0</v>
      </c>
      <c r="DN172" s="9">
        <f t="shared" si="446"/>
        <v>0</v>
      </c>
      <c r="DO172" s="9">
        <f t="shared" si="446"/>
        <v>0</v>
      </c>
      <c r="DP172" s="9">
        <f t="shared" si="446"/>
        <v>0</v>
      </c>
      <c r="DQ172" s="9">
        <f t="shared" si="446"/>
        <v>0</v>
      </c>
      <c r="DR172" s="9">
        <f t="shared" si="446"/>
        <v>0</v>
      </c>
      <c r="DS172" s="9">
        <f t="shared" si="446"/>
        <v>0</v>
      </c>
      <c r="DT172" s="9">
        <f t="shared" si="446"/>
        <v>0</v>
      </c>
      <c r="DU172" s="9">
        <f t="shared" si="446"/>
        <v>0</v>
      </c>
      <c r="DV172" s="9">
        <f t="shared" si="446"/>
        <v>0</v>
      </c>
      <c r="DW172" s="9">
        <f t="shared" si="446"/>
        <v>0</v>
      </c>
      <c r="DX172" s="9">
        <f t="shared" si="446"/>
        <v>0</v>
      </c>
      <c r="DY172" s="9">
        <f t="shared" si="446"/>
        <v>0</v>
      </c>
      <c r="DZ172" s="9">
        <f t="shared" si="446"/>
        <v>0</v>
      </c>
      <c r="EA172" s="9">
        <f t="shared" ref="EA172:GL172" si="447">IF(AND(EA114&lt;=0,EA171=1),1,0)</f>
        <v>0</v>
      </c>
      <c r="EB172" s="9">
        <f t="shared" si="447"/>
        <v>0</v>
      </c>
      <c r="EC172" s="9">
        <f t="shared" si="447"/>
        <v>0</v>
      </c>
      <c r="ED172" s="9">
        <f t="shared" si="447"/>
        <v>0</v>
      </c>
      <c r="EE172" s="9">
        <f t="shared" si="447"/>
        <v>0</v>
      </c>
      <c r="EF172" s="9">
        <f t="shared" si="447"/>
        <v>0</v>
      </c>
      <c r="EG172" s="9">
        <f t="shared" si="447"/>
        <v>1</v>
      </c>
      <c r="EH172" s="9">
        <f t="shared" si="447"/>
        <v>1</v>
      </c>
      <c r="EI172" s="9">
        <f t="shared" si="447"/>
        <v>1</v>
      </c>
      <c r="EJ172" s="9">
        <f t="shared" si="447"/>
        <v>1</v>
      </c>
      <c r="EK172" s="9">
        <f t="shared" si="447"/>
        <v>1</v>
      </c>
      <c r="EL172" s="9">
        <f t="shared" si="447"/>
        <v>1</v>
      </c>
      <c r="EM172" s="9">
        <f t="shared" si="447"/>
        <v>1</v>
      </c>
      <c r="EN172" s="9">
        <f t="shared" si="447"/>
        <v>1</v>
      </c>
      <c r="EO172" s="9">
        <f t="shared" si="447"/>
        <v>1</v>
      </c>
      <c r="EP172" s="9">
        <f t="shared" si="447"/>
        <v>1</v>
      </c>
      <c r="EQ172" s="9">
        <f t="shared" si="447"/>
        <v>1</v>
      </c>
      <c r="ER172" s="9">
        <f t="shared" si="447"/>
        <v>1</v>
      </c>
      <c r="ES172" s="9">
        <f t="shared" si="447"/>
        <v>1</v>
      </c>
      <c r="ET172" s="9">
        <f t="shared" si="447"/>
        <v>1</v>
      </c>
      <c r="EU172" s="9">
        <f t="shared" si="447"/>
        <v>1</v>
      </c>
      <c r="EV172" s="9">
        <f t="shared" si="447"/>
        <v>1</v>
      </c>
      <c r="EW172" s="9">
        <f t="shared" si="447"/>
        <v>1</v>
      </c>
      <c r="EX172" s="9">
        <f t="shared" si="447"/>
        <v>1</v>
      </c>
      <c r="EY172" s="9">
        <f t="shared" si="447"/>
        <v>1</v>
      </c>
      <c r="EZ172" s="9">
        <f t="shared" si="447"/>
        <v>1</v>
      </c>
      <c r="FA172" s="9">
        <f t="shared" si="447"/>
        <v>1</v>
      </c>
      <c r="FB172" s="9">
        <f t="shared" si="447"/>
        <v>1</v>
      </c>
      <c r="FC172" s="9">
        <f t="shared" si="447"/>
        <v>1</v>
      </c>
      <c r="FD172" s="9">
        <f t="shared" si="447"/>
        <v>1</v>
      </c>
      <c r="FE172" s="9">
        <f t="shared" si="447"/>
        <v>1</v>
      </c>
      <c r="FF172" s="9">
        <f t="shared" si="447"/>
        <v>1</v>
      </c>
      <c r="FG172" s="9">
        <f t="shared" si="447"/>
        <v>1</v>
      </c>
      <c r="FH172" s="9">
        <f t="shared" si="447"/>
        <v>1</v>
      </c>
      <c r="FI172" s="9">
        <f t="shared" si="447"/>
        <v>1</v>
      </c>
      <c r="FJ172" s="9">
        <f t="shared" si="447"/>
        <v>1</v>
      </c>
      <c r="FK172" s="9">
        <f t="shared" si="447"/>
        <v>1</v>
      </c>
      <c r="FL172" s="9">
        <f t="shared" si="447"/>
        <v>1</v>
      </c>
      <c r="FM172" s="9">
        <f t="shared" si="447"/>
        <v>1</v>
      </c>
      <c r="FN172" s="9">
        <f t="shared" si="447"/>
        <v>1</v>
      </c>
      <c r="FO172" s="9">
        <f t="shared" si="447"/>
        <v>1</v>
      </c>
      <c r="FP172" s="9">
        <f t="shared" si="447"/>
        <v>1</v>
      </c>
      <c r="FQ172" s="9">
        <f t="shared" si="447"/>
        <v>1</v>
      </c>
      <c r="FR172" s="9">
        <f t="shared" si="447"/>
        <v>1</v>
      </c>
      <c r="FS172" s="9">
        <f t="shared" si="447"/>
        <v>1</v>
      </c>
      <c r="FT172" s="9">
        <f t="shared" si="447"/>
        <v>1</v>
      </c>
      <c r="FU172" s="9">
        <f t="shared" si="447"/>
        <v>1</v>
      </c>
      <c r="FV172" s="9">
        <f t="shared" si="447"/>
        <v>1</v>
      </c>
      <c r="FW172" s="9">
        <f t="shared" si="447"/>
        <v>1</v>
      </c>
      <c r="FX172" s="9">
        <f t="shared" si="447"/>
        <v>1</v>
      </c>
      <c r="FY172" s="9">
        <f t="shared" si="447"/>
        <v>1</v>
      </c>
      <c r="FZ172" s="9">
        <f t="shared" si="447"/>
        <v>1</v>
      </c>
      <c r="GA172" s="9">
        <f t="shared" si="447"/>
        <v>1</v>
      </c>
      <c r="GB172" s="9">
        <f t="shared" si="447"/>
        <v>1</v>
      </c>
      <c r="GC172" s="9">
        <f t="shared" si="447"/>
        <v>1</v>
      </c>
      <c r="GD172" s="9">
        <f t="shared" si="447"/>
        <v>1</v>
      </c>
      <c r="GE172" s="9">
        <f t="shared" si="447"/>
        <v>1</v>
      </c>
      <c r="GF172" s="9">
        <f t="shared" si="447"/>
        <v>1</v>
      </c>
      <c r="GG172" s="9">
        <f t="shared" si="447"/>
        <v>1</v>
      </c>
      <c r="GH172" s="9">
        <f t="shared" si="447"/>
        <v>1</v>
      </c>
      <c r="GI172" s="9">
        <f t="shared" si="447"/>
        <v>1</v>
      </c>
      <c r="GJ172" s="9">
        <f t="shared" si="447"/>
        <v>1</v>
      </c>
      <c r="GK172" s="9">
        <f t="shared" si="447"/>
        <v>1</v>
      </c>
      <c r="GL172" s="9">
        <f t="shared" si="447"/>
        <v>1</v>
      </c>
      <c r="GM172" s="9">
        <f t="shared" ref="GM172:IR172" si="448">IF(AND(GM114&lt;=0,GM171=1),1,0)</f>
        <v>1</v>
      </c>
      <c r="GN172" s="9">
        <f t="shared" si="448"/>
        <v>1</v>
      </c>
      <c r="GO172" s="9">
        <f t="shared" si="448"/>
        <v>1</v>
      </c>
      <c r="GP172" s="9">
        <f t="shared" si="448"/>
        <v>1</v>
      </c>
      <c r="GQ172" s="9">
        <f t="shared" si="448"/>
        <v>1</v>
      </c>
      <c r="GR172" s="9">
        <f t="shared" si="448"/>
        <v>1</v>
      </c>
      <c r="GS172" s="9">
        <f t="shared" si="448"/>
        <v>1</v>
      </c>
      <c r="GT172" s="9">
        <f t="shared" si="448"/>
        <v>1</v>
      </c>
      <c r="GU172" s="9">
        <f t="shared" si="448"/>
        <v>1</v>
      </c>
      <c r="GV172" s="9">
        <f t="shared" si="448"/>
        <v>1</v>
      </c>
      <c r="GW172" s="9">
        <f t="shared" si="448"/>
        <v>1</v>
      </c>
      <c r="GX172" s="9">
        <f t="shared" si="448"/>
        <v>1</v>
      </c>
      <c r="GY172" s="9">
        <f t="shared" si="448"/>
        <v>1</v>
      </c>
      <c r="GZ172" s="9">
        <f t="shared" si="448"/>
        <v>1</v>
      </c>
      <c r="HA172" s="9">
        <f t="shared" si="448"/>
        <v>1</v>
      </c>
      <c r="HB172" s="9">
        <f t="shared" si="448"/>
        <v>1</v>
      </c>
      <c r="HC172" s="9">
        <f t="shared" si="448"/>
        <v>1</v>
      </c>
      <c r="HD172" s="9">
        <f t="shared" si="448"/>
        <v>1</v>
      </c>
      <c r="HE172" s="9">
        <f t="shared" si="448"/>
        <v>1</v>
      </c>
      <c r="HF172" s="9">
        <f t="shared" si="448"/>
        <v>1</v>
      </c>
      <c r="HG172" s="9">
        <f t="shared" si="448"/>
        <v>1</v>
      </c>
      <c r="HH172" s="9">
        <f t="shared" si="448"/>
        <v>1</v>
      </c>
      <c r="HI172" s="9">
        <f t="shared" si="448"/>
        <v>1</v>
      </c>
      <c r="HJ172" s="9">
        <f t="shared" si="448"/>
        <v>1</v>
      </c>
      <c r="HK172" s="9">
        <f t="shared" si="448"/>
        <v>1</v>
      </c>
      <c r="HL172" s="9">
        <f t="shared" si="448"/>
        <v>1</v>
      </c>
      <c r="HM172" s="9">
        <f t="shared" si="448"/>
        <v>1</v>
      </c>
      <c r="HN172" s="9">
        <f t="shared" si="448"/>
        <v>1</v>
      </c>
      <c r="HO172" s="9">
        <f t="shared" si="448"/>
        <v>1</v>
      </c>
      <c r="HP172" s="9">
        <f t="shared" si="448"/>
        <v>1</v>
      </c>
      <c r="HQ172" s="9">
        <f t="shared" si="448"/>
        <v>1</v>
      </c>
      <c r="HR172" s="9">
        <f t="shared" si="448"/>
        <v>1</v>
      </c>
      <c r="HS172" s="9">
        <f t="shared" si="448"/>
        <v>1</v>
      </c>
      <c r="HT172" s="9">
        <f t="shared" si="448"/>
        <v>1</v>
      </c>
      <c r="HU172" s="9">
        <f t="shared" si="448"/>
        <v>1</v>
      </c>
      <c r="HV172" s="9">
        <f t="shared" si="448"/>
        <v>1</v>
      </c>
      <c r="HW172" s="9">
        <f t="shared" si="448"/>
        <v>1</v>
      </c>
      <c r="HX172" s="9">
        <f t="shared" si="448"/>
        <v>1</v>
      </c>
      <c r="HY172" s="9">
        <f t="shared" si="448"/>
        <v>1</v>
      </c>
      <c r="HZ172" s="9">
        <f t="shared" si="448"/>
        <v>1</v>
      </c>
      <c r="IA172" s="9">
        <f t="shared" si="448"/>
        <v>1</v>
      </c>
      <c r="IB172" s="9">
        <f t="shared" si="448"/>
        <v>1</v>
      </c>
      <c r="IC172" s="9">
        <f t="shared" si="448"/>
        <v>1</v>
      </c>
      <c r="ID172" s="9">
        <f t="shared" si="448"/>
        <v>1</v>
      </c>
      <c r="IE172" s="9">
        <f t="shared" si="448"/>
        <v>1</v>
      </c>
      <c r="IF172" s="9">
        <f t="shared" si="448"/>
        <v>1</v>
      </c>
      <c r="IG172" s="9">
        <f t="shared" si="448"/>
        <v>1</v>
      </c>
      <c r="IH172" s="9">
        <f t="shared" si="448"/>
        <v>1</v>
      </c>
      <c r="II172" s="9">
        <f t="shared" si="448"/>
        <v>1</v>
      </c>
      <c r="IJ172" s="9">
        <f t="shared" si="448"/>
        <v>1</v>
      </c>
      <c r="IK172" s="9">
        <f t="shared" si="448"/>
        <v>1</v>
      </c>
      <c r="IL172" s="9">
        <f t="shared" si="448"/>
        <v>1</v>
      </c>
      <c r="IM172" s="9">
        <f t="shared" si="448"/>
        <v>1</v>
      </c>
      <c r="IN172" s="9">
        <f t="shared" si="448"/>
        <v>1</v>
      </c>
      <c r="IO172" s="9">
        <f t="shared" si="448"/>
        <v>1</v>
      </c>
      <c r="IP172" s="9">
        <f t="shared" si="448"/>
        <v>1</v>
      </c>
      <c r="IQ172" s="9">
        <f t="shared" si="448"/>
        <v>1</v>
      </c>
      <c r="IR172" s="192">
        <f t="shared" si="448"/>
        <v>1</v>
      </c>
    </row>
    <row r="173" spans="1:252" s="8" customFormat="1" hidden="1" x14ac:dyDescent="0.25">
      <c r="A173" s="231"/>
      <c r="B173" s="26"/>
      <c r="C173" s="9">
        <f t="shared" ref="C173:BN173" si="449">IF(AND(C62=0,C172=1),1,0)</f>
        <v>0</v>
      </c>
      <c r="D173" s="9">
        <f t="shared" si="449"/>
        <v>0</v>
      </c>
      <c r="E173" s="9">
        <f t="shared" si="449"/>
        <v>0</v>
      </c>
      <c r="F173" s="9">
        <f t="shared" si="449"/>
        <v>0</v>
      </c>
      <c r="G173" s="9">
        <f t="shared" si="449"/>
        <v>0</v>
      </c>
      <c r="H173" s="9">
        <f t="shared" si="449"/>
        <v>0</v>
      </c>
      <c r="I173" s="9">
        <f t="shared" si="449"/>
        <v>0</v>
      </c>
      <c r="J173" s="9">
        <f t="shared" si="449"/>
        <v>0</v>
      </c>
      <c r="K173" s="9">
        <f t="shared" si="449"/>
        <v>0</v>
      </c>
      <c r="L173" s="9">
        <f t="shared" si="449"/>
        <v>0</v>
      </c>
      <c r="M173" s="9">
        <f t="shared" si="449"/>
        <v>0</v>
      </c>
      <c r="N173" s="9">
        <f t="shared" si="449"/>
        <v>0</v>
      </c>
      <c r="O173" s="9">
        <f t="shared" si="449"/>
        <v>0</v>
      </c>
      <c r="P173" s="9">
        <f t="shared" si="449"/>
        <v>0</v>
      </c>
      <c r="Q173" s="9">
        <f t="shared" si="449"/>
        <v>0</v>
      </c>
      <c r="R173" s="9">
        <f t="shared" si="449"/>
        <v>0</v>
      </c>
      <c r="S173" s="9">
        <f t="shared" si="449"/>
        <v>0</v>
      </c>
      <c r="T173" s="9">
        <f t="shared" si="449"/>
        <v>0</v>
      </c>
      <c r="U173" s="9">
        <f t="shared" si="449"/>
        <v>0</v>
      </c>
      <c r="V173" s="9">
        <f t="shared" si="449"/>
        <v>0</v>
      </c>
      <c r="W173" s="9">
        <f t="shared" si="449"/>
        <v>0</v>
      </c>
      <c r="X173" s="9">
        <f t="shared" si="449"/>
        <v>0</v>
      </c>
      <c r="Y173" s="9">
        <f t="shared" si="449"/>
        <v>0</v>
      </c>
      <c r="Z173" s="9">
        <f t="shared" si="449"/>
        <v>0</v>
      </c>
      <c r="AA173" s="9">
        <f t="shared" si="449"/>
        <v>0</v>
      </c>
      <c r="AB173" s="9">
        <f t="shared" si="449"/>
        <v>0</v>
      </c>
      <c r="AC173" s="9">
        <f t="shared" si="449"/>
        <v>0</v>
      </c>
      <c r="AD173" s="9">
        <f t="shared" si="449"/>
        <v>0</v>
      </c>
      <c r="AE173" s="9">
        <f t="shared" si="449"/>
        <v>0</v>
      </c>
      <c r="AF173" s="9">
        <f t="shared" si="449"/>
        <v>0</v>
      </c>
      <c r="AG173" s="9">
        <f t="shared" si="449"/>
        <v>0</v>
      </c>
      <c r="AH173" s="9">
        <f t="shared" si="449"/>
        <v>0</v>
      </c>
      <c r="AI173" s="9">
        <f t="shared" si="449"/>
        <v>0</v>
      </c>
      <c r="AJ173" s="9">
        <f t="shared" si="449"/>
        <v>0</v>
      </c>
      <c r="AK173" s="9">
        <f t="shared" si="449"/>
        <v>0</v>
      </c>
      <c r="AL173" s="9">
        <f t="shared" si="449"/>
        <v>0</v>
      </c>
      <c r="AM173" s="9">
        <f t="shared" si="449"/>
        <v>0</v>
      </c>
      <c r="AN173" s="9">
        <f t="shared" si="449"/>
        <v>0</v>
      </c>
      <c r="AO173" s="9">
        <f t="shared" si="449"/>
        <v>0</v>
      </c>
      <c r="AP173" s="9">
        <f t="shared" si="449"/>
        <v>0</v>
      </c>
      <c r="AQ173" s="9">
        <f t="shared" si="449"/>
        <v>0</v>
      </c>
      <c r="AR173" s="9">
        <f t="shared" si="449"/>
        <v>0</v>
      </c>
      <c r="AS173" s="9">
        <f t="shared" si="449"/>
        <v>0</v>
      </c>
      <c r="AT173" s="9">
        <f t="shared" si="449"/>
        <v>0</v>
      </c>
      <c r="AU173" s="9">
        <f t="shared" si="449"/>
        <v>0</v>
      </c>
      <c r="AV173" s="9">
        <f t="shared" si="449"/>
        <v>0</v>
      </c>
      <c r="AW173" s="9">
        <f t="shared" si="449"/>
        <v>0</v>
      </c>
      <c r="AX173" s="9">
        <f t="shared" si="449"/>
        <v>0</v>
      </c>
      <c r="AY173" s="9">
        <f t="shared" si="449"/>
        <v>0</v>
      </c>
      <c r="AZ173" s="9">
        <f t="shared" si="449"/>
        <v>0</v>
      </c>
      <c r="BA173" s="9">
        <f t="shared" si="449"/>
        <v>0</v>
      </c>
      <c r="BB173" s="9">
        <f t="shared" si="449"/>
        <v>0</v>
      </c>
      <c r="BC173" s="9">
        <f t="shared" si="449"/>
        <v>0</v>
      </c>
      <c r="BD173" s="9">
        <f t="shared" si="449"/>
        <v>0</v>
      </c>
      <c r="BE173" s="9">
        <f t="shared" si="449"/>
        <v>0</v>
      </c>
      <c r="BF173" s="9">
        <f t="shared" si="449"/>
        <v>0</v>
      </c>
      <c r="BG173" s="9">
        <f t="shared" si="449"/>
        <v>0</v>
      </c>
      <c r="BH173" s="9">
        <f t="shared" si="449"/>
        <v>0</v>
      </c>
      <c r="BI173" s="9">
        <f t="shared" si="449"/>
        <v>0</v>
      </c>
      <c r="BJ173" s="9">
        <f t="shared" si="449"/>
        <v>0</v>
      </c>
      <c r="BK173" s="9">
        <f t="shared" si="449"/>
        <v>0</v>
      </c>
      <c r="BL173" s="9">
        <f t="shared" si="449"/>
        <v>0</v>
      </c>
      <c r="BM173" s="9">
        <f t="shared" si="449"/>
        <v>0</v>
      </c>
      <c r="BN173" s="9">
        <f t="shared" si="449"/>
        <v>0</v>
      </c>
      <c r="BO173" s="9">
        <f t="shared" ref="BO173:DZ173" si="450">IF(AND(BO62=0,BO172=1),1,0)</f>
        <v>0</v>
      </c>
      <c r="BP173" s="9">
        <f t="shared" si="450"/>
        <v>0</v>
      </c>
      <c r="BQ173" s="9">
        <f t="shared" si="450"/>
        <v>0</v>
      </c>
      <c r="BR173" s="9">
        <f t="shared" si="450"/>
        <v>0</v>
      </c>
      <c r="BS173" s="9">
        <f t="shared" si="450"/>
        <v>0</v>
      </c>
      <c r="BT173" s="9">
        <f t="shared" si="450"/>
        <v>0</v>
      </c>
      <c r="BU173" s="9">
        <f t="shared" si="450"/>
        <v>0</v>
      </c>
      <c r="BV173" s="9">
        <f t="shared" si="450"/>
        <v>0</v>
      </c>
      <c r="BW173" s="9">
        <f t="shared" si="450"/>
        <v>0</v>
      </c>
      <c r="BX173" s="9">
        <f t="shared" si="450"/>
        <v>0</v>
      </c>
      <c r="BY173" s="9">
        <f t="shared" si="450"/>
        <v>0</v>
      </c>
      <c r="BZ173" s="9">
        <f t="shared" si="450"/>
        <v>0</v>
      </c>
      <c r="CA173" s="9">
        <f t="shared" si="450"/>
        <v>0</v>
      </c>
      <c r="CB173" s="9">
        <f t="shared" si="450"/>
        <v>0</v>
      </c>
      <c r="CC173" s="9">
        <f t="shared" si="450"/>
        <v>0</v>
      </c>
      <c r="CD173" s="9">
        <f t="shared" si="450"/>
        <v>0</v>
      </c>
      <c r="CE173" s="9">
        <f t="shared" si="450"/>
        <v>0</v>
      </c>
      <c r="CF173" s="9">
        <f t="shared" si="450"/>
        <v>0</v>
      </c>
      <c r="CG173" s="9">
        <f t="shared" si="450"/>
        <v>0</v>
      </c>
      <c r="CH173" s="9">
        <f t="shared" si="450"/>
        <v>0</v>
      </c>
      <c r="CI173" s="9">
        <f t="shared" si="450"/>
        <v>0</v>
      </c>
      <c r="CJ173" s="9">
        <f t="shared" si="450"/>
        <v>0</v>
      </c>
      <c r="CK173" s="9">
        <f t="shared" si="450"/>
        <v>0</v>
      </c>
      <c r="CL173" s="9">
        <f t="shared" si="450"/>
        <v>0</v>
      </c>
      <c r="CM173" s="9">
        <f t="shared" si="450"/>
        <v>0</v>
      </c>
      <c r="CN173" s="9">
        <f t="shared" si="450"/>
        <v>0</v>
      </c>
      <c r="CO173" s="9">
        <f t="shared" si="450"/>
        <v>0</v>
      </c>
      <c r="CP173" s="9">
        <f t="shared" si="450"/>
        <v>0</v>
      </c>
      <c r="CQ173" s="9">
        <f t="shared" si="450"/>
        <v>0</v>
      </c>
      <c r="CR173" s="9">
        <f t="shared" si="450"/>
        <v>0</v>
      </c>
      <c r="CS173" s="9">
        <f t="shared" si="450"/>
        <v>0</v>
      </c>
      <c r="CT173" s="9">
        <f t="shared" si="450"/>
        <v>0</v>
      </c>
      <c r="CU173" s="9">
        <f t="shared" si="450"/>
        <v>0</v>
      </c>
      <c r="CV173" s="9">
        <f t="shared" si="450"/>
        <v>0</v>
      </c>
      <c r="CW173" s="9">
        <f t="shared" si="450"/>
        <v>0</v>
      </c>
      <c r="CX173" s="9">
        <f t="shared" si="450"/>
        <v>0</v>
      </c>
      <c r="CY173" s="9">
        <f t="shared" si="450"/>
        <v>0</v>
      </c>
      <c r="CZ173" s="9">
        <f t="shared" si="450"/>
        <v>0</v>
      </c>
      <c r="DA173" s="9">
        <f t="shared" si="450"/>
        <v>0</v>
      </c>
      <c r="DB173" s="9">
        <f t="shared" si="450"/>
        <v>0</v>
      </c>
      <c r="DC173" s="9">
        <f t="shared" si="450"/>
        <v>0</v>
      </c>
      <c r="DD173" s="9">
        <f t="shared" si="450"/>
        <v>0</v>
      </c>
      <c r="DE173" s="9">
        <f t="shared" si="450"/>
        <v>0</v>
      </c>
      <c r="DF173" s="9">
        <f t="shared" si="450"/>
        <v>0</v>
      </c>
      <c r="DG173" s="9">
        <f t="shared" si="450"/>
        <v>0</v>
      </c>
      <c r="DH173" s="9">
        <f t="shared" si="450"/>
        <v>0</v>
      </c>
      <c r="DI173" s="9">
        <f t="shared" si="450"/>
        <v>0</v>
      </c>
      <c r="DJ173" s="9">
        <f t="shared" si="450"/>
        <v>0</v>
      </c>
      <c r="DK173" s="9">
        <f t="shared" si="450"/>
        <v>0</v>
      </c>
      <c r="DL173" s="9">
        <f t="shared" si="450"/>
        <v>0</v>
      </c>
      <c r="DM173" s="9">
        <f t="shared" si="450"/>
        <v>0</v>
      </c>
      <c r="DN173" s="9">
        <f t="shared" si="450"/>
        <v>0</v>
      </c>
      <c r="DO173" s="9">
        <f t="shared" si="450"/>
        <v>0</v>
      </c>
      <c r="DP173" s="9">
        <f t="shared" si="450"/>
        <v>0</v>
      </c>
      <c r="DQ173" s="9">
        <f t="shared" si="450"/>
        <v>0</v>
      </c>
      <c r="DR173" s="9">
        <f t="shared" si="450"/>
        <v>0</v>
      </c>
      <c r="DS173" s="9">
        <f t="shared" si="450"/>
        <v>0</v>
      </c>
      <c r="DT173" s="9">
        <f t="shared" si="450"/>
        <v>0</v>
      </c>
      <c r="DU173" s="9">
        <f t="shared" si="450"/>
        <v>0</v>
      </c>
      <c r="DV173" s="9">
        <f t="shared" si="450"/>
        <v>0</v>
      </c>
      <c r="DW173" s="9">
        <f t="shared" si="450"/>
        <v>0</v>
      </c>
      <c r="DX173" s="9">
        <f t="shared" si="450"/>
        <v>0</v>
      </c>
      <c r="DY173" s="9">
        <f t="shared" si="450"/>
        <v>0</v>
      </c>
      <c r="DZ173" s="9">
        <f t="shared" si="450"/>
        <v>0</v>
      </c>
      <c r="EA173" s="9">
        <f t="shared" ref="EA173:GL173" si="451">IF(AND(EA62=0,EA172=1),1,0)</f>
        <v>0</v>
      </c>
      <c r="EB173" s="9">
        <f t="shared" si="451"/>
        <v>0</v>
      </c>
      <c r="EC173" s="9">
        <f t="shared" si="451"/>
        <v>0</v>
      </c>
      <c r="ED173" s="9">
        <f t="shared" si="451"/>
        <v>0</v>
      </c>
      <c r="EE173" s="9">
        <f t="shared" si="451"/>
        <v>0</v>
      </c>
      <c r="EF173" s="9">
        <f t="shared" si="451"/>
        <v>0</v>
      </c>
      <c r="EG173" s="9">
        <f t="shared" si="451"/>
        <v>1</v>
      </c>
      <c r="EH173" s="9">
        <f t="shared" si="451"/>
        <v>1</v>
      </c>
      <c r="EI173" s="9">
        <f t="shared" si="451"/>
        <v>1</v>
      </c>
      <c r="EJ173" s="9">
        <f t="shared" si="451"/>
        <v>1</v>
      </c>
      <c r="EK173" s="9">
        <f t="shared" si="451"/>
        <v>1</v>
      </c>
      <c r="EL173" s="9">
        <f t="shared" si="451"/>
        <v>1</v>
      </c>
      <c r="EM173" s="9">
        <f t="shared" si="451"/>
        <v>1</v>
      </c>
      <c r="EN173" s="9">
        <f t="shared" si="451"/>
        <v>1</v>
      </c>
      <c r="EO173" s="9">
        <f t="shared" si="451"/>
        <v>1</v>
      </c>
      <c r="EP173" s="9">
        <f t="shared" si="451"/>
        <v>1</v>
      </c>
      <c r="EQ173" s="9">
        <f t="shared" si="451"/>
        <v>1</v>
      </c>
      <c r="ER173" s="9">
        <f t="shared" si="451"/>
        <v>1</v>
      </c>
      <c r="ES173" s="9">
        <f t="shared" si="451"/>
        <v>1</v>
      </c>
      <c r="ET173" s="9">
        <f t="shared" si="451"/>
        <v>1</v>
      </c>
      <c r="EU173" s="9">
        <f t="shared" si="451"/>
        <v>1</v>
      </c>
      <c r="EV173" s="9">
        <f t="shared" si="451"/>
        <v>1</v>
      </c>
      <c r="EW173" s="9">
        <f t="shared" si="451"/>
        <v>1</v>
      </c>
      <c r="EX173" s="9">
        <f t="shared" si="451"/>
        <v>1</v>
      </c>
      <c r="EY173" s="9">
        <f t="shared" si="451"/>
        <v>1</v>
      </c>
      <c r="EZ173" s="9">
        <f t="shared" si="451"/>
        <v>1</v>
      </c>
      <c r="FA173" s="9">
        <f t="shared" si="451"/>
        <v>1</v>
      </c>
      <c r="FB173" s="9">
        <f t="shared" si="451"/>
        <v>1</v>
      </c>
      <c r="FC173" s="9">
        <f t="shared" si="451"/>
        <v>1</v>
      </c>
      <c r="FD173" s="9">
        <f t="shared" si="451"/>
        <v>1</v>
      </c>
      <c r="FE173" s="9">
        <f t="shared" si="451"/>
        <v>1</v>
      </c>
      <c r="FF173" s="9">
        <f t="shared" si="451"/>
        <v>1</v>
      </c>
      <c r="FG173" s="9">
        <f t="shared" si="451"/>
        <v>1</v>
      </c>
      <c r="FH173" s="9">
        <f t="shared" si="451"/>
        <v>1</v>
      </c>
      <c r="FI173" s="9">
        <f t="shared" si="451"/>
        <v>1</v>
      </c>
      <c r="FJ173" s="9">
        <f t="shared" si="451"/>
        <v>1</v>
      </c>
      <c r="FK173" s="9">
        <f t="shared" si="451"/>
        <v>1</v>
      </c>
      <c r="FL173" s="9">
        <f t="shared" si="451"/>
        <v>1</v>
      </c>
      <c r="FM173" s="9">
        <f t="shared" si="451"/>
        <v>1</v>
      </c>
      <c r="FN173" s="9">
        <f t="shared" si="451"/>
        <v>1</v>
      </c>
      <c r="FO173" s="9">
        <f t="shared" si="451"/>
        <v>1</v>
      </c>
      <c r="FP173" s="9">
        <f t="shared" si="451"/>
        <v>1</v>
      </c>
      <c r="FQ173" s="9">
        <f t="shared" si="451"/>
        <v>1</v>
      </c>
      <c r="FR173" s="9">
        <f t="shared" si="451"/>
        <v>1</v>
      </c>
      <c r="FS173" s="9">
        <f t="shared" si="451"/>
        <v>1</v>
      </c>
      <c r="FT173" s="9">
        <f t="shared" si="451"/>
        <v>1</v>
      </c>
      <c r="FU173" s="9">
        <f t="shared" si="451"/>
        <v>1</v>
      </c>
      <c r="FV173" s="9">
        <f t="shared" si="451"/>
        <v>1</v>
      </c>
      <c r="FW173" s="9">
        <f t="shared" si="451"/>
        <v>1</v>
      </c>
      <c r="FX173" s="9">
        <f t="shared" si="451"/>
        <v>1</v>
      </c>
      <c r="FY173" s="9">
        <f t="shared" si="451"/>
        <v>1</v>
      </c>
      <c r="FZ173" s="9">
        <f t="shared" si="451"/>
        <v>1</v>
      </c>
      <c r="GA173" s="9">
        <f t="shared" si="451"/>
        <v>1</v>
      </c>
      <c r="GB173" s="9">
        <f t="shared" si="451"/>
        <v>1</v>
      </c>
      <c r="GC173" s="9">
        <f t="shared" si="451"/>
        <v>1</v>
      </c>
      <c r="GD173" s="9">
        <f t="shared" si="451"/>
        <v>1</v>
      </c>
      <c r="GE173" s="9">
        <f t="shared" si="451"/>
        <v>1</v>
      </c>
      <c r="GF173" s="9">
        <f t="shared" si="451"/>
        <v>1</v>
      </c>
      <c r="GG173" s="9">
        <f t="shared" si="451"/>
        <v>1</v>
      </c>
      <c r="GH173" s="9">
        <f t="shared" si="451"/>
        <v>1</v>
      </c>
      <c r="GI173" s="9">
        <f t="shared" si="451"/>
        <v>1</v>
      </c>
      <c r="GJ173" s="9">
        <f t="shared" si="451"/>
        <v>1</v>
      </c>
      <c r="GK173" s="9">
        <f t="shared" si="451"/>
        <v>1</v>
      </c>
      <c r="GL173" s="9">
        <f t="shared" si="451"/>
        <v>1</v>
      </c>
      <c r="GM173" s="9">
        <f t="shared" ref="GM173:IR173" si="452">IF(AND(GM62=0,GM172=1),1,0)</f>
        <v>1</v>
      </c>
      <c r="GN173" s="9">
        <f t="shared" si="452"/>
        <v>1</v>
      </c>
      <c r="GO173" s="9">
        <f t="shared" si="452"/>
        <v>1</v>
      </c>
      <c r="GP173" s="9">
        <f t="shared" si="452"/>
        <v>1</v>
      </c>
      <c r="GQ173" s="9">
        <f t="shared" si="452"/>
        <v>1</v>
      </c>
      <c r="GR173" s="9">
        <f t="shared" si="452"/>
        <v>1</v>
      </c>
      <c r="GS173" s="9">
        <f t="shared" si="452"/>
        <v>1</v>
      </c>
      <c r="GT173" s="9">
        <f t="shared" si="452"/>
        <v>1</v>
      </c>
      <c r="GU173" s="9">
        <f t="shared" si="452"/>
        <v>1</v>
      </c>
      <c r="GV173" s="9">
        <f t="shared" si="452"/>
        <v>1</v>
      </c>
      <c r="GW173" s="9">
        <f t="shared" si="452"/>
        <v>1</v>
      </c>
      <c r="GX173" s="9">
        <f t="shared" si="452"/>
        <v>1</v>
      </c>
      <c r="GY173" s="9">
        <f t="shared" si="452"/>
        <v>1</v>
      </c>
      <c r="GZ173" s="9">
        <f t="shared" si="452"/>
        <v>1</v>
      </c>
      <c r="HA173" s="9">
        <f t="shared" si="452"/>
        <v>1</v>
      </c>
      <c r="HB173" s="9">
        <f t="shared" si="452"/>
        <v>1</v>
      </c>
      <c r="HC173" s="9">
        <f t="shared" si="452"/>
        <v>1</v>
      </c>
      <c r="HD173" s="9">
        <f t="shared" si="452"/>
        <v>1</v>
      </c>
      <c r="HE173" s="9">
        <f t="shared" si="452"/>
        <v>1</v>
      </c>
      <c r="HF173" s="9">
        <f t="shared" si="452"/>
        <v>1</v>
      </c>
      <c r="HG173" s="9">
        <f t="shared" si="452"/>
        <v>1</v>
      </c>
      <c r="HH173" s="9">
        <f t="shared" si="452"/>
        <v>1</v>
      </c>
      <c r="HI173" s="9">
        <f t="shared" si="452"/>
        <v>1</v>
      </c>
      <c r="HJ173" s="9">
        <f t="shared" si="452"/>
        <v>1</v>
      </c>
      <c r="HK173" s="9">
        <f t="shared" si="452"/>
        <v>1</v>
      </c>
      <c r="HL173" s="9">
        <f t="shared" si="452"/>
        <v>1</v>
      </c>
      <c r="HM173" s="9">
        <f t="shared" si="452"/>
        <v>1</v>
      </c>
      <c r="HN173" s="9">
        <f t="shared" si="452"/>
        <v>1</v>
      </c>
      <c r="HO173" s="9">
        <f t="shared" si="452"/>
        <v>1</v>
      </c>
      <c r="HP173" s="9">
        <f t="shared" si="452"/>
        <v>1</v>
      </c>
      <c r="HQ173" s="9">
        <f t="shared" si="452"/>
        <v>1</v>
      </c>
      <c r="HR173" s="9">
        <f t="shared" si="452"/>
        <v>1</v>
      </c>
      <c r="HS173" s="9">
        <f t="shared" si="452"/>
        <v>1</v>
      </c>
      <c r="HT173" s="9">
        <f t="shared" si="452"/>
        <v>1</v>
      </c>
      <c r="HU173" s="9">
        <f t="shared" si="452"/>
        <v>1</v>
      </c>
      <c r="HV173" s="9">
        <f t="shared" si="452"/>
        <v>1</v>
      </c>
      <c r="HW173" s="9">
        <f t="shared" si="452"/>
        <v>1</v>
      </c>
      <c r="HX173" s="9">
        <f t="shared" si="452"/>
        <v>1</v>
      </c>
      <c r="HY173" s="9">
        <f t="shared" si="452"/>
        <v>1</v>
      </c>
      <c r="HZ173" s="9">
        <f t="shared" si="452"/>
        <v>1</v>
      </c>
      <c r="IA173" s="9">
        <f t="shared" si="452"/>
        <v>1</v>
      </c>
      <c r="IB173" s="9">
        <f t="shared" si="452"/>
        <v>1</v>
      </c>
      <c r="IC173" s="9">
        <f t="shared" si="452"/>
        <v>1</v>
      </c>
      <c r="ID173" s="9">
        <f t="shared" si="452"/>
        <v>1</v>
      </c>
      <c r="IE173" s="9">
        <f t="shared" si="452"/>
        <v>1</v>
      </c>
      <c r="IF173" s="9">
        <f t="shared" si="452"/>
        <v>1</v>
      </c>
      <c r="IG173" s="9">
        <f t="shared" si="452"/>
        <v>1</v>
      </c>
      <c r="IH173" s="9">
        <f t="shared" si="452"/>
        <v>1</v>
      </c>
      <c r="II173" s="9">
        <f t="shared" si="452"/>
        <v>1</v>
      </c>
      <c r="IJ173" s="9">
        <f t="shared" si="452"/>
        <v>1</v>
      </c>
      <c r="IK173" s="9">
        <f t="shared" si="452"/>
        <v>1</v>
      </c>
      <c r="IL173" s="9">
        <f t="shared" si="452"/>
        <v>1</v>
      </c>
      <c r="IM173" s="9">
        <f t="shared" si="452"/>
        <v>1</v>
      </c>
      <c r="IN173" s="9">
        <f t="shared" si="452"/>
        <v>1</v>
      </c>
      <c r="IO173" s="9">
        <f t="shared" si="452"/>
        <v>1</v>
      </c>
      <c r="IP173" s="9">
        <f t="shared" si="452"/>
        <v>1</v>
      </c>
      <c r="IQ173" s="9">
        <f t="shared" si="452"/>
        <v>1</v>
      </c>
      <c r="IR173" s="9">
        <f t="shared" si="452"/>
        <v>1</v>
      </c>
    </row>
    <row r="174" spans="1:252" s="8" customFormat="1" hidden="1" x14ac:dyDescent="0.25">
      <c r="A174" s="220"/>
      <c r="B174" s="242"/>
      <c r="C174" s="193">
        <f>IF(B174=1,1,C173)</f>
        <v>0</v>
      </c>
      <c r="D174" s="193">
        <f t="shared" ref="D174:BO174" si="453">IF(C174=1,1,D173)</f>
        <v>0</v>
      </c>
      <c r="E174" s="193">
        <f t="shared" si="453"/>
        <v>0</v>
      </c>
      <c r="F174" s="193">
        <f t="shared" si="453"/>
        <v>0</v>
      </c>
      <c r="G174" s="193">
        <f t="shared" si="453"/>
        <v>0</v>
      </c>
      <c r="H174" s="193">
        <f t="shared" si="453"/>
        <v>0</v>
      </c>
      <c r="I174" s="193">
        <f t="shared" si="453"/>
        <v>0</v>
      </c>
      <c r="J174" s="193">
        <f t="shared" si="453"/>
        <v>0</v>
      </c>
      <c r="K174" s="193">
        <f t="shared" si="453"/>
        <v>0</v>
      </c>
      <c r="L174" s="193">
        <f t="shared" si="453"/>
        <v>0</v>
      </c>
      <c r="M174" s="193">
        <f t="shared" si="453"/>
        <v>0</v>
      </c>
      <c r="N174" s="193">
        <f t="shared" si="453"/>
        <v>0</v>
      </c>
      <c r="O174" s="193">
        <f t="shared" si="453"/>
        <v>0</v>
      </c>
      <c r="P174" s="193">
        <f t="shared" si="453"/>
        <v>0</v>
      </c>
      <c r="Q174" s="193">
        <f t="shared" si="453"/>
        <v>0</v>
      </c>
      <c r="R174" s="193">
        <f t="shared" si="453"/>
        <v>0</v>
      </c>
      <c r="S174" s="193">
        <f t="shared" si="453"/>
        <v>0</v>
      </c>
      <c r="T174" s="193">
        <f t="shared" si="453"/>
        <v>0</v>
      </c>
      <c r="U174" s="193">
        <f t="shared" si="453"/>
        <v>0</v>
      </c>
      <c r="V174" s="193">
        <f t="shared" si="453"/>
        <v>0</v>
      </c>
      <c r="W174" s="193">
        <f t="shared" si="453"/>
        <v>0</v>
      </c>
      <c r="X174" s="193">
        <f t="shared" si="453"/>
        <v>0</v>
      </c>
      <c r="Y174" s="193">
        <f t="shared" si="453"/>
        <v>0</v>
      </c>
      <c r="Z174" s="193">
        <f t="shared" si="453"/>
        <v>0</v>
      </c>
      <c r="AA174" s="193">
        <f t="shared" si="453"/>
        <v>0</v>
      </c>
      <c r="AB174" s="193">
        <f t="shared" si="453"/>
        <v>0</v>
      </c>
      <c r="AC174" s="193">
        <f t="shared" si="453"/>
        <v>0</v>
      </c>
      <c r="AD174" s="193">
        <f t="shared" si="453"/>
        <v>0</v>
      </c>
      <c r="AE174" s="193">
        <f t="shared" si="453"/>
        <v>0</v>
      </c>
      <c r="AF174" s="193">
        <f t="shared" si="453"/>
        <v>0</v>
      </c>
      <c r="AG174" s="193">
        <f t="shared" si="453"/>
        <v>0</v>
      </c>
      <c r="AH174" s="193">
        <f t="shared" si="453"/>
        <v>0</v>
      </c>
      <c r="AI174" s="193">
        <f t="shared" si="453"/>
        <v>0</v>
      </c>
      <c r="AJ174" s="193">
        <f t="shared" si="453"/>
        <v>0</v>
      </c>
      <c r="AK174" s="193">
        <f t="shared" si="453"/>
        <v>0</v>
      </c>
      <c r="AL174" s="193">
        <f t="shared" si="453"/>
        <v>0</v>
      </c>
      <c r="AM174" s="193">
        <f t="shared" si="453"/>
        <v>0</v>
      </c>
      <c r="AN174" s="193">
        <f t="shared" si="453"/>
        <v>0</v>
      </c>
      <c r="AO174" s="193">
        <f t="shared" si="453"/>
        <v>0</v>
      </c>
      <c r="AP174" s="193">
        <f t="shared" si="453"/>
        <v>0</v>
      </c>
      <c r="AQ174" s="193">
        <f t="shared" si="453"/>
        <v>0</v>
      </c>
      <c r="AR174" s="193">
        <f t="shared" si="453"/>
        <v>0</v>
      </c>
      <c r="AS174" s="193">
        <f t="shared" si="453"/>
        <v>0</v>
      </c>
      <c r="AT174" s="193">
        <f t="shared" si="453"/>
        <v>0</v>
      </c>
      <c r="AU174" s="193">
        <f t="shared" si="453"/>
        <v>0</v>
      </c>
      <c r="AV174" s="193">
        <f t="shared" si="453"/>
        <v>0</v>
      </c>
      <c r="AW174" s="193">
        <f t="shared" si="453"/>
        <v>0</v>
      </c>
      <c r="AX174" s="193">
        <f t="shared" si="453"/>
        <v>0</v>
      </c>
      <c r="AY174" s="193">
        <f t="shared" si="453"/>
        <v>0</v>
      </c>
      <c r="AZ174" s="193">
        <f t="shared" si="453"/>
        <v>0</v>
      </c>
      <c r="BA174" s="193">
        <f t="shared" si="453"/>
        <v>0</v>
      </c>
      <c r="BB174" s="193">
        <f t="shared" si="453"/>
        <v>0</v>
      </c>
      <c r="BC174" s="193">
        <f t="shared" si="453"/>
        <v>0</v>
      </c>
      <c r="BD174" s="193">
        <f t="shared" si="453"/>
        <v>0</v>
      </c>
      <c r="BE174" s="193">
        <f t="shared" si="453"/>
        <v>0</v>
      </c>
      <c r="BF174" s="193">
        <f t="shared" si="453"/>
        <v>0</v>
      </c>
      <c r="BG174" s="193">
        <f t="shared" si="453"/>
        <v>0</v>
      </c>
      <c r="BH174" s="193">
        <f t="shared" si="453"/>
        <v>0</v>
      </c>
      <c r="BI174" s="193">
        <f t="shared" si="453"/>
        <v>0</v>
      </c>
      <c r="BJ174" s="193">
        <f t="shared" si="453"/>
        <v>0</v>
      </c>
      <c r="BK174" s="193">
        <f t="shared" si="453"/>
        <v>0</v>
      </c>
      <c r="BL174" s="193">
        <f t="shared" si="453"/>
        <v>0</v>
      </c>
      <c r="BM174" s="193">
        <f t="shared" si="453"/>
        <v>0</v>
      </c>
      <c r="BN174" s="193">
        <f t="shared" si="453"/>
        <v>0</v>
      </c>
      <c r="BO174" s="193">
        <f t="shared" si="453"/>
        <v>0</v>
      </c>
      <c r="BP174" s="193">
        <f t="shared" ref="BP174:EA174" si="454">IF(BO174=1,1,BP173)</f>
        <v>0</v>
      </c>
      <c r="BQ174" s="193">
        <f t="shared" si="454"/>
        <v>0</v>
      </c>
      <c r="BR174" s="193">
        <f t="shared" si="454"/>
        <v>0</v>
      </c>
      <c r="BS174" s="193">
        <f t="shared" si="454"/>
        <v>0</v>
      </c>
      <c r="BT174" s="193">
        <f t="shared" si="454"/>
        <v>0</v>
      </c>
      <c r="BU174" s="193">
        <f t="shared" si="454"/>
        <v>0</v>
      </c>
      <c r="BV174" s="193">
        <f t="shared" si="454"/>
        <v>0</v>
      </c>
      <c r="BW174" s="193">
        <f t="shared" si="454"/>
        <v>0</v>
      </c>
      <c r="BX174" s="193">
        <f t="shared" si="454"/>
        <v>0</v>
      </c>
      <c r="BY174" s="193">
        <f t="shared" si="454"/>
        <v>0</v>
      </c>
      <c r="BZ174" s="193">
        <f t="shared" si="454"/>
        <v>0</v>
      </c>
      <c r="CA174" s="193">
        <f t="shared" si="454"/>
        <v>0</v>
      </c>
      <c r="CB174" s="193">
        <f t="shared" si="454"/>
        <v>0</v>
      </c>
      <c r="CC174" s="193">
        <f t="shared" si="454"/>
        <v>0</v>
      </c>
      <c r="CD174" s="193">
        <f t="shared" si="454"/>
        <v>0</v>
      </c>
      <c r="CE174" s="193">
        <f t="shared" si="454"/>
        <v>0</v>
      </c>
      <c r="CF174" s="193">
        <f t="shared" si="454"/>
        <v>0</v>
      </c>
      <c r="CG174" s="193">
        <f t="shared" si="454"/>
        <v>0</v>
      </c>
      <c r="CH174" s="193">
        <f t="shared" si="454"/>
        <v>0</v>
      </c>
      <c r="CI174" s="193">
        <f t="shared" si="454"/>
        <v>0</v>
      </c>
      <c r="CJ174" s="193">
        <f t="shared" si="454"/>
        <v>0</v>
      </c>
      <c r="CK174" s="193">
        <f t="shared" si="454"/>
        <v>0</v>
      </c>
      <c r="CL174" s="193">
        <f t="shared" si="454"/>
        <v>0</v>
      </c>
      <c r="CM174" s="193">
        <f t="shared" si="454"/>
        <v>0</v>
      </c>
      <c r="CN174" s="193">
        <f t="shared" si="454"/>
        <v>0</v>
      </c>
      <c r="CO174" s="193">
        <f t="shared" si="454"/>
        <v>0</v>
      </c>
      <c r="CP174" s="193">
        <f t="shared" si="454"/>
        <v>0</v>
      </c>
      <c r="CQ174" s="193">
        <f t="shared" si="454"/>
        <v>0</v>
      </c>
      <c r="CR174" s="193">
        <f t="shared" si="454"/>
        <v>0</v>
      </c>
      <c r="CS174" s="193">
        <f t="shared" si="454"/>
        <v>0</v>
      </c>
      <c r="CT174" s="193">
        <f t="shared" si="454"/>
        <v>0</v>
      </c>
      <c r="CU174" s="193">
        <f t="shared" si="454"/>
        <v>0</v>
      </c>
      <c r="CV174" s="193">
        <f t="shared" si="454"/>
        <v>0</v>
      </c>
      <c r="CW174" s="193">
        <f t="shared" si="454"/>
        <v>0</v>
      </c>
      <c r="CX174" s="193">
        <f t="shared" si="454"/>
        <v>0</v>
      </c>
      <c r="CY174" s="193">
        <f t="shared" si="454"/>
        <v>0</v>
      </c>
      <c r="CZ174" s="193">
        <f t="shared" si="454"/>
        <v>0</v>
      </c>
      <c r="DA174" s="193">
        <f t="shared" si="454"/>
        <v>0</v>
      </c>
      <c r="DB174" s="193">
        <f t="shared" si="454"/>
        <v>0</v>
      </c>
      <c r="DC174" s="193">
        <f t="shared" si="454"/>
        <v>0</v>
      </c>
      <c r="DD174" s="193">
        <f t="shared" si="454"/>
        <v>0</v>
      </c>
      <c r="DE174" s="193">
        <f t="shared" si="454"/>
        <v>0</v>
      </c>
      <c r="DF174" s="193">
        <f t="shared" si="454"/>
        <v>0</v>
      </c>
      <c r="DG174" s="193">
        <f t="shared" si="454"/>
        <v>0</v>
      </c>
      <c r="DH174" s="193">
        <f t="shared" si="454"/>
        <v>0</v>
      </c>
      <c r="DI174" s="193">
        <f t="shared" si="454"/>
        <v>0</v>
      </c>
      <c r="DJ174" s="193">
        <f t="shared" si="454"/>
        <v>0</v>
      </c>
      <c r="DK174" s="193">
        <f t="shared" si="454"/>
        <v>0</v>
      </c>
      <c r="DL174" s="193">
        <f t="shared" si="454"/>
        <v>0</v>
      </c>
      <c r="DM174" s="193">
        <f t="shared" si="454"/>
        <v>0</v>
      </c>
      <c r="DN174" s="193">
        <f t="shared" si="454"/>
        <v>0</v>
      </c>
      <c r="DO174" s="193">
        <f t="shared" si="454"/>
        <v>0</v>
      </c>
      <c r="DP174" s="193">
        <f t="shared" si="454"/>
        <v>0</v>
      </c>
      <c r="DQ174" s="193">
        <f t="shared" si="454"/>
        <v>0</v>
      </c>
      <c r="DR174" s="193">
        <f t="shared" si="454"/>
        <v>0</v>
      </c>
      <c r="DS174" s="193">
        <f t="shared" si="454"/>
        <v>0</v>
      </c>
      <c r="DT174" s="193">
        <f t="shared" si="454"/>
        <v>0</v>
      </c>
      <c r="DU174" s="193">
        <f t="shared" si="454"/>
        <v>0</v>
      </c>
      <c r="DV174" s="193">
        <f t="shared" si="454"/>
        <v>0</v>
      </c>
      <c r="DW174" s="193">
        <f t="shared" si="454"/>
        <v>0</v>
      </c>
      <c r="DX174" s="193">
        <f t="shared" si="454"/>
        <v>0</v>
      </c>
      <c r="DY174" s="193">
        <f t="shared" si="454"/>
        <v>0</v>
      </c>
      <c r="DZ174" s="193">
        <f t="shared" si="454"/>
        <v>0</v>
      </c>
      <c r="EA174" s="193">
        <f t="shared" si="454"/>
        <v>0</v>
      </c>
      <c r="EB174" s="193">
        <f t="shared" ref="EB174:GM174" si="455">IF(EA174=1,1,EB173)</f>
        <v>0</v>
      </c>
      <c r="EC174" s="193">
        <f t="shared" si="455"/>
        <v>0</v>
      </c>
      <c r="ED174" s="193">
        <f t="shared" si="455"/>
        <v>0</v>
      </c>
      <c r="EE174" s="193">
        <f t="shared" si="455"/>
        <v>0</v>
      </c>
      <c r="EF174" s="193">
        <f t="shared" si="455"/>
        <v>0</v>
      </c>
      <c r="EG174" s="193">
        <f t="shared" si="455"/>
        <v>1</v>
      </c>
      <c r="EH174" s="193">
        <f t="shared" si="455"/>
        <v>1</v>
      </c>
      <c r="EI174" s="193">
        <f t="shared" si="455"/>
        <v>1</v>
      </c>
      <c r="EJ174" s="193">
        <f t="shared" si="455"/>
        <v>1</v>
      </c>
      <c r="EK174" s="193">
        <f t="shared" si="455"/>
        <v>1</v>
      </c>
      <c r="EL174" s="193">
        <f t="shared" si="455"/>
        <v>1</v>
      </c>
      <c r="EM174" s="193">
        <f t="shared" si="455"/>
        <v>1</v>
      </c>
      <c r="EN174" s="193">
        <f t="shared" si="455"/>
        <v>1</v>
      </c>
      <c r="EO174" s="193">
        <f t="shared" si="455"/>
        <v>1</v>
      </c>
      <c r="EP174" s="193">
        <f t="shared" si="455"/>
        <v>1</v>
      </c>
      <c r="EQ174" s="193">
        <f t="shared" si="455"/>
        <v>1</v>
      </c>
      <c r="ER174" s="193">
        <f t="shared" si="455"/>
        <v>1</v>
      </c>
      <c r="ES174" s="193">
        <f t="shared" si="455"/>
        <v>1</v>
      </c>
      <c r="ET174" s="193">
        <f t="shared" si="455"/>
        <v>1</v>
      </c>
      <c r="EU174" s="193">
        <f t="shared" si="455"/>
        <v>1</v>
      </c>
      <c r="EV174" s="193">
        <f t="shared" si="455"/>
        <v>1</v>
      </c>
      <c r="EW174" s="193">
        <f t="shared" si="455"/>
        <v>1</v>
      </c>
      <c r="EX174" s="193">
        <f t="shared" si="455"/>
        <v>1</v>
      </c>
      <c r="EY174" s="193">
        <f t="shared" si="455"/>
        <v>1</v>
      </c>
      <c r="EZ174" s="193">
        <f t="shared" si="455"/>
        <v>1</v>
      </c>
      <c r="FA174" s="193">
        <f t="shared" si="455"/>
        <v>1</v>
      </c>
      <c r="FB174" s="193">
        <f t="shared" si="455"/>
        <v>1</v>
      </c>
      <c r="FC174" s="193">
        <f t="shared" si="455"/>
        <v>1</v>
      </c>
      <c r="FD174" s="193">
        <f t="shared" si="455"/>
        <v>1</v>
      </c>
      <c r="FE174" s="193">
        <f t="shared" si="455"/>
        <v>1</v>
      </c>
      <c r="FF174" s="193">
        <f t="shared" si="455"/>
        <v>1</v>
      </c>
      <c r="FG174" s="193">
        <f t="shared" si="455"/>
        <v>1</v>
      </c>
      <c r="FH174" s="193">
        <f t="shared" si="455"/>
        <v>1</v>
      </c>
      <c r="FI174" s="193">
        <f t="shared" si="455"/>
        <v>1</v>
      </c>
      <c r="FJ174" s="193">
        <f t="shared" si="455"/>
        <v>1</v>
      </c>
      <c r="FK174" s="193">
        <f t="shared" si="455"/>
        <v>1</v>
      </c>
      <c r="FL174" s="193">
        <f t="shared" si="455"/>
        <v>1</v>
      </c>
      <c r="FM174" s="193">
        <f t="shared" si="455"/>
        <v>1</v>
      </c>
      <c r="FN174" s="193">
        <f t="shared" si="455"/>
        <v>1</v>
      </c>
      <c r="FO174" s="193">
        <f t="shared" si="455"/>
        <v>1</v>
      </c>
      <c r="FP174" s="193">
        <f t="shared" si="455"/>
        <v>1</v>
      </c>
      <c r="FQ174" s="193">
        <f t="shared" si="455"/>
        <v>1</v>
      </c>
      <c r="FR174" s="193">
        <f t="shared" si="455"/>
        <v>1</v>
      </c>
      <c r="FS174" s="193">
        <f t="shared" si="455"/>
        <v>1</v>
      </c>
      <c r="FT174" s="193">
        <f t="shared" si="455"/>
        <v>1</v>
      </c>
      <c r="FU174" s="193">
        <f t="shared" si="455"/>
        <v>1</v>
      </c>
      <c r="FV174" s="193">
        <f t="shared" si="455"/>
        <v>1</v>
      </c>
      <c r="FW174" s="193">
        <f t="shared" si="455"/>
        <v>1</v>
      </c>
      <c r="FX174" s="193">
        <f t="shared" si="455"/>
        <v>1</v>
      </c>
      <c r="FY174" s="193">
        <f t="shared" si="455"/>
        <v>1</v>
      </c>
      <c r="FZ174" s="193">
        <f t="shared" si="455"/>
        <v>1</v>
      </c>
      <c r="GA174" s="193">
        <f t="shared" si="455"/>
        <v>1</v>
      </c>
      <c r="GB174" s="193">
        <f t="shared" si="455"/>
        <v>1</v>
      </c>
      <c r="GC174" s="193">
        <f t="shared" si="455"/>
        <v>1</v>
      </c>
      <c r="GD174" s="193">
        <f t="shared" si="455"/>
        <v>1</v>
      </c>
      <c r="GE174" s="193">
        <f t="shared" si="455"/>
        <v>1</v>
      </c>
      <c r="GF174" s="193">
        <f t="shared" si="455"/>
        <v>1</v>
      </c>
      <c r="GG174" s="193">
        <f t="shared" si="455"/>
        <v>1</v>
      </c>
      <c r="GH174" s="193">
        <f t="shared" si="455"/>
        <v>1</v>
      </c>
      <c r="GI174" s="193">
        <f t="shared" si="455"/>
        <v>1</v>
      </c>
      <c r="GJ174" s="193">
        <f t="shared" si="455"/>
        <v>1</v>
      </c>
      <c r="GK174" s="193">
        <f t="shared" si="455"/>
        <v>1</v>
      </c>
      <c r="GL174" s="193">
        <f t="shared" si="455"/>
        <v>1</v>
      </c>
      <c r="GM174" s="193">
        <f t="shared" si="455"/>
        <v>1</v>
      </c>
      <c r="GN174" s="193">
        <f t="shared" ref="GN174:IR174" si="456">IF(GM174=1,1,GN173)</f>
        <v>1</v>
      </c>
      <c r="GO174" s="193">
        <f t="shared" si="456"/>
        <v>1</v>
      </c>
      <c r="GP174" s="193">
        <f t="shared" si="456"/>
        <v>1</v>
      </c>
      <c r="GQ174" s="193">
        <f t="shared" si="456"/>
        <v>1</v>
      </c>
      <c r="GR174" s="193">
        <f t="shared" si="456"/>
        <v>1</v>
      </c>
      <c r="GS174" s="193">
        <f t="shared" si="456"/>
        <v>1</v>
      </c>
      <c r="GT174" s="193">
        <f t="shared" si="456"/>
        <v>1</v>
      </c>
      <c r="GU174" s="193">
        <f t="shared" si="456"/>
        <v>1</v>
      </c>
      <c r="GV174" s="193">
        <f t="shared" si="456"/>
        <v>1</v>
      </c>
      <c r="GW174" s="193">
        <f t="shared" si="456"/>
        <v>1</v>
      </c>
      <c r="GX174" s="193">
        <f t="shared" si="456"/>
        <v>1</v>
      </c>
      <c r="GY174" s="193">
        <f t="shared" si="456"/>
        <v>1</v>
      </c>
      <c r="GZ174" s="193">
        <f t="shared" si="456"/>
        <v>1</v>
      </c>
      <c r="HA174" s="193">
        <f t="shared" si="456"/>
        <v>1</v>
      </c>
      <c r="HB174" s="193">
        <f t="shared" si="456"/>
        <v>1</v>
      </c>
      <c r="HC174" s="193">
        <f t="shared" si="456"/>
        <v>1</v>
      </c>
      <c r="HD174" s="193">
        <f t="shared" si="456"/>
        <v>1</v>
      </c>
      <c r="HE174" s="193">
        <f t="shared" si="456"/>
        <v>1</v>
      </c>
      <c r="HF174" s="193">
        <f t="shared" si="456"/>
        <v>1</v>
      </c>
      <c r="HG174" s="193">
        <f t="shared" si="456"/>
        <v>1</v>
      </c>
      <c r="HH174" s="193">
        <f t="shared" si="456"/>
        <v>1</v>
      </c>
      <c r="HI174" s="193">
        <f t="shared" si="456"/>
        <v>1</v>
      </c>
      <c r="HJ174" s="193">
        <f t="shared" si="456"/>
        <v>1</v>
      </c>
      <c r="HK174" s="193">
        <f t="shared" si="456"/>
        <v>1</v>
      </c>
      <c r="HL174" s="193">
        <f t="shared" si="456"/>
        <v>1</v>
      </c>
      <c r="HM174" s="193">
        <f t="shared" si="456"/>
        <v>1</v>
      </c>
      <c r="HN174" s="193">
        <f t="shared" si="456"/>
        <v>1</v>
      </c>
      <c r="HO174" s="193">
        <f t="shared" si="456"/>
        <v>1</v>
      </c>
      <c r="HP174" s="193">
        <f t="shared" si="456"/>
        <v>1</v>
      </c>
      <c r="HQ174" s="193">
        <f t="shared" si="456"/>
        <v>1</v>
      </c>
      <c r="HR174" s="193">
        <f t="shared" si="456"/>
        <v>1</v>
      </c>
      <c r="HS174" s="193">
        <f t="shared" si="456"/>
        <v>1</v>
      </c>
      <c r="HT174" s="193">
        <f t="shared" si="456"/>
        <v>1</v>
      </c>
      <c r="HU174" s="193">
        <f t="shared" si="456"/>
        <v>1</v>
      </c>
      <c r="HV174" s="193">
        <f t="shared" si="456"/>
        <v>1</v>
      </c>
      <c r="HW174" s="193">
        <f t="shared" si="456"/>
        <v>1</v>
      </c>
      <c r="HX174" s="193">
        <f t="shared" si="456"/>
        <v>1</v>
      </c>
      <c r="HY174" s="193">
        <f t="shared" si="456"/>
        <v>1</v>
      </c>
      <c r="HZ174" s="193">
        <f t="shared" si="456"/>
        <v>1</v>
      </c>
      <c r="IA174" s="193">
        <f t="shared" si="456"/>
        <v>1</v>
      </c>
      <c r="IB174" s="193">
        <f t="shared" si="456"/>
        <v>1</v>
      </c>
      <c r="IC174" s="193">
        <f t="shared" si="456"/>
        <v>1</v>
      </c>
      <c r="ID174" s="193">
        <f t="shared" si="456"/>
        <v>1</v>
      </c>
      <c r="IE174" s="193">
        <f t="shared" si="456"/>
        <v>1</v>
      </c>
      <c r="IF174" s="193">
        <f t="shared" si="456"/>
        <v>1</v>
      </c>
      <c r="IG174" s="193">
        <f t="shared" si="456"/>
        <v>1</v>
      </c>
      <c r="IH174" s="193">
        <f t="shared" si="456"/>
        <v>1</v>
      </c>
      <c r="II174" s="193">
        <f t="shared" si="456"/>
        <v>1</v>
      </c>
      <c r="IJ174" s="193">
        <f t="shared" si="456"/>
        <v>1</v>
      </c>
      <c r="IK174" s="193">
        <f t="shared" si="456"/>
        <v>1</v>
      </c>
      <c r="IL174" s="193">
        <f t="shared" si="456"/>
        <v>1</v>
      </c>
      <c r="IM174" s="193">
        <f t="shared" si="456"/>
        <v>1</v>
      </c>
      <c r="IN174" s="193">
        <f t="shared" si="456"/>
        <v>1</v>
      </c>
      <c r="IO174" s="193">
        <f t="shared" si="456"/>
        <v>1</v>
      </c>
      <c r="IP174" s="193">
        <f t="shared" si="456"/>
        <v>1</v>
      </c>
      <c r="IQ174" s="193">
        <f t="shared" si="456"/>
        <v>1</v>
      </c>
      <c r="IR174" s="193">
        <f t="shared" si="456"/>
        <v>1</v>
      </c>
    </row>
    <row r="175" spans="1:252" s="8" customFormat="1" hidden="1" x14ac:dyDescent="0.25">
      <c r="A175" s="215"/>
      <c r="B175" s="243"/>
      <c r="C175" s="189"/>
      <c r="D175" s="189"/>
      <c r="E175" s="189"/>
      <c r="F175" s="189"/>
      <c r="G175" s="189"/>
      <c r="H175" s="189"/>
      <c r="I175" s="189"/>
      <c r="J175" s="189"/>
      <c r="K175" s="189"/>
      <c r="L175" s="189"/>
      <c r="M175" s="189"/>
      <c r="N175" s="189"/>
      <c r="O175" s="189"/>
      <c r="P175" s="189"/>
      <c r="Q175" s="189"/>
      <c r="R175" s="189"/>
      <c r="S175" s="189"/>
      <c r="T175" s="189"/>
      <c r="U175" s="189"/>
      <c r="V175" s="189"/>
      <c r="W175" s="189"/>
      <c r="X175" s="189"/>
      <c r="Y175" s="189"/>
      <c r="Z175" s="189"/>
      <c r="AA175" s="189"/>
      <c r="AB175" s="189"/>
      <c r="AC175" s="189"/>
      <c r="AD175" s="189"/>
      <c r="AE175" s="189"/>
      <c r="AF175" s="189"/>
      <c r="AG175" s="189"/>
      <c r="AH175" s="189"/>
      <c r="AI175" s="189"/>
      <c r="AJ175" s="189"/>
      <c r="AK175" s="189"/>
      <c r="AL175" s="189"/>
      <c r="AM175" s="189"/>
      <c r="AN175" s="189"/>
      <c r="AO175" s="189"/>
      <c r="AP175" s="189"/>
      <c r="AQ175" s="189"/>
      <c r="AR175" s="189"/>
      <c r="AS175" s="189"/>
      <c r="AT175" s="189"/>
      <c r="AU175" s="189"/>
      <c r="AV175" s="189"/>
      <c r="AW175" s="189"/>
      <c r="AX175" s="189"/>
      <c r="AY175" s="189"/>
      <c r="AZ175" s="189"/>
      <c r="BA175" s="189"/>
      <c r="BB175" s="189"/>
      <c r="BC175" s="189"/>
      <c r="BD175" s="189"/>
      <c r="BE175" s="189"/>
      <c r="BF175" s="189"/>
      <c r="BG175" s="189"/>
      <c r="BH175" s="189"/>
      <c r="BI175" s="189"/>
      <c r="BJ175" s="189"/>
      <c r="BK175" s="189"/>
      <c r="BL175" s="189"/>
      <c r="BM175" s="189"/>
      <c r="BN175" s="189"/>
      <c r="BO175" s="189"/>
      <c r="BP175" s="189"/>
      <c r="BQ175" s="189"/>
      <c r="BR175" s="189"/>
      <c r="BS175" s="189"/>
      <c r="BT175" s="189"/>
      <c r="BU175" s="189"/>
      <c r="BV175" s="189"/>
      <c r="BW175" s="189"/>
      <c r="BX175" s="189"/>
      <c r="BY175" s="189"/>
      <c r="BZ175" s="189"/>
      <c r="CA175" s="189"/>
      <c r="CB175" s="189"/>
      <c r="CC175" s="189"/>
      <c r="CD175" s="189"/>
      <c r="CE175" s="189"/>
      <c r="CF175" s="189"/>
      <c r="CG175" s="189"/>
      <c r="CH175" s="189"/>
      <c r="CI175" s="189"/>
      <c r="CJ175" s="189"/>
      <c r="CK175" s="189"/>
      <c r="CL175" s="189"/>
      <c r="CM175" s="189"/>
      <c r="CN175" s="189"/>
      <c r="CO175" s="189"/>
      <c r="CP175" s="189"/>
      <c r="CQ175" s="189"/>
      <c r="CR175" s="189"/>
      <c r="CS175" s="189"/>
      <c r="CT175" s="189"/>
      <c r="CU175" s="189"/>
      <c r="CV175" s="189"/>
      <c r="CW175" s="189"/>
      <c r="CX175" s="189"/>
      <c r="CY175" s="189"/>
      <c r="CZ175" s="189"/>
      <c r="DA175" s="189"/>
      <c r="DB175" s="189"/>
      <c r="DC175" s="189"/>
      <c r="DD175" s="189"/>
      <c r="DE175" s="189"/>
      <c r="DF175" s="189"/>
      <c r="DG175" s="189"/>
      <c r="DH175" s="189"/>
      <c r="DI175" s="189"/>
      <c r="DJ175" s="189"/>
      <c r="DK175" s="189"/>
      <c r="DL175" s="189"/>
      <c r="DM175" s="189"/>
      <c r="DN175" s="189"/>
      <c r="DO175" s="189"/>
      <c r="DP175" s="189"/>
      <c r="DQ175" s="189"/>
      <c r="DR175" s="189"/>
      <c r="DS175" s="189"/>
      <c r="DT175" s="189"/>
      <c r="DU175" s="189"/>
      <c r="DV175" s="189"/>
      <c r="DW175" s="189"/>
      <c r="DX175" s="189"/>
      <c r="DY175" s="189"/>
      <c r="DZ175" s="189"/>
      <c r="EA175" s="189"/>
      <c r="EB175" s="189"/>
      <c r="EC175" s="189"/>
      <c r="ED175" s="189"/>
      <c r="EE175" s="189"/>
      <c r="EF175" s="189"/>
      <c r="EG175" s="189"/>
      <c r="EH175" s="189"/>
      <c r="EI175" s="189"/>
      <c r="EJ175" s="189"/>
      <c r="EK175" s="189"/>
      <c r="EL175" s="189"/>
      <c r="EM175" s="189"/>
      <c r="EN175" s="189"/>
      <c r="EO175" s="189"/>
      <c r="EP175" s="189"/>
      <c r="EQ175" s="189"/>
      <c r="ER175" s="189"/>
      <c r="ES175" s="189"/>
      <c r="ET175" s="189"/>
      <c r="EU175" s="189"/>
      <c r="EV175" s="189"/>
      <c r="EW175" s="189"/>
      <c r="EX175" s="189"/>
      <c r="EY175" s="189"/>
      <c r="EZ175" s="189"/>
      <c r="FA175" s="189"/>
      <c r="FB175" s="189"/>
      <c r="FC175" s="189"/>
      <c r="FD175" s="189"/>
      <c r="FE175" s="189"/>
      <c r="FF175" s="189"/>
      <c r="FG175" s="189"/>
      <c r="FH175" s="189"/>
      <c r="FI175" s="189"/>
      <c r="FJ175" s="189"/>
      <c r="FK175" s="189"/>
      <c r="FL175" s="189"/>
      <c r="FM175" s="189"/>
      <c r="FN175" s="189"/>
      <c r="FO175" s="189"/>
      <c r="FP175" s="189"/>
      <c r="FQ175" s="189"/>
      <c r="FR175" s="189"/>
      <c r="FS175" s="189"/>
      <c r="FT175" s="189"/>
      <c r="FU175" s="189"/>
      <c r="FV175" s="189"/>
      <c r="FW175" s="189"/>
      <c r="FX175" s="189"/>
      <c r="FY175" s="189"/>
      <c r="FZ175" s="189"/>
      <c r="GA175" s="189"/>
      <c r="GB175" s="189"/>
      <c r="GC175" s="189"/>
      <c r="GD175" s="189"/>
      <c r="GE175" s="189"/>
      <c r="GF175" s="189"/>
      <c r="GG175" s="189"/>
      <c r="GH175" s="189"/>
      <c r="GI175" s="189"/>
      <c r="GJ175" s="189"/>
      <c r="GK175" s="189"/>
      <c r="GL175" s="189"/>
      <c r="GM175" s="189"/>
      <c r="GN175" s="189"/>
      <c r="GO175" s="189"/>
      <c r="GP175" s="189"/>
      <c r="GQ175" s="189"/>
      <c r="GR175" s="189"/>
      <c r="GS175" s="189"/>
      <c r="GT175" s="189"/>
      <c r="GU175" s="189"/>
      <c r="GV175" s="189"/>
      <c r="GW175" s="189"/>
      <c r="GX175" s="189"/>
      <c r="GY175" s="189"/>
      <c r="GZ175" s="189"/>
      <c r="HA175" s="189"/>
      <c r="HB175" s="189"/>
      <c r="HC175" s="189"/>
      <c r="HD175" s="189"/>
      <c r="HE175" s="189"/>
      <c r="HF175" s="189"/>
      <c r="HG175" s="189"/>
      <c r="HH175" s="189"/>
      <c r="HI175" s="189"/>
      <c r="HJ175" s="189"/>
      <c r="HK175" s="189"/>
      <c r="HL175" s="189"/>
      <c r="HM175" s="189"/>
      <c r="HN175" s="189"/>
      <c r="HO175" s="189"/>
      <c r="HP175" s="189"/>
      <c r="HQ175" s="189"/>
      <c r="HR175" s="189"/>
      <c r="HS175" s="189"/>
      <c r="HT175" s="189"/>
      <c r="HU175" s="189"/>
      <c r="HV175" s="189"/>
      <c r="HW175" s="189"/>
      <c r="HX175" s="189"/>
      <c r="HY175" s="189"/>
      <c r="HZ175" s="189"/>
      <c r="IA175" s="189"/>
      <c r="IB175" s="189"/>
      <c r="IC175" s="189"/>
      <c r="ID175" s="189"/>
      <c r="IE175" s="189"/>
      <c r="IF175" s="189"/>
      <c r="IG175" s="189"/>
      <c r="IH175" s="189"/>
      <c r="II175" s="189"/>
      <c r="IJ175" s="189"/>
      <c r="IK175" s="189"/>
      <c r="IL175" s="189"/>
      <c r="IM175" s="189"/>
      <c r="IN175" s="189"/>
      <c r="IO175" s="189"/>
      <c r="IP175" s="189"/>
      <c r="IQ175" s="189"/>
      <c r="IR175" s="190"/>
    </row>
    <row r="176" spans="1:252" s="8" customFormat="1" hidden="1" x14ac:dyDescent="0.25">
      <c r="A176" s="231"/>
      <c r="B176" s="26"/>
      <c r="C176" s="87">
        <f>IF(C102&lt;=50,1,0)</f>
        <v>1</v>
      </c>
      <c r="D176" s="9">
        <f t="shared" ref="D176:BO176" si="457">IF(D102&lt;=50,1,0)</f>
        <v>0</v>
      </c>
      <c r="E176" s="9">
        <f t="shared" si="457"/>
        <v>0</v>
      </c>
      <c r="F176" s="9">
        <f t="shared" si="457"/>
        <v>0</v>
      </c>
      <c r="G176" s="9">
        <f t="shared" si="457"/>
        <v>0</v>
      </c>
      <c r="H176" s="9">
        <f t="shared" si="457"/>
        <v>0</v>
      </c>
      <c r="I176" s="9">
        <f t="shared" si="457"/>
        <v>0</v>
      </c>
      <c r="J176" s="9">
        <f t="shared" si="457"/>
        <v>0</v>
      </c>
      <c r="K176" s="9">
        <f t="shared" si="457"/>
        <v>0</v>
      </c>
      <c r="L176" s="9">
        <f t="shared" si="457"/>
        <v>0</v>
      </c>
      <c r="M176" s="9">
        <f t="shared" si="457"/>
        <v>0</v>
      </c>
      <c r="N176" s="9">
        <f t="shared" si="457"/>
        <v>0</v>
      </c>
      <c r="O176" s="9">
        <f t="shared" si="457"/>
        <v>0</v>
      </c>
      <c r="P176" s="9">
        <f t="shared" si="457"/>
        <v>0</v>
      </c>
      <c r="Q176" s="9">
        <f t="shared" si="457"/>
        <v>0</v>
      </c>
      <c r="R176" s="9">
        <f t="shared" si="457"/>
        <v>0</v>
      </c>
      <c r="S176" s="9">
        <f t="shared" si="457"/>
        <v>0</v>
      </c>
      <c r="T176" s="9">
        <f t="shared" si="457"/>
        <v>0</v>
      </c>
      <c r="U176" s="9">
        <f t="shared" si="457"/>
        <v>0</v>
      </c>
      <c r="V176" s="9">
        <f t="shared" si="457"/>
        <v>0</v>
      </c>
      <c r="W176" s="9">
        <f t="shared" si="457"/>
        <v>0</v>
      </c>
      <c r="X176" s="9">
        <f t="shared" si="457"/>
        <v>0</v>
      </c>
      <c r="Y176" s="9">
        <f t="shared" si="457"/>
        <v>0</v>
      </c>
      <c r="Z176" s="9">
        <f t="shared" si="457"/>
        <v>0</v>
      </c>
      <c r="AA176" s="9">
        <f t="shared" si="457"/>
        <v>0</v>
      </c>
      <c r="AB176" s="9">
        <f t="shared" si="457"/>
        <v>0</v>
      </c>
      <c r="AC176" s="9">
        <f t="shared" si="457"/>
        <v>0</v>
      </c>
      <c r="AD176" s="9">
        <f t="shared" si="457"/>
        <v>0</v>
      </c>
      <c r="AE176" s="9">
        <f t="shared" si="457"/>
        <v>0</v>
      </c>
      <c r="AF176" s="9">
        <f t="shared" si="457"/>
        <v>0</v>
      </c>
      <c r="AG176" s="9">
        <f t="shared" si="457"/>
        <v>0</v>
      </c>
      <c r="AH176" s="9">
        <f t="shared" si="457"/>
        <v>0</v>
      </c>
      <c r="AI176" s="9">
        <f t="shared" si="457"/>
        <v>0</v>
      </c>
      <c r="AJ176" s="9">
        <f t="shared" si="457"/>
        <v>0</v>
      </c>
      <c r="AK176" s="9">
        <f t="shared" si="457"/>
        <v>0</v>
      </c>
      <c r="AL176" s="9">
        <f t="shared" si="457"/>
        <v>0</v>
      </c>
      <c r="AM176" s="9">
        <f t="shared" si="457"/>
        <v>0</v>
      </c>
      <c r="AN176" s="9">
        <f t="shared" si="457"/>
        <v>0</v>
      </c>
      <c r="AO176" s="9">
        <f t="shared" si="457"/>
        <v>0</v>
      </c>
      <c r="AP176" s="9">
        <f t="shared" si="457"/>
        <v>0</v>
      </c>
      <c r="AQ176" s="9">
        <f t="shared" si="457"/>
        <v>0</v>
      </c>
      <c r="AR176" s="9">
        <f t="shared" si="457"/>
        <v>0</v>
      </c>
      <c r="AS176" s="9">
        <f t="shared" si="457"/>
        <v>0</v>
      </c>
      <c r="AT176" s="9">
        <f t="shared" si="457"/>
        <v>0</v>
      </c>
      <c r="AU176" s="9">
        <f t="shared" si="457"/>
        <v>0</v>
      </c>
      <c r="AV176" s="9">
        <f t="shared" si="457"/>
        <v>0</v>
      </c>
      <c r="AW176" s="9">
        <f t="shared" si="457"/>
        <v>0</v>
      </c>
      <c r="AX176" s="9">
        <f t="shared" si="457"/>
        <v>0</v>
      </c>
      <c r="AY176" s="9">
        <f t="shared" si="457"/>
        <v>0</v>
      </c>
      <c r="AZ176" s="9">
        <f t="shared" si="457"/>
        <v>0</v>
      </c>
      <c r="BA176" s="9">
        <f t="shared" si="457"/>
        <v>0</v>
      </c>
      <c r="BB176" s="9">
        <f t="shared" si="457"/>
        <v>0</v>
      </c>
      <c r="BC176" s="9">
        <f t="shared" si="457"/>
        <v>0</v>
      </c>
      <c r="BD176" s="9">
        <f t="shared" si="457"/>
        <v>0</v>
      </c>
      <c r="BE176" s="9">
        <f t="shared" si="457"/>
        <v>0</v>
      </c>
      <c r="BF176" s="9">
        <f t="shared" si="457"/>
        <v>0</v>
      </c>
      <c r="BG176" s="9">
        <f t="shared" si="457"/>
        <v>0</v>
      </c>
      <c r="BH176" s="9">
        <f t="shared" si="457"/>
        <v>0</v>
      </c>
      <c r="BI176" s="9">
        <f t="shared" si="457"/>
        <v>0</v>
      </c>
      <c r="BJ176" s="9">
        <f t="shared" si="457"/>
        <v>0</v>
      </c>
      <c r="BK176" s="9">
        <f t="shared" si="457"/>
        <v>0</v>
      </c>
      <c r="BL176" s="9">
        <f t="shared" si="457"/>
        <v>0</v>
      </c>
      <c r="BM176" s="9">
        <f t="shared" si="457"/>
        <v>0</v>
      </c>
      <c r="BN176" s="9">
        <f t="shared" si="457"/>
        <v>0</v>
      </c>
      <c r="BO176" s="9">
        <f t="shared" si="457"/>
        <v>0</v>
      </c>
      <c r="BP176" s="9">
        <f t="shared" ref="BP176:EA176" si="458">IF(BP102&lt;=50,1,0)</f>
        <v>0</v>
      </c>
      <c r="BQ176" s="9">
        <f t="shared" si="458"/>
        <v>0</v>
      </c>
      <c r="BR176" s="9">
        <f t="shared" si="458"/>
        <v>0</v>
      </c>
      <c r="BS176" s="9">
        <f t="shared" si="458"/>
        <v>0</v>
      </c>
      <c r="BT176" s="9">
        <f t="shared" si="458"/>
        <v>0</v>
      </c>
      <c r="BU176" s="9">
        <f t="shared" si="458"/>
        <v>0</v>
      </c>
      <c r="BV176" s="9">
        <f t="shared" si="458"/>
        <v>0</v>
      </c>
      <c r="BW176" s="9">
        <f t="shared" si="458"/>
        <v>0</v>
      </c>
      <c r="BX176" s="9">
        <f t="shared" si="458"/>
        <v>0</v>
      </c>
      <c r="BY176" s="9">
        <f t="shared" si="458"/>
        <v>0</v>
      </c>
      <c r="BZ176" s="9">
        <f t="shared" si="458"/>
        <v>0</v>
      </c>
      <c r="CA176" s="9">
        <f t="shared" si="458"/>
        <v>0</v>
      </c>
      <c r="CB176" s="9">
        <f t="shared" si="458"/>
        <v>0</v>
      </c>
      <c r="CC176" s="9">
        <f t="shared" si="458"/>
        <v>0</v>
      </c>
      <c r="CD176" s="9">
        <f t="shared" si="458"/>
        <v>0</v>
      </c>
      <c r="CE176" s="9">
        <f t="shared" si="458"/>
        <v>0</v>
      </c>
      <c r="CF176" s="9">
        <f t="shared" si="458"/>
        <v>0</v>
      </c>
      <c r="CG176" s="9">
        <f t="shared" si="458"/>
        <v>0</v>
      </c>
      <c r="CH176" s="9">
        <f t="shared" si="458"/>
        <v>0</v>
      </c>
      <c r="CI176" s="9">
        <f t="shared" si="458"/>
        <v>0</v>
      </c>
      <c r="CJ176" s="9">
        <f t="shared" si="458"/>
        <v>0</v>
      </c>
      <c r="CK176" s="9">
        <f t="shared" si="458"/>
        <v>0</v>
      </c>
      <c r="CL176" s="9">
        <f t="shared" si="458"/>
        <v>0</v>
      </c>
      <c r="CM176" s="9">
        <f t="shared" si="458"/>
        <v>0</v>
      </c>
      <c r="CN176" s="9">
        <f t="shared" si="458"/>
        <v>0</v>
      </c>
      <c r="CO176" s="9">
        <f t="shared" si="458"/>
        <v>0</v>
      </c>
      <c r="CP176" s="9">
        <f t="shared" si="458"/>
        <v>0</v>
      </c>
      <c r="CQ176" s="9">
        <f t="shared" si="458"/>
        <v>0</v>
      </c>
      <c r="CR176" s="9">
        <f t="shared" si="458"/>
        <v>0</v>
      </c>
      <c r="CS176" s="9">
        <f t="shared" si="458"/>
        <v>0</v>
      </c>
      <c r="CT176" s="9">
        <f t="shared" si="458"/>
        <v>0</v>
      </c>
      <c r="CU176" s="9">
        <f t="shared" si="458"/>
        <v>0</v>
      </c>
      <c r="CV176" s="9">
        <f t="shared" si="458"/>
        <v>0</v>
      </c>
      <c r="CW176" s="9">
        <f t="shared" si="458"/>
        <v>0</v>
      </c>
      <c r="CX176" s="9">
        <f t="shared" si="458"/>
        <v>0</v>
      </c>
      <c r="CY176" s="9">
        <f t="shared" si="458"/>
        <v>0</v>
      </c>
      <c r="CZ176" s="9">
        <f t="shared" si="458"/>
        <v>0</v>
      </c>
      <c r="DA176" s="9">
        <f t="shared" si="458"/>
        <v>0</v>
      </c>
      <c r="DB176" s="9">
        <f t="shared" si="458"/>
        <v>0</v>
      </c>
      <c r="DC176" s="9">
        <f t="shared" si="458"/>
        <v>0</v>
      </c>
      <c r="DD176" s="9">
        <f t="shared" si="458"/>
        <v>0</v>
      </c>
      <c r="DE176" s="9">
        <f t="shared" si="458"/>
        <v>0</v>
      </c>
      <c r="DF176" s="9">
        <f t="shared" si="458"/>
        <v>0</v>
      </c>
      <c r="DG176" s="9">
        <f t="shared" si="458"/>
        <v>0</v>
      </c>
      <c r="DH176" s="9">
        <f t="shared" si="458"/>
        <v>0</v>
      </c>
      <c r="DI176" s="9">
        <f t="shared" si="458"/>
        <v>0</v>
      </c>
      <c r="DJ176" s="9">
        <f t="shared" si="458"/>
        <v>0</v>
      </c>
      <c r="DK176" s="9">
        <f t="shared" si="458"/>
        <v>0</v>
      </c>
      <c r="DL176" s="9">
        <f t="shared" si="458"/>
        <v>0</v>
      </c>
      <c r="DM176" s="9">
        <f t="shared" si="458"/>
        <v>0</v>
      </c>
      <c r="DN176" s="9">
        <f t="shared" si="458"/>
        <v>0</v>
      </c>
      <c r="DO176" s="9">
        <f t="shared" si="458"/>
        <v>0</v>
      </c>
      <c r="DP176" s="9">
        <f t="shared" si="458"/>
        <v>0</v>
      </c>
      <c r="DQ176" s="9">
        <f t="shared" si="458"/>
        <v>0</v>
      </c>
      <c r="DR176" s="9">
        <f t="shared" si="458"/>
        <v>0</v>
      </c>
      <c r="DS176" s="9">
        <f t="shared" si="458"/>
        <v>0</v>
      </c>
      <c r="DT176" s="9">
        <f t="shared" si="458"/>
        <v>0</v>
      </c>
      <c r="DU176" s="9">
        <f t="shared" si="458"/>
        <v>0</v>
      </c>
      <c r="DV176" s="9">
        <f t="shared" si="458"/>
        <v>0</v>
      </c>
      <c r="DW176" s="9">
        <f t="shared" si="458"/>
        <v>0</v>
      </c>
      <c r="DX176" s="9">
        <f t="shared" si="458"/>
        <v>0</v>
      </c>
      <c r="DY176" s="9">
        <f t="shared" si="458"/>
        <v>0</v>
      </c>
      <c r="DZ176" s="9">
        <f t="shared" si="458"/>
        <v>0</v>
      </c>
      <c r="EA176" s="9">
        <f t="shared" si="458"/>
        <v>0</v>
      </c>
      <c r="EB176" s="9">
        <f t="shared" ref="EB176:GM176" si="459">IF(EB102&lt;=50,1,0)</f>
        <v>0</v>
      </c>
      <c r="EC176" s="9">
        <f t="shared" si="459"/>
        <v>0</v>
      </c>
      <c r="ED176" s="9">
        <f t="shared" si="459"/>
        <v>0</v>
      </c>
      <c r="EE176" s="9">
        <f t="shared" si="459"/>
        <v>0</v>
      </c>
      <c r="EF176" s="9">
        <f t="shared" si="459"/>
        <v>0</v>
      </c>
      <c r="EG176" s="9">
        <f t="shared" si="459"/>
        <v>0</v>
      </c>
      <c r="EH176" s="9">
        <f t="shared" si="459"/>
        <v>0</v>
      </c>
      <c r="EI176" s="9">
        <f t="shared" si="459"/>
        <v>0</v>
      </c>
      <c r="EJ176" s="9">
        <f t="shared" si="459"/>
        <v>0</v>
      </c>
      <c r="EK176" s="9">
        <f t="shared" si="459"/>
        <v>0</v>
      </c>
      <c r="EL176" s="9">
        <f t="shared" si="459"/>
        <v>0</v>
      </c>
      <c r="EM176" s="9">
        <f t="shared" si="459"/>
        <v>0</v>
      </c>
      <c r="EN176" s="9">
        <f t="shared" si="459"/>
        <v>0</v>
      </c>
      <c r="EO176" s="9">
        <f t="shared" si="459"/>
        <v>0</v>
      </c>
      <c r="EP176" s="9">
        <f t="shared" si="459"/>
        <v>0</v>
      </c>
      <c r="EQ176" s="9">
        <f t="shared" si="459"/>
        <v>0</v>
      </c>
      <c r="ER176" s="9">
        <f t="shared" si="459"/>
        <v>0</v>
      </c>
      <c r="ES176" s="9">
        <f t="shared" si="459"/>
        <v>0</v>
      </c>
      <c r="ET176" s="9">
        <f t="shared" si="459"/>
        <v>0</v>
      </c>
      <c r="EU176" s="9">
        <f t="shared" si="459"/>
        <v>0</v>
      </c>
      <c r="EV176" s="9">
        <f t="shared" si="459"/>
        <v>0</v>
      </c>
      <c r="EW176" s="9">
        <f t="shared" si="459"/>
        <v>0</v>
      </c>
      <c r="EX176" s="9">
        <f t="shared" si="459"/>
        <v>0</v>
      </c>
      <c r="EY176" s="9">
        <f t="shared" si="459"/>
        <v>0</v>
      </c>
      <c r="EZ176" s="9">
        <f t="shared" si="459"/>
        <v>0</v>
      </c>
      <c r="FA176" s="9">
        <f t="shared" si="459"/>
        <v>0</v>
      </c>
      <c r="FB176" s="9">
        <f t="shared" si="459"/>
        <v>0</v>
      </c>
      <c r="FC176" s="9">
        <f t="shared" si="459"/>
        <v>0</v>
      </c>
      <c r="FD176" s="9">
        <f t="shared" si="459"/>
        <v>0</v>
      </c>
      <c r="FE176" s="9">
        <f t="shared" si="459"/>
        <v>0</v>
      </c>
      <c r="FF176" s="9">
        <f t="shared" si="459"/>
        <v>0</v>
      </c>
      <c r="FG176" s="9">
        <f t="shared" si="459"/>
        <v>0</v>
      </c>
      <c r="FH176" s="9">
        <f t="shared" si="459"/>
        <v>0</v>
      </c>
      <c r="FI176" s="9">
        <f t="shared" si="459"/>
        <v>0</v>
      </c>
      <c r="FJ176" s="9">
        <f t="shared" si="459"/>
        <v>0</v>
      </c>
      <c r="FK176" s="9">
        <f t="shared" si="459"/>
        <v>1</v>
      </c>
      <c r="FL176" s="9">
        <f t="shared" si="459"/>
        <v>1</v>
      </c>
      <c r="FM176" s="9">
        <f t="shared" si="459"/>
        <v>1</v>
      </c>
      <c r="FN176" s="9">
        <f t="shared" si="459"/>
        <v>1</v>
      </c>
      <c r="FO176" s="9">
        <f t="shared" si="459"/>
        <v>1</v>
      </c>
      <c r="FP176" s="9">
        <f t="shared" si="459"/>
        <v>1</v>
      </c>
      <c r="FQ176" s="9">
        <f t="shared" si="459"/>
        <v>1</v>
      </c>
      <c r="FR176" s="9">
        <f t="shared" si="459"/>
        <v>1</v>
      </c>
      <c r="FS176" s="9">
        <f t="shared" si="459"/>
        <v>1</v>
      </c>
      <c r="FT176" s="9">
        <f t="shared" si="459"/>
        <v>1</v>
      </c>
      <c r="FU176" s="9">
        <f t="shared" si="459"/>
        <v>1</v>
      </c>
      <c r="FV176" s="9">
        <f t="shared" si="459"/>
        <v>1</v>
      </c>
      <c r="FW176" s="9">
        <f t="shared" si="459"/>
        <v>1</v>
      </c>
      <c r="FX176" s="9">
        <f t="shared" si="459"/>
        <v>1</v>
      </c>
      <c r="FY176" s="9">
        <f t="shared" si="459"/>
        <v>1</v>
      </c>
      <c r="FZ176" s="9">
        <f t="shared" si="459"/>
        <v>1</v>
      </c>
      <c r="GA176" s="9">
        <f t="shared" si="459"/>
        <v>1</v>
      </c>
      <c r="GB176" s="9">
        <f t="shared" si="459"/>
        <v>1</v>
      </c>
      <c r="GC176" s="9">
        <f t="shared" si="459"/>
        <v>1</v>
      </c>
      <c r="GD176" s="9">
        <f t="shared" si="459"/>
        <v>1</v>
      </c>
      <c r="GE176" s="9">
        <f t="shared" si="459"/>
        <v>1</v>
      </c>
      <c r="GF176" s="9">
        <f t="shared" si="459"/>
        <v>1</v>
      </c>
      <c r="GG176" s="9">
        <f t="shared" si="459"/>
        <v>1</v>
      </c>
      <c r="GH176" s="9">
        <f t="shared" si="459"/>
        <v>1</v>
      </c>
      <c r="GI176" s="9">
        <f t="shared" si="459"/>
        <v>1</v>
      </c>
      <c r="GJ176" s="9">
        <f t="shared" si="459"/>
        <v>1</v>
      </c>
      <c r="GK176" s="9">
        <f t="shared" si="459"/>
        <v>1</v>
      </c>
      <c r="GL176" s="9">
        <f t="shared" si="459"/>
        <v>1</v>
      </c>
      <c r="GM176" s="9">
        <f t="shared" si="459"/>
        <v>1</v>
      </c>
      <c r="GN176" s="9">
        <f t="shared" ref="GN176:IR176" si="460">IF(GN102&lt;=50,1,0)</f>
        <v>1</v>
      </c>
      <c r="GO176" s="9">
        <f t="shared" si="460"/>
        <v>1</v>
      </c>
      <c r="GP176" s="9">
        <f t="shared" si="460"/>
        <v>1</v>
      </c>
      <c r="GQ176" s="9">
        <f t="shared" si="460"/>
        <v>1</v>
      </c>
      <c r="GR176" s="9">
        <f t="shared" si="460"/>
        <v>1</v>
      </c>
      <c r="GS176" s="9">
        <f t="shared" si="460"/>
        <v>1</v>
      </c>
      <c r="GT176" s="9">
        <f t="shared" si="460"/>
        <v>1</v>
      </c>
      <c r="GU176" s="9">
        <f t="shared" si="460"/>
        <v>1</v>
      </c>
      <c r="GV176" s="9">
        <f t="shared" si="460"/>
        <v>1</v>
      </c>
      <c r="GW176" s="9">
        <f t="shared" si="460"/>
        <v>1</v>
      </c>
      <c r="GX176" s="9">
        <f t="shared" si="460"/>
        <v>1</v>
      </c>
      <c r="GY176" s="9">
        <f t="shared" si="460"/>
        <v>1</v>
      </c>
      <c r="GZ176" s="9">
        <f t="shared" si="460"/>
        <v>1</v>
      </c>
      <c r="HA176" s="9">
        <f t="shared" si="460"/>
        <v>1</v>
      </c>
      <c r="HB176" s="9">
        <f t="shared" si="460"/>
        <v>1</v>
      </c>
      <c r="HC176" s="9">
        <f t="shared" si="460"/>
        <v>1</v>
      </c>
      <c r="HD176" s="9">
        <f t="shared" si="460"/>
        <v>1</v>
      </c>
      <c r="HE176" s="9">
        <f t="shared" si="460"/>
        <v>1</v>
      </c>
      <c r="HF176" s="9">
        <f t="shared" si="460"/>
        <v>1</v>
      </c>
      <c r="HG176" s="9">
        <f t="shared" si="460"/>
        <v>1</v>
      </c>
      <c r="HH176" s="9">
        <f t="shared" si="460"/>
        <v>1</v>
      </c>
      <c r="HI176" s="9">
        <f t="shared" si="460"/>
        <v>1</v>
      </c>
      <c r="HJ176" s="9">
        <f t="shared" si="460"/>
        <v>1</v>
      </c>
      <c r="HK176" s="9">
        <f t="shared" si="460"/>
        <v>1</v>
      </c>
      <c r="HL176" s="9">
        <f t="shared" si="460"/>
        <v>1</v>
      </c>
      <c r="HM176" s="9">
        <f t="shared" si="460"/>
        <v>1</v>
      </c>
      <c r="HN176" s="9">
        <f t="shared" si="460"/>
        <v>1</v>
      </c>
      <c r="HO176" s="9">
        <f t="shared" si="460"/>
        <v>1</v>
      </c>
      <c r="HP176" s="9">
        <f t="shared" si="460"/>
        <v>1</v>
      </c>
      <c r="HQ176" s="9">
        <f t="shared" si="460"/>
        <v>1</v>
      </c>
      <c r="HR176" s="9">
        <f t="shared" si="460"/>
        <v>1</v>
      </c>
      <c r="HS176" s="9">
        <f t="shared" si="460"/>
        <v>1</v>
      </c>
      <c r="HT176" s="9">
        <f t="shared" si="460"/>
        <v>1</v>
      </c>
      <c r="HU176" s="9">
        <f t="shared" si="460"/>
        <v>1</v>
      </c>
      <c r="HV176" s="9">
        <f t="shared" si="460"/>
        <v>1</v>
      </c>
      <c r="HW176" s="9">
        <f t="shared" si="460"/>
        <v>1</v>
      </c>
      <c r="HX176" s="9">
        <f t="shared" si="460"/>
        <v>1</v>
      </c>
      <c r="HY176" s="9">
        <f t="shared" si="460"/>
        <v>1</v>
      </c>
      <c r="HZ176" s="9">
        <f t="shared" si="460"/>
        <v>1</v>
      </c>
      <c r="IA176" s="9">
        <f t="shared" si="460"/>
        <v>1</v>
      </c>
      <c r="IB176" s="9">
        <f t="shared" si="460"/>
        <v>1</v>
      </c>
      <c r="IC176" s="9">
        <f t="shared" si="460"/>
        <v>1</v>
      </c>
      <c r="ID176" s="9">
        <f t="shared" si="460"/>
        <v>1</v>
      </c>
      <c r="IE176" s="9">
        <f t="shared" si="460"/>
        <v>1</v>
      </c>
      <c r="IF176" s="9">
        <f t="shared" si="460"/>
        <v>1</v>
      </c>
      <c r="IG176" s="9">
        <f t="shared" si="460"/>
        <v>1</v>
      </c>
      <c r="IH176" s="9">
        <f t="shared" si="460"/>
        <v>1</v>
      </c>
      <c r="II176" s="9">
        <f t="shared" si="460"/>
        <v>1</v>
      </c>
      <c r="IJ176" s="9">
        <f t="shared" si="460"/>
        <v>1</v>
      </c>
      <c r="IK176" s="9">
        <f t="shared" si="460"/>
        <v>1</v>
      </c>
      <c r="IL176" s="9">
        <f t="shared" si="460"/>
        <v>1</v>
      </c>
      <c r="IM176" s="9">
        <f t="shared" si="460"/>
        <v>1</v>
      </c>
      <c r="IN176" s="9">
        <f t="shared" si="460"/>
        <v>1</v>
      </c>
      <c r="IO176" s="9">
        <f t="shared" si="460"/>
        <v>1</v>
      </c>
      <c r="IP176" s="9">
        <f t="shared" si="460"/>
        <v>1</v>
      </c>
      <c r="IQ176" s="9">
        <f t="shared" si="460"/>
        <v>1</v>
      </c>
      <c r="IR176" s="9">
        <f t="shared" si="460"/>
        <v>1</v>
      </c>
    </row>
    <row r="177" spans="1:252" s="8" customFormat="1" hidden="1" x14ac:dyDescent="0.25">
      <c r="A177" s="216"/>
      <c r="B177" s="26"/>
      <c r="C177" s="9">
        <f>IF(AND(C106=0,C176=1,B147=0),1,0)</f>
        <v>0</v>
      </c>
      <c r="D177" s="9">
        <f t="shared" ref="D177:BO177" si="461">IF(AND(D106=0,D176=1,C147=0),1,0)</f>
        <v>0</v>
      </c>
      <c r="E177" s="9">
        <f t="shared" si="461"/>
        <v>0</v>
      </c>
      <c r="F177" s="9">
        <f t="shared" si="461"/>
        <v>0</v>
      </c>
      <c r="G177" s="9">
        <f t="shared" si="461"/>
        <v>0</v>
      </c>
      <c r="H177" s="9">
        <f t="shared" si="461"/>
        <v>0</v>
      </c>
      <c r="I177" s="9">
        <f t="shared" si="461"/>
        <v>0</v>
      </c>
      <c r="J177" s="9">
        <f t="shared" si="461"/>
        <v>0</v>
      </c>
      <c r="K177" s="9">
        <f t="shared" si="461"/>
        <v>0</v>
      </c>
      <c r="L177" s="9">
        <f t="shared" si="461"/>
        <v>0</v>
      </c>
      <c r="M177" s="9">
        <f t="shared" si="461"/>
        <v>0</v>
      </c>
      <c r="N177" s="9">
        <f t="shared" si="461"/>
        <v>0</v>
      </c>
      <c r="O177" s="9">
        <f t="shared" si="461"/>
        <v>0</v>
      </c>
      <c r="P177" s="9">
        <f t="shared" si="461"/>
        <v>0</v>
      </c>
      <c r="Q177" s="9">
        <f t="shared" si="461"/>
        <v>0</v>
      </c>
      <c r="R177" s="9">
        <f t="shared" si="461"/>
        <v>0</v>
      </c>
      <c r="S177" s="9">
        <f t="shared" si="461"/>
        <v>0</v>
      </c>
      <c r="T177" s="9">
        <f t="shared" si="461"/>
        <v>0</v>
      </c>
      <c r="U177" s="9">
        <f t="shared" si="461"/>
        <v>0</v>
      </c>
      <c r="V177" s="9">
        <f t="shared" si="461"/>
        <v>0</v>
      </c>
      <c r="W177" s="9">
        <f t="shared" si="461"/>
        <v>0</v>
      </c>
      <c r="X177" s="9">
        <f t="shared" si="461"/>
        <v>0</v>
      </c>
      <c r="Y177" s="9">
        <f t="shared" si="461"/>
        <v>0</v>
      </c>
      <c r="Z177" s="9">
        <f t="shared" si="461"/>
        <v>0</v>
      </c>
      <c r="AA177" s="9">
        <f t="shared" si="461"/>
        <v>0</v>
      </c>
      <c r="AB177" s="9">
        <f t="shared" si="461"/>
        <v>0</v>
      </c>
      <c r="AC177" s="9">
        <f t="shared" si="461"/>
        <v>0</v>
      </c>
      <c r="AD177" s="9">
        <f t="shared" si="461"/>
        <v>0</v>
      </c>
      <c r="AE177" s="9">
        <f t="shared" si="461"/>
        <v>0</v>
      </c>
      <c r="AF177" s="9">
        <f t="shared" si="461"/>
        <v>0</v>
      </c>
      <c r="AG177" s="9">
        <f t="shared" si="461"/>
        <v>0</v>
      </c>
      <c r="AH177" s="9">
        <f t="shared" si="461"/>
        <v>0</v>
      </c>
      <c r="AI177" s="9">
        <f t="shared" si="461"/>
        <v>0</v>
      </c>
      <c r="AJ177" s="9">
        <f t="shared" si="461"/>
        <v>0</v>
      </c>
      <c r="AK177" s="9">
        <f t="shared" si="461"/>
        <v>0</v>
      </c>
      <c r="AL177" s="9">
        <f t="shared" si="461"/>
        <v>0</v>
      </c>
      <c r="AM177" s="9">
        <f t="shared" si="461"/>
        <v>0</v>
      </c>
      <c r="AN177" s="9">
        <f t="shared" si="461"/>
        <v>0</v>
      </c>
      <c r="AO177" s="9">
        <f t="shared" si="461"/>
        <v>0</v>
      </c>
      <c r="AP177" s="9">
        <f t="shared" si="461"/>
        <v>0</v>
      </c>
      <c r="AQ177" s="9">
        <f t="shared" si="461"/>
        <v>0</v>
      </c>
      <c r="AR177" s="9">
        <f t="shared" si="461"/>
        <v>0</v>
      </c>
      <c r="AS177" s="9">
        <f t="shared" si="461"/>
        <v>0</v>
      </c>
      <c r="AT177" s="9">
        <f t="shared" si="461"/>
        <v>0</v>
      </c>
      <c r="AU177" s="9">
        <f t="shared" si="461"/>
        <v>0</v>
      </c>
      <c r="AV177" s="9">
        <f t="shared" si="461"/>
        <v>0</v>
      </c>
      <c r="AW177" s="9">
        <f t="shared" si="461"/>
        <v>0</v>
      </c>
      <c r="AX177" s="9">
        <f t="shared" si="461"/>
        <v>0</v>
      </c>
      <c r="AY177" s="9">
        <f t="shared" si="461"/>
        <v>0</v>
      </c>
      <c r="AZ177" s="9">
        <f t="shared" si="461"/>
        <v>0</v>
      </c>
      <c r="BA177" s="9">
        <f t="shared" si="461"/>
        <v>0</v>
      </c>
      <c r="BB177" s="9">
        <f t="shared" si="461"/>
        <v>0</v>
      </c>
      <c r="BC177" s="9">
        <f t="shared" si="461"/>
        <v>0</v>
      </c>
      <c r="BD177" s="9">
        <f t="shared" si="461"/>
        <v>0</v>
      </c>
      <c r="BE177" s="9">
        <f t="shared" si="461"/>
        <v>0</v>
      </c>
      <c r="BF177" s="9">
        <f t="shared" si="461"/>
        <v>0</v>
      </c>
      <c r="BG177" s="9">
        <f t="shared" si="461"/>
        <v>0</v>
      </c>
      <c r="BH177" s="9">
        <f t="shared" si="461"/>
        <v>0</v>
      </c>
      <c r="BI177" s="9">
        <f t="shared" si="461"/>
        <v>0</v>
      </c>
      <c r="BJ177" s="9">
        <f t="shared" si="461"/>
        <v>0</v>
      </c>
      <c r="BK177" s="9">
        <f t="shared" si="461"/>
        <v>0</v>
      </c>
      <c r="BL177" s="9">
        <f t="shared" si="461"/>
        <v>0</v>
      </c>
      <c r="BM177" s="9">
        <f t="shared" si="461"/>
        <v>0</v>
      </c>
      <c r="BN177" s="9">
        <f t="shared" si="461"/>
        <v>0</v>
      </c>
      <c r="BO177" s="9">
        <f t="shared" si="461"/>
        <v>0</v>
      </c>
      <c r="BP177" s="9">
        <f t="shared" ref="BP177:EA177" si="462">IF(AND(BP106=0,BP176=1,BO147=0),1,0)</f>
        <v>0</v>
      </c>
      <c r="BQ177" s="9">
        <f t="shared" si="462"/>
        <v>0</v>
      </c>
      <c r="BR177" s="9">
        <f t="shared" si="462"/>
        <v>0</v>
      </c>
      <c r="BS177" s="9">
        <f t="shared" si="462"/>
        <v>0</v>
      </c>
      <c r="BT177" s="9">
        <f t="shared" si="462"/>
        <v>0</v>
      </c>
      <c r="BU177" s="9">
        <f t="shared" si="462"/>
        <v>0</v>
      </c>
      <c r="BV177" s="9">
        <f t="shared" si="462"/>
        <v>0</v>
      </c>
      <c r="BW177" s="9">
        <f t="shared" si="462"/>
        <v>0</v>
      </c>
      <c r="BX177" s="9">
        <f t="shared" si="462"/>
        <v>0</v>
      </c>
      <c r="BY177" s="9">
        <f t="shared" si="462"/>
        <v>0</v>
      </c>
      <c r="BZ177" s="9">
        <f t="shared" si="462"/>
        <v>0</v>
      </c>
      <c r="CA177" s="9">
        <f t="shared" si="462"/>
        <v>0</v>
      </c>
      <c r="CB177" s="9">
        <f t="shared" si="462"/>
        <v>0</v>
      </c>
      <c r="CC177" s="9">
        <f t="shared" si="462"/>
        <v>0</v>
      </c>
      <c r="CD177" s="9">
        <f t="shared" si="462"/>
        <v>0</v>
      </c>
      <c r="CE177" s="9">
        <f t="shared" si="462"/>
        <v>0</v>
      </c>
      <c r="CF177" s="9">
        <f t="shared" si="462"/>
        <v>0</v>
      </c>
      <c r="CG177" s="9">
        <f t="shared" si="462"/>
        <v>0</v>
      </c>
      <c r="CH177" s="9">
        <f t="shared" si="462"/>
        <v>0</v>
      </c>
      <c r="CI177" s="9">
        <f t="shared" si="462"/>
        <v>0</v>
      </c>
      <c r="CJ177" s="9">
        <f t="shared" si="462"/>
        <v>0</v>
      </c>
      <c r="CK177" s="9">
        <f t="shared" si="462"/>
        <v>0</v>
      </c>
      <c r="CL177" s="9">
        <f t="shared" si="462"/>
        <v>0</v>
      </c>
      <c r="CM177" s="9">
        <f t="shared" si="462"/>
        <v>0</v>
      </c>
      <c r="CN177" s="9">
        <f t="shared" si="462"/>
        <v>0</v>
      </c>
      <c r="CO177" s="9">
        <f t="shared" si="462"/>
        <v>0</v>
      </c>
      <c r="CP177" s="9">
        <f t="shared" si="462"/>
        <v>0</v>
      </c>
      <c r="CQ177" s="9">
        <f t="shared" si="462"/>
        <v>0</v>
      </c>
      <c r="CR177" s="9">
        <f t="shared" si="462"/>
        <v>0</v>
      </c>
      <c r="CS177" s="9">
        <f t="shared" si="462"/>
        <v>0</v>
      </c>
      <c r="CT177" s="9">
        <f t="shared" si="462"/>
        <v>0</v>
      </c>
      <c r="CU177" s="9">
        <f t="shared" si="462"/>
        <v>0</v>
      </c>
      <c r="CV177" s="9">
        <f t="shared" si="462"/>
        <v>0</v>
      </c>
      <c r="CW177" s="9">
        <f t="shared" si="462"/>
        <v>0</v>
      </c>
      <c r="CX177" s="9">
        <f t="shared" si="462"/>
        <v>0</v>
      </c>
      <c r="CY177" s="9">
        <f t="shared" si="462"/>
        <v>0</v>
      </c>
      <c r="CZ177" s="9">
        <f t="shared" si="462"/>
        <v>0</v>
      </c>
      <c r="DA177" s="9">
        <f t="shared" si="462"/>
        <v>0</v>
      </c>
      <c r="DB177" s="9">
        <f t="shared" si="462"/>
        <v>0</v>
      </c>
      <c r="DC177" s="9">
        <f t="shared" si="462"/>
        <v>0</v>
      </c>
      <c r="DD177" s="9">
        <f t="shared" si="462"/>
        <v>0</v>
      </c>
      <c r="DE177" s="9">
        <f t="shared" si="462"/>
        <v>0</v>
      </c>
      <c r="DF177" s="9">
        <f t="shared" si="462"/>
        <v>0</v>
      </c>
      <c r="DG177" s="9">
        <f t="shared" si="462"/>
        <v>0</v>
      </c>
      <c r="DH177" s="9">
        <f t="shared" si="462"/>
        <v>0</v>
      </c>
      <c r="DI177" s="9">
        <f t="shared" si="462"/>
        <v>0</v>
      </c>
      <c r="DJ177" s="9">
        <f t="shared" si="462"/>
        <v>0</v>
      </c>
      <c r="DK177" s="9">
        <f t="shared" si="462"/>
        <v>0</v>
      </c>
      <c r="DL177" s="9">
        <f t="shared" si="462"/>
        <v>0</v>
      </c>
      <c r="DM177" s="9">
        <f t="shared" si="462"/>
        <v>0</v>
      </c>
      <c r="DN177" s="9">
        <f t="shared" si="462"/>
        <v>0</v>
      </c>
      <c r="DO177" s="9">
        <f t="shared" si="462"/>
        <v>0</v>
      </c>
      <c r="DP177" s="9">
        <f t="shared" si="462"/>
        <v>0</v>
      </c>
      <c r="DQ177" s="9">
        <f t="shared" si="462"/>
        <v>0</v>
      </c>
      <c r="DR177" s="9">
        <f t="shared" si="462"/>
        <v>0</v>
      </c>
      <c r="DS177" s="9">
        <f t="shared" si="462"/>
        <v>0</v>
      </c>
      <c r="DT177" s="9">
        <f t="shared" si="462"/>
        <v>0</v>
      </c>
      <c r="DU177" s="9">
        <f t="shared" si="462"/>
        <v>0</v>
      </c>
      <c r="DV177" s="9">
        <f t="shared" si="462"/>
        <v>0</v>
      </c>
      <c r="DW177" s="9">
        <f t="shared" si="462"/>
        <v>0</v>
      </c>
      <c r="DX177" s="9">
        <f t="shared" si="462"/>
        <v>0</v>
      </c>
      <c r="DY177" s="9">
        <f t="shared" si="462"/>
        <v>0</v>
      </c>
      <c r="DZ177" s="9">
        <f t="shared" si="462"/>
        <v>0</v>
      </c>
      <c r="EA177" s="9">
        <f t="shared" si="462"/>
        <v>0</v>
      </c>
      <c r="EB177" s="9">
        <f t="shared" ref="EB177:GM177" si="463">IF(AND(EB106=0,EB176=1,EA147=0),1,0)</f>
        <v>0</v>
      </c>
      <c r="EC177" s="9">
        <f t="shared" si="463"/>
        <v>0</v>
      </c>
      <c r="ED177" s="9">
        <f t="shared" si="463"/>
        <v>0</v>
      </c>
      <c r="EE177" s="9">
        <f t="shared" si="463"/>
        <v>0</v>
      </c>
      <c r="EF177" s="9">
        <f t="shared" si="463"/>
        <v>0</v>
      </c>
      <c r="EG177" s="9">
        <f t="shared" si="463"/>
        <v>0</v>
      </c>
      <c r="EH177" s="9">
        <f t="shared" si="463"/>
        <v>0</v>
      </c>
      <c r="EI177" s="9">
        <f t="shared" si="463"/>
        <v>0</v>
      </c>
      <c r="EJ177" s="9">
        <f t="shared" si="463"/>
        <v>0</v>
      </c>
      <c r="EK177" s="9">
        <f t="shared" si="463"/>
        <v>0</v>
      </c>
      <c r="EL177" s="9">
        <f t="shared" si="463"/>
        <v>0</v>
      </c>
      <c r="EM177" s="9">
        <f t="shared" si="463"/>
        <v>0</v>
      </c>
      <c r="EN177" s="9">
        <f t="shared" si="463"/>
        <v>0</v>
      </c>
      <c r="EO177" s="9">
        <f t="shared" si="463"/>
        <v>0</v>
      </c>
      <c r="EP177" s="9">
        <f t="shared" si="463"/>
        <v>0</v>
      </c>
      <c r="EQ177" s="9">
        <f t="shared" si="463"/>
        <v>0</v>
      </c>
      <c r="ER177" s="9">
        <f t="shared" si="463"/>
        <v>0</v>
      </c>
      <c r="ES177" s="9">
        <f t="shared" si="463"/>
        <v>0</v>
      </c>
      <c r="ET177" s="9">
        <f t="shared" si="463"/>
        <v>0</v>
      </c>
      <c r="EU177" s="9">
        <f t="shared" si="463"/>
        <v>0</v>
      </c>
      <c r="EV177" s="9">
        <f t="shared" si="463"/>
        <v>0</v>
      </c>
      <c r="EW177" s="9">
        <f t="shared" si="463"/>
        <v>0</v>
      </c>
      <c r="EX177" s="9">
        <f t="shared" si="463"/>
        <v>0</v>
      </c>
      <c r="EY177" s="9">
        <f t="shared" si="463"/>
        <v>0</v>
      </c>
      <c r="EZ177" s="9">
        <f t="shared" si="463"/>
        <v>0</v>
      </c>
      <c r="FA177" s="9">
        <f t="shared" si="463"/>
        <v>0</v>
      </c>
      <c r="FB177" s="9">
        <f t="shared" si="463"/>
        <v>0</v>
      </c>
      <c r="FC177" s="9">
        <f t="shared" si="463"/>
        <v>0</v>
      </c>
      <c r="FD177" s="9">
        <f t="shared" si="463"/>
        <v>0</v>
      </c>
      <c r="FE177" s="9">
        <f t="shared" si="463"/>
        <v>0</v>
      </c>
      <c r="FF177" s="9">
        <f t="shared" si="463"/>
        <v>0</v>
      </c>
      <c r="FG177" s="9">
        <f t="shared" si="463"/>
        <v>0</v>
      </c>
      <c r="FH177" s="9">
        <f t="shared" si="463"/>
        <v>0</v>
      </c>
      <c r="FI177" s="9">
        <f t="shared" si="463"/>
        <v>0</v>
      </c>
      <c r="FJ177" s="9">
        <f t="shared" si="463"/>
        <v>0</v>
      </c>
      <c r="FK177" s="9">
        <f t="shared" si="463"/>
        <v>0</v>
      </c>
      <c r="FL177" s="9">
        <f t="shared" si="463"/>
        <v>0</v>
      </c>
      <c r="FM177" s="9">
        <f t="shared" si="463"/>
        <v>0</v>
      </c>
      <c r="FN177" s="9">
        <f t="shared" si="463"/>
        <v>0</v>
      </c>
      <c r="FO177" s="9">
        <f t="shared" si="463"/>
        <v>0</v>
      </c>
      <c r="FP177" s="9">
        <f t="shared" si="463"/>
        <v>1</v>
      </c>
      <c r="FQ177" s="9">
        <f t="shared" si="463"/>
        <v>1</v>
      </c>
      <c r="FR177" s="9">
        <f t="shared" si="463"/>
        <v>1</v>
      </c>
      <c r="FS177" s="9">
        <f t="shared" si="463"/>
        <v>1</v>
      </c>
      <c r="FT177" s="9">
        <f t="shared" si="463"/>
        <v>1</v>
      </c>
      <c r="FU177" s="9">
        <f t="shared" si="463"/>
        <v>1</v>
      </c>
      <c r="FV177" s="9">
        <f t="shared" si="463"/>
        <v>1</v>
      </c>
      <c r="FW177" s="9">
        <f t="shared" si="463"/>
        <v>1</v>
      </c>
      <c r="FX177" s="9">
        <f t="shared" si="463"/>
        <v>1</v>
      </c>
      <c r="FY177" s="9">
        <f t="shared" si="463"/>
        <v>1</v>
      </c>
      <c r="FZ177" s="9">
        <f t="shared" si="463"/>
        <v>1</v>
      </c>
      <c r="GA177" s="9">
        <f t="shared" si="463"/>
        <v>1</v>
      </c>
      <c r="GB177" s="9">
        <f t="shared" si="463"/>
        <v>1</v>
      </c>
      <c r="GC177" s="9">
        <f t="shared" si="463"/>
        <v>1</v>
      </c>
      <c r="GD177" s="9">
        <f t="shared" si="463"/>
        <v>1</v>
      </c>
      <c r="GE177" s="9">
        <f t="shared" si="463"/>
        <v>1</v>
      </c>
      <c r="GF177" s="9">
        <f t="shared" si="463"/>
        <v>1</v>
      </c>
      <c r="GG177" s="9">
        <f t="shared" si="463"/>
        <v>1</v>
      </c>
      <c r="GH177" s="9">
        <f t="shared" si="463"/>
        <v>1</v>
      </c>
      <c r="GI177" s="9">
        <f t="shared" si="463"/>
        <v>1</v>
      </c>
      <c r="GJ177" s="9">
        <f t="shared" si="463"/>
        <v>1</v>
      </c>
      <c r="GK177" s="9">
        <f t="shared" si="463"/>
        <v>1</v>
      </c>
      <c r="GL177" s="9">
        <f t="shared" si="463"/>
        <v>1</v>
      </c>
      <c r="GM177" s="9">
        <f t="shared" si="463"/>
        <v>1</v>
      </c>
      <c r="GN177" s="9">
        <f t="shared" ref="GN177:IR177" si="464">IF(AND(GN106=0,GN176=1,GM147=0),1,0)</f>
        <v>1</v>
      </c>
      <c r="GO177" s="9">
        <f t="shared" si="464"/>
        <v>1</v>
      </c>
      <c r="GP177" s="9">
        <f t="shared" si="464"/>
        <v>1</v>
      </c>
      <c r="GQ177" s="9">
        <f t="shared" si="464"/>
        <v>1</v>
      </c>
      <c r="GR177" s="9">
        <f t="shared" si="464"/>
        <v>1</v>
      </c>
      <c r="GS177" s="9">
        <f t="shared" si="464"/>
        <v>1</v>
      </c>
      <c r="GT177" s="9">
        <f t="shared" si="464"/>
        <v>1</v>
      </c>
      <c r="GU177" s="9">
        <f t="shared" si="464"/>
        <v>1</v>
      </c>
      <c r="GV177" s="9">
        <f t="shared" si="464"/>
        <v>1</v>
      </c>
      <c r="GW177" s="9">
        <f t="shared" si="464"/>
        <v>1</v>
      </c>
      <c r="GX177" s="9">
        <f t="shared" si="464"/>
        <v>1</v>
      </c>
      <c r="GY177" s="9">
        <f t="shared" si="464"/>
        <v>1</v>
      </c>
      <c r="GZ177" s="9">
        <f t="shared" si="464"/>
        <v>1</v>
      </c>
      <c r="HA177" s="9">
        <f t="shared" si="464"/>
        <v>1</v>
      </c>
      <c r="HB177" s="9">
        <f t="shared" si="464"/>
        <v>1</v>
      </c>
      <c r="HC177" s="9">
        <f t="shared" si="464"/>
        <v>1</v>
      </c>
      <c r="HD177" s="9">
        <f t="shared" si="464"/>
        <v>1</v>
      </c>
      <c r="HE177" s="9">
        <f t="shared" si="464"/>
        <v>1</v>
      </c>
      <c r="HF177" s="9">
        <f t="shared" si="464"/>
        <v>1</v>
      </c>
      <c r="HG177" s="9">
        <f t="shared" si="464"/>
        <v>1</v>
      </c>
      <c r="HH177" s="9">
        <f t="shared" si="464"/>
        <v>1</v>
      </c>
      <c r="HI177" s="9">
        <f t="shared" si="464"/>
        <v>1</v>
      </c>
      <c r="HJ177" s="9">
        <f t="shared" si="464"/>
        <v>1</v>
      </c>
      <c r="HK177" s="9">
        <f t="shared" si="464"/>
        <v>1</v>
      </c>
      <c r="HL177" s="9">
        <f t="shared" si="464"/>
        <v>1</v>
      </c>
      <c r="HM177" s="9">
        <f t="shared" si="464"/>
        <v>1</v>
      </c>
      <c r="HN177" s="9">
        <f t="shared" si="464"/>
        <v>1</v>
      </c>
      <c r="HO177" s="9">
        <f t="shared" si="464"/>
        <v>1</v>
      </c>
      <c r="HP177" s="9">
        <f t="shared" si="464"/>
        <v>1</v>
      </c>
      <c r="HQ177" s="9">
        <f t="shared" si="464"/>
        <v>1</v>
      </c>
      <c r="HR177" s="9">
        <f t="shared" si="464"/>
        <v>1</v>
      </c>
      <c r="HS177" s="9">
        <f t="shared" si="464"/>
        <v>1</v>
      </c>
      <c r="HT177" s="9">
        <f t="shared" si="464"/>
        <v>1</v>
      </c>
      <c r="HU177" s="9">
        <f t="shared" si="464"/>
        <v>1</v>
      </c>
      <c r="HV177" s="9">
        <f t="shared" si="464"/>
        <v>1</v>
      </c>
      <c r="HW177" s="9">
        <f t="shared" si="464"/>
        <v>1</v>
      </c>
      <c r="HX177" s="9">
        <f t="shared" si="464"/>
        <v>1</v>
      </c>
      <c r="HY177" s="9">
        <f t="shared" si="464"/>
        <v>1</v>
      </c>
      <c r="HZ177" s="9">
        <f t="shared" si="464"/>
        <v>1</v>
      </c>
      <c r="IA177" s="9">
        <f t="shared" si="464"/>
        <v>1</v>
      </c>
      <c r="IB177" s="9">
        <f t="shared" si="464"/>
        <v>1</v>
      </c>
      <c r="IC177" s="9">
        <f t="shared" si="464"/>
        <v>1</v>
      </c>
      <c r="ID177" s="9">
        <f t="shared" si="464"/>
        <v>1</v>
      </c>
      <c r="IE177" s="9">
        <f t="shared" si="464"/>
        <v>1</v>
      </c>
      <c r="IF177" s="9">
        <f t="shared" si="464"/>
        <v>1</v>
      </c>
      <c r="IG177" s="9">
        <f t="shared" si="464"/>
        <v>1</v>
      </c>
      <c r="IH177" s="9">
        <f t="shared" si="464"/>
        <v>1</v>
      </c>
      <c r="II177" s="9">
        <f t="shared" si="464"/>
        <v>1</v>
      </c>
      <c r="IJ177" s="9">
        <f t="shared" si="464"/>
        <v>1</v>
      </c>
      <c r="IK177" s="9">
        <f t="shared" si="464"/>
        <v>1</v>
      </c>
      <c r="IL177" s="9">
        <f t="shared" si="464"/>
        <v>1</v>
      </c>
      <c r="IM177" s="9">
        <f t="shared" si="464"/>
        <v>1</v>
      </c>
      <c r="IN177" s="9">
        <f t="shared" si="464"/>
        <v>1</v>
      </c>
      <c r="IO177" s="9">
        <f t="shared" si="464"/>
        <v>1</v>
      </c>
      <c r="IP177" s="9">
        <f t="shared" si="464"/>
        <v>1</v>
      </c>
      <c r="IQ177" s="9">
        <f t="shared" si="464"/>
        <v>1</v>
      </c>
      <c r="IR177" s="9">
        <f t="shared" si="464"/>
        <v>1</v>
      </c>
    </row>
    <row r="178" spans="1:252" s="8" customFormat="1" hidden="1" x14ac:dyDescent="0.25">
      <c r="A178" s="216"/>
      <c r="B178" s="26"/>
      <c r="C178" s="9">
        <f t="shared" ref="C178:BN178" si="465">IF(AND(C114=0,C177=1),1,0)</f>
        <v>0</v>
      </c>
      <c r="D178" s="9">
        <f t="shared" si="465"/>
        <v>0</v>
      </c>
      <c r="E178" s="9">
        <f t="shared" si="465"/>
        <v>0</v>
      </c>
      <c r="F178" s="9">
        <f t="shared" si="465"/>
        <v>0</v>
      </c>
      <c r="G178" s="9">
        <f t="shared" si="465"/>
        <v>0</v>
      </c>
      <c r="H178" s="9">
        <f t="shared" si="465"/>
        <v>0</v>
      </c>
      <c r="I178" s="9">
        <f t="shared" si="465"/>
        <v>0</v>
      </c>
      <c r="J178" s="9">
        <f t="shared" si="465"/>
        <v>0</v>
      </c>
      <c r="K178" s="9">
        <f t="shared" si="465"/>
        <v>0</v>
      </c>
      <c r="L178" s="9">
        <f t="shared" si="465"/>
        <v>0</v>
      </c>
      <c r="M178" s="9">
        <f t="shared" si="465"/>
        <v>0</v>
      </c>
      <c r="N178" s="9">
        <f t="shared" si="465"/>
        <v>0</v>
      </c>
      <c r="O178" s="9">
        <f t="shared" si="465"/>
        <v>0</v>
      </c>
      <c r="P178" s="9">
        <f t="shared" si="465"/>
        <v>0</v>
      </c>
      <c r="Q178" s="9">
        <f t="shared" si="465"/>
        <v>0</v>
      </c>
      <c r="R178" s="9">
        <f t="shared" si="465"/>
        <v>0</v>
      </c>
      <c r="S178" s="9">
        <f t="shared" si="465"/>
        <v>0</v>
      </c>
      <c r="T178" s="9">
        <f t="shared" si="465"/>
        <v>0</v>
      </c>
      <c r="U178" s="9">
        <f t="shared" si="465"/>
        <v>0</v>
      </c>
      <c r="V178" s="9">
        <f t="shared" si="465"/>
        <v>0</v>
      </c>
      <c r="W178" s="9">
        <f t="shared" si="465"/>
        <v>0</v>
      </c>
      <c r="X178" s="9">
        <f t="shared" si="465"/>
        <v>0</v>
      </c>
      <c r="Y178" s="9">
        <f t="shared" si="465"/>
        <v>0</v>
      </c>
      <c r="Z178" s="9">
        <f t="shared" si="465"/>
        <v>0</v>
      </c>
      <c r="AA178" s="9">
        <f t="shared" si="465"/>
        <v>0</v>
      </c>
      <c r="AB178" s="9">
        <f t="shared" si="465"/>
        <v>0</v>
      </c>
      <c r="AC178" s="9">
        <f t="shared" si="465"/>
        <v>0</v>
      </c>
      <c r="AD178" s="9">
        <f t="shared" si="465"/>
        <v>0</v>
      </c>
      <c r="AE178" s="9">
        <f t="shared" si="465"/>
        <v>0</v>
      </c>
      <c r="AF178" s="9">
        <f t="shared" si="465"/>
        <v>0</v>
      </c>
      <c r="AG178" s="9">
        <f t="shared" si="465"/>
        <v>0</v>
      </c>
      <c r="AH178" s="9">
        <f t="shared" si="465"/>
        <v>0</v>
      </c>
      <c r="AI178" s="9">
        <f t="shared" si="465"/>
        <v>0</v>
      </c>
      <c r="AJ178" s="9">
        <f t="shared" si="465"/>
        <v>0</v>
      </c>
      <c r="AK178" s="9">
        <f t="shared" si="465"/>
        <v>0</v>
      </c>
      <c r="AL178" s="9">
        <f t="shared" si="465"/>
        <v>0</v>
      </c>
      <c r="AM178" s="9">
        <f t="shared" si="465"/>
        <v>0</v>
      </c>
      <c r="AN178" s="9">
        <f t="shared" si="465"/>
        <v>0</v>
      </c>
      <c r="AO178" s="9">
        <f t="shared" si="465"/>
        <v>0</v>
      </c>
      <c r="AP178" s="9">
        <f t="shared" si="465"/>
        <v>0</v>
      </c>
      <c r="AQ178" s="9">
        <f t="shared" si="465"/>
        <v>0</v>
      </c>
      <c r="AR178" s="9">
        <f t="shared" si="465"/>
        <v>0</v>
      </c>
      <c r="AS178" s="9">
        <f t="shared" si="465"/>
        <v>0</v>
      </c>
      <c r="AT178" s="9">
        <f t="shared" si="465"/>
        <v>0</v>
      </c>
      <c r="AU178" s="9">
        <f t="shared" si="465"/>
        <v>0</v>
      </c>
      <c r="AV178" s="9">
        <f t="shared" si="465"/>
        <v>0</v>
      </c>
      <c r="AW178" s="9">
        <f t="shared" si="465"/>
        <v>0</v>
      </c>
      <c r="AX178" s="9">
        <f t="shared" si="465"/>
        <v>0</v>
      </c>
      <c r="AY178" s="9">
        <f t="shared" si="465"/>
        <v>0</v>
      </c>
      <c r="AZ178" s="9">
        <f t="shared" si="465"/>
        <v>0</v>
      </c>
      <c r="BA178" s="9">
        <f t="shared" si="465"/>
        <v>0</v>
      </c>
      <c r="BB178" s="9">
        <f t="shared" si="465"/>
        <v>0</v>
      </c>
      <c r="BC178" s="9">
        <f t="shared" si="465"/>
        <v>0</v>
      </c>
      <c r="BD178" s="9">
        <f t="shared" si="465"/>
        <v>0</v>
      </c>
      <c r="BE178" s="9">
        <f t="shared" si="465"/>
        <v>0</v>
      </c>
      <c r="BF178" s="9">
        <f t="shared" si="465"/>
        <v>0</v>
      </c>
      <c r="BG178" s="9">
        <f t="shared" si="465"/>
        <v>0</v>
      </c>
      <c r="BH178" s="9">
        <f t="shared" si="465"/>
        <v>0</v>
      </c>
      <c r="BI178" s="9">
        <f t="shared" si="465"/>
        <v>0</v>
      </c>
      <c r="BJ178" s="9">
        <f t="shared" si="465"/>
        <v>0</v>
      </c>
      <c r="BK178" s="9">
        <f t="shared" si="465"/>
        <v>0</v>
      </c>
      <c r="BL178" s="9">
        <f t="shared" si="465"/>
        <v>0</v>
      </c>
      <c r="BM178" s="9">
        <f t="shared" si="465"/>
        <v>0</v>
      </c>
      <c r="BN178" s="9">
        <f t="shared" si="465"/>
        <v>0</v>
      </c>
      <c r="BO178" s="9">
        <f t="shared" ref="BO178:DZ178" si="466">IF(AND(BO114=0,BO177=1),1,0)</f>
        <v>0</v>
      </c>
      <c r="BP178" s="9">
        <f t="shared" si="466"/>
        <v>0</v>
      </c>
      <c r="BQ178" s="9">
        <f t="shared" si="466"/>
        <v>0</v>
      </c>
      <c r="BR178" s="9">
        <f t="shared" si="466"/>
        <v>0</v>
      </c>
      <c r="BS178" s="9">
        <f t="shared" si="466"/>
        <v>0</v>
      </c>
      <c r="BT178" s="9">
        <f t="shared" si="466"/>
        <v>0</v>
      </c>
      <c r="BU178" s="9">
        <f t="shared" si="466"/>
        <v>0</v>
      </c>
      <c r="BV178" s="9">
        <f t="shared" si="466"/>
        <v>0</v>
      </c>
      <c r="BW178" s="9">
        <f t="shared" si="466"/>
        <v>0</v>
      </c>
      <c r="BX178" s="9">
        <f t="shared" si="466"/>
        <v>0</v>
      </c>
      <c r="BY178" s="9">
        <f t="shared" si="466"/>
        <v>0</v>
      </c>
      <c r="BZ178" s="9">
        <f t="shared" si="466"/>
        <v>0</v>
      </c>
      <c r="CA178" s="9">
        <f t="shared" si="466"/>
        <v>0</v>
      </c>
      <c r="CB178" s="9">
        <f t="shared" si="466"/>
        <v>0</v>
      </c>
      <c r="CC178" s="9">
        <f t="shared" si="466"/>
        <v>0</v>
      </c>
      <c r="CD178" s="9">
        <f t="shared" si="466"/>
        <v>0</v>
      </c>
      <c r="CE178" s="9">
        <f t="shared" si="466"/>
        <v>0</v>
      </c>
      <c r="CF178" s="9">
        <f t="shared" si="466"/>
        <v>0</v>
      </c>
      <c r="CG178" s="9">
        <f t="shared" si="466"/>
        <v>0</v>
      </c>
      <c r="CH178" s="9">
        <f t="shared" si="466"/>
        <v>0</v>
      </c>
      <c r="CI178" s="9">
        <f t="shared" si="466"/>
        <v>0</v>
      </c>
      <c r="CJ178" s="9">
        <f t="shared" si="466"/>
        <v>0</v>
      </c>
      <c r="CK178" s="9">
        <f t="shared" si="466"/>
        <v>0</v>
      </c>
      <c r="CL178" s="9">
        <f t="shared" si="466"/>
        <v>0</v>
      </c>
      <c r="CM178" s="9">
        <f t="shared" si="466"/>
        <v>0</v>
      </c>
      <c r="CN178" s="9">
        <f t="shared" si="466"/>
        <v>0</v>
      </c>
      <c r="CO178" s="9">
        <f t="shared" si="466"/>
        <v>0</v>
      </c>
      <c r="CP178" s="9">
        <f t="shared" si="466"/>
        <v>0</v>
      </c>
      <c r="CQ178" s="9">
        <f t="shared" si="466"/>
        <v>0</v>
      </c>
      <c r="CR178" s="9">
        <f t="shared" si="466"/>
        <v>0</v>
      </c>
      <c r="CS178" s="9">
        <f t="shared" si="466"/>
        <v>0</v>
      </c>
      <c r="CT178" s="9">
        <f t="shared" si="466"/>
        <v>0</v>
      </c>
      <c r="CU178" s="9">
        <f t="shared" si="466"/>
        <v>0</v>
      </c>
      <c r="CV178" s="9">
        <f t="shared" si="466"/>
        <v>0</v>
      </c>
      <c r="CW178" s="9">
        <f t="shared" si="466"/>
        <v>0</v>
      </c>
      <c r="CX178" s="9">
        <f t="shared" si="466"/>
        <v>0</v>
      </c>
      <c r="CY178" s="9">
        <f t="shared" si="466"/>
        <v>0</v>
      </c>
      <c r="CZ178" s="9">
        <f t="shared" si="466"/>
        <v>0</v>
      </c>
      <c r="DA178" s="9">
        <f t="shared" si="466"/>
        <v>0</v>
      </c>
      <c r="DB178" s="9">
        <f t="shared" si="466"/>
        <v>0</v>
      </c>
      <c r="DC178" s="9">
        <f t="shared" si="466"/>
        <v>0</v>
      </c>
      <c r="DD178" s="9">
        <f t="shared" si="466"/>
        <v>0</v>
      </c>
      <c r="DE178" s="9">
        <f t="shared" si="466"/>
        <v>0</v>
      </c>
      <c r="DF178" s="9">
        <f t="shared" si="466"/>
        <v>0</v>
      </c>
      <c r="DG178" s="9">
        <f t="shared" si="466"/>
        <v>0</v>
      </c>
      <c r="DH178" s="9">
        <f t="shared" si="466"/>
        <v>0</v>
      </c>
      <c r="DI178" s="9">
        <f t="shared" si="466"/>
        <v>0</v>
      </c>
      <c r="DJ178" s="9">
        <f t="shared" si="466"/>
        <v>0</v>
      </c>
      <c r="DK178" s="9">
        <f t="shared" si="466"/>
        <v>0</v>
      </c>
      <c r="DL178" s="9">
        <f t="shared" si="466"/>
        <v>0</v>
      </c>
      <c r="DM178" s="9">
        <f t="shared" si="466"/>
        <v>0</v>
      </c>
      <c r="DN178" s="9">
        <f t="shared" si="466"/>
        <v>0</v>
      </c>
      <c r="DO178" s="9">
        <f t="shared" si="466"/>
        <v>0</v>
      </c>
      <c r="DP178" s="9">
        <f t="shared" si="466"/>
        <v>0</v>
      </c>
      <c r="DQ178" s="9">
        <f t="shared" si="466"/>
        <v>0</v>
      </c>
      <c r="DR178" s="9">
        <f t="shared" si="466"/>
        <v>0</v>
      </c>
      <c r="DS178" s="9">
        <f t="shared" si="466"/>
        <v>0</v>
      </c>
      <c r="DT178" s="9">
        <f t="shared" si="466"/>
        <v>0</v>
      </c>
      <c r="DU178" s="9">
        <f t="shared" si="466"/>
        <v>0</v>
      </c>
      <c r="DV178" s="9">
        <f t="shared" si="466"/>
        <v>0</v>
      </c>
      <c r="DW178" s="9">
        <f t="shared" si="466"/>
        <v>0</v>
      </c>
      <c r="DX178" s="9">
        <f t="shared" si="466"/>
        <v>0</v>
      </c>
      <c r="DY178" s="9">
        <f t="shared" si="466"/>
        <v>0</v>
      </c>
      <c r="DZ178" s="9">
        <f t="shared" si="466"/>
        <v>0</v>
      </c>
      <c r="EA178" s="9">
        <f t="shared" ref="EA178:GL178" si="467">IF(AND(EA114=0,EA177=1),1,0)</f>
        <v>0</v>
      </c>
      <c r="EB178" s="9">
        <f t="shared" si="467"/>
        <v>0</v>
      </c>
      <c r="EC178" s="9">
        <f t="shared" si="467"/>
        <v>0</v>
      </c>
      <c r="ED178" s="9">
        <f t="shared" si="467"/>
        <v>0</v>
      </c>
      <c r="EE178" s="9">
        <f t="shared" si="467"/>
        <v>0</v>
      </c>
      <c r="EF178" s="9">
        <f t="shared" si="467"/>
        <v>0</v>
      </c>
      <c r="EG178" s="9">
        <f t="shared" si="467"/>
        <v>0</v>
      </c>
      <c r="EH178" s="9">
        <f t="shared" si="467"/>
        <v>0</v>
      </c>
      <c r="EI178" s="9">
        <f t="shared" si="467"/>
        <v>0</v>
      </c>
      <c r="EJ178" s="9">
        <f t="shared" si="467"/>
        <v>0</v>
      </c>
      <c r="EK178" s="9">
        <f t="shared" si="467"/>
        <v>0</v>
      </c>
      <c r="EL178" s="9">
        <f t="shared" si="467"/>
        <v>0</v>
      </c>
      <c r="EM178" s="9">
        <f t="shared" si="467"/>
        <v>0</v>
      </c>
      <c r="EN178" s="9">
        <f t="shared" si="467"/>
        <v>0</v>
      </c>
      <c r="EO178" s="9">
        <f t="shared" si="467"/>
        <v>0</v>
      </c>
      <c r="EP178" s="9">
        <f t="shared" si="467"/>
        <v>0</v>
      </c>
      <c r="EQ178" s="9">
        <f t="shared" si="467"/>
        <v>0</v>
      </c>
      <c r="ER178" s="9">
        <f t="shared" si="467"/>
        <v>0</v>
      </c>
      <c r="ES178" s="9">
        <f t="shared" si="467"/>
        <v>0</v>
      </c>
      <c r="ET178" s="9">
        <f t="shared" si="467"/>
        <v>0</v>
      </c>
      <c r="EU178" s="9">
        <f t="shared" si="467"/>
        <v>0</v>
      </c>
      <c r="EV178" s="9">
        <f t="shared" si="467"/>
        <v>0</v>
      </c>
      <c r="EW178" s="9">
        <f t="shared" si="467"/>
        <v>0</v>
      </c>
      <c r="EX178" s="9">
        <f t="shared" si="467"/>
        <v>0</v>
      </c>
      <c r="EY178" s="9">
        <f t="shared" si="467"/>
        <v>0</v>
      </c>
      <c r="EZ178" s="9">
        <f t="shared" si="467"/>
        <v>0</v>
      </c>
      <c r="FA178" s="9">
        <f t="shared" si="467"/>
        <v>0</v>
      </c>
      <c r="FB178" s="9">
        <f t="shared" si="467"/>
        <v>0</v>
      </c>
      <c r="FC178" s="9">
        <f t="shared" si="467"/>
        <v>0</v>
      </c>
      <c r="FD178" s="9">
        <f t="shared" si="467"/>
        <v>0</v>
      </c>
      <c r="FE178" s="9">
        <f t="shared" si="467"/>
        <v>0</v>
      </c>
      <c r="FF178" s="9">
        <f t="shared" si="467"/>
        <v>0</v>
      </c>
      <c r="FG178" s="9">
        <f t="shared" si="467"/>
        <v>0</v>
      </c>
      <c r="FH178" s="9">
        <f t="shared" si="467"/>
        <v>0</v>
      </c>
      <c r="FI178" s="9">
        <f t="shared" si="467"/>
        <v>0</v>
      </c>
      <c r="FJ178" s="9">
        <f t="shared" si="467"/>
        <v>0</v>
      </c>
      <c r="FK178" s="9">
        <f t="shared" si="467"/>
        <v>0</v>
      </c>
      <c r="FL178" s="9">
        <f t="shared" si="467"/>
        <v>0</v>
      </c>
      <c r="FM178" s="9">
        <f t="shared" si="467"/>
        <v>0</v>
      </c>
      <c r="FN178" s="9">
        <f t="shared" si="467"/>
        <v>0</v>
      </c>
      <c r="FO178" s="9">
        <f t="shared" si="467"/>
        <v>0</v>
      </c>
      <c r="FP178" s="9">
        <f t="shared" si="467"/>
        <v>1</v>
      </c>
      <c r="FQ178" s="9">
        <f t="shared" si="467"/>
        <v>1</v>
      </c>
      <c r="FR178" s="9">
        <f t="shared" si="467"/>
        <v>1</v>
      </c>
      <c r="FS178" s="9">
        <f t="shared" si="467"/>
        <v>1</v>
      </c>
      <c r="FT178" s="9">
        <f t="shared" si="467"/>
        <v>1</v>
      </c>
      <c r="FU178" s="9">
        <f t="shared" si="467"/>
        <v>1</v>
      </c>
      <c r="FV178" s="9">
        <f t="shared" si="467"/>
        <v>1</v>
      </c>
      <c r="FW178" s="9">
        <f t="shared" si="467"/>
        <v>1</v>
      </c>
      <c r="FX178" s="9">
        <f t="shared" si="467"/>
        <v>1</v>
      </c>
      <c r="FY178" s="9">
        <f t="shared" si="467"/>
        <v>1</v>
      </c>
      <c r="FZ178" s="9">
        <f t="shared" si="467"/>
        <v>1</v>
      </c>
      <c r="GA178" s="9">
        <f t="shared" si="467"/>
        <v>1</v>
      </c>
      <c r="GB178" s="9">
        <f t="shared" si="467"/>
        <v>1</v>
      </c>
      <c r="GC178" s="9">
        <f t="shared" si="467"/>
        <v>1</v>
      </c>
      <c r="GD178" s="9">
        <f t="shared" si="467"/>
        <v>1</v>
      </c>
      <c r="GE178" s="9">
        <f t="shared" si="467"/>
        <v>1</v>
      </c>
      <c r="GF178" s="9">
        <f t="shared" si="467"/>
        <v>1</v>
      </c>
      <c r="GG178" s="9">
        <f t="shared" si="467"/>
        <v>1</v>
      </c>
      <c r="GH178" s="9">
        <f t="shared" si="467"/>
        <v>1</v>
      </c>
      <c r="GI178" s="9">
        <f t="shared" si="467"/>
        <v>1</v>
      </c>
      <c r="GJ178" s="9">
        <f t="shared" si="467"/>
        <v>1</v>
      </c>
      <c r="GK178" s="9">
        <f t="shared" si="467"/>
        <v>1</v>
      </c>
      <c r="GL178" s="9">
        <f t="shared" si="467"/>
        <v>1</v>
      </c>
      <c r="GM178" s="9">
        <f t="shared" ref="GM178:IR178" si="468">IF(AND(GM114=0,GM177=1),1,0)</f>
        <v>1</v>
      </c>
      <c r="GN178" s="9">
        <f t="shared" si="468"/>
        <v>1</v>
      </c>
      <c r="GO178" s="9">
        <f t="shared" si="468"/>
        <v>1</v>
      </c>
      <c r="GP178" s="9">
        <f t="shared" si="468"/>
        <v>1</v>
      </c>
      <c r="GQ178" s="9">
        <f t="shared" si="468"/>
        <v>1</v>
      </c>
      <c r="GR178" s="9">
        <f t="shared" si="468"/>
        <v>1</v>
      </c>
      <c r="GS178" s="9">
        <f t="shared" si="468"/>
        <v>1</v>
      </c>
      <c r="GT178" s="9">
        <f t="shared" si="468"/>
        <v>1</v>
      </c>
      <c r="GU178" s="9">
        <f t="shared" si="468"/>
        <v>1</v>
      </c>
      <c r="GV178" s="9">
        <f t="shared" si="468"/>
        <v>1</v>
      </c>
      <c r="GW178" s="9">
        <f t="shared" si="468"/>
        <v>1</v>
      </c>
      <c r="GX178" s="9">
        <f t="shared" si="468"/>
        <v>1</v>
      </c>
      <c r="GY178" s="9">
        <f t="shared" si="468"/>
        <v>1</v>
      </c>
      <c r="GZ178" s="9">
        <f t="shared" si="468"/>
        <v>1</v>
      </c>
      <c r="HA178" s="9">
        <f t="shared" si="468"/>
        <v>1</v>
      </c>
      <c r="HB178" s="9">
        <f t="shared" si="468"/>
        <v>1</v>
      </c>
      <c r="HC178" s="9">
        <f t="shared" si="468"/>
        <v>1</v>
      </c>
      <c r="HD178" s="9">
        <f t="shared" si="468"/>
        <v>1</v>
      </c>
      <c r="HE178" s="9">
        <f t="shared" si="468"/>
        <v>1</v>
      </c>
      <c r="HF178" s="9">
        <f t="shared" si="468"/>
        <v>1</v>
      </c>
      <c r="HG178" s="9">
        <f t="shared" si="468"/>
        <v>1</v>
      </c>
      <c r="HH178" s="9">
        <f t="shared" si="468"/>
        <v>1</v>
      </c>
      <c r="HI178" s="9">
        <f t="shared" si="468"/>
        <v>1</v>
      </c>
      <c r="HJ178" s="9">
        <f t="shared" si="468"/>
        <v>1</v>
      </c>
      <c r="HK178" s="9">
        <f t="shared" si="468"/>
        <v>1</v>
      </c>
      <c r="HL178" s="9">
        <f t="shared" si="468"/>
        <v>1</v>
      </c>
      <c r="HM178" s="9">
        <f t="shared" si="468"/>
        <v>1</v>
      </c>
      <c r="HN178" s="9">
        <f t="shared" si="468"/>
        <v>1</v>
      </c>
      <c r="HO178" s="9">
        <f t="shared" si="468"/>
        <v>1</v>
      </c>
      <c r="HP178" s="9">
        <f t="shared" si="468"/>
        <v>1</v>
      </c>
      <c r="HQ178" s="9">
        <f t="shared" si="468"/>
        <v>1</v>
      </c>
      <c r="HR178" s="9">
        <f t="shared" si="468"/>
        <v>1</v>
      </c>
      <c r="HS178" s="9">
        <f t="shared" si="468"/>
        <v>1</v>
      </c>
      <c r="HT178" s="9">
        <f t="shared" si="468"/>
        <v>1</v>
      </c>
      <c r="HU178" s="9">
        <f t="shared" si="468"/>
        <v>1</v>
      </c>
      <c r="HV178" s="9">
        <f t="shared" si="468"/>
        <v>1</v>
      </c>
      <c r="HW178" s="9">
        <f t="shared" si="468"/>
        <v>1</v>
      </c>
      <c r="HX178" s="9">
        <f t="shared" si="468"/>
        <v>1</v>
      </c>
      <c r="HY178" s="9">
        <f t="shared" si="468"/>
        <v>1</v>
      </c>
      <c r="HZ178" s="9">
        <f t="shared" si="468"/>
        <v>1</v>
      </c>
      <c r="IA178" s="9">
        <f t="shared" si="468"/>
        <v>1</v>
      </c>
      <c r="IB178" s="9">
        <f t="shared" si="468"/>
        <v>1</v>
      </c>
      <c r="IC178" s="9">
        <f t="shared" si="468"/>
        <v>1</v>
      </c>
      <c r="ID178" s="9">
        <f t="shared" si="468"/>
        <v>1</v>
      </c>
      <c r="IE178" s="9">
        <f t="shared" si="468"/>
        <v>1</v>
      </c>
      <c r="IF178" s="9">
        <f t="shared" si="468"/>
        <v>1</v>
      </c>
      <c r="IG178" s="9">
        <f t="shared" si="468"/>
        <v>1</v>
      </c>
      <c r="IH178" s="9">
        <f t="shared" si="468"/>
        <v>1</v>
      </c>
      <c r="II178" s="9">
        <f t="shared" si="468"/>
        <v>1</v>
      </c>
      <c r="IJ178" s="9">
        <f t="shared" si="468"/>
        <v>1</v>
      </c>
      <c r="IK178" s="9">
        <f t="shared" si="468"/>
        <v>1</v>
      </c>
      <c r="IL178" s="9">
        <f t="shared" si="468"/>
        <v>1</v>
      </c>
      <c r="IM178" s="9">
        <f t="shared" si="468"/>
        <v>1</v>
      </c>
      <c r="IN178" s="9">
        <f t="shared" si="468"/>
        <v>1</v>
      </c>
      <c r="IO178" s="9">
        <f t="shared" si="468"/>
        <v>1</v>
      </c>
      <c r="IP178" s="9">
        <f t="shared" si="468"/>
        <v>1</v>
      </c>
      <c r="IQ178" s="9">
        <f t="shared" si="468"/>
        <v>1</v>
      </c>
      <c r="IR178" s="192">
        <f t="shared" si="468"/>
        <v>1</v>
      </c>
    </row>
    <row r="179" spans="1:252" s="8" customFormat="1" hidden="1" x14ac:dyDescent="0.25">
      <c r="A179" s="216"/>
      <c r="B179" s="26"/>
      <c r="C179" s="9">
        <f>IF(AND(B178=0,C178=1),1,0)</f>
        <v>0</v>
      </c>
      <c r="D179" s="9">
        <f t="shared" ref="D179:BO179" si="469">IF(AND(C178=0,D178=1),1,0)</f>
        <v>0</v>
      </c>
      <c r="E179" s="9">
        <f t="shared" si="469"/>
        <v>0</v>
      </c>
      <c r="F179" s="9">
        <f t="shared" si="469"/>
        <v>0</v>
      </c>
      <c r="G179" s="9">
        <f t="shared" si="469"/>
        <v>0</v>
      </c>
      <c r="H179" s="9">
        <f t="shared" si="469"/>
        <v>0</v>
      </c>
      <c r="I179" s="9">
        <f t="shared" si="469"/>
        <v>0</v>
      </c>
      <c r="J179" s="9">
        <f t="shared" si="469"/>
        <v>0</v>
      </c>
      <c r="K179" s="9">
        <f t="shared" si="469"/>
        <v>0</v>
      </c>
      <c r="L179" s="9">
        <f t="shared" si="469"/>
        <v>0</v>
      </c>
      <c r="M179" s="9">
        <f t="shared" si="469"/>
        <v>0</v>
      </c>
      <c r="N179" s="9">
        <f t="shared" si="469"/>
        <v>0</v>
      </c>
      <c r="O179" s="9">
        <f t="shared" si="469"/>
        <v>0</v>
      </c>
      <c r="P179" s="9">
        <f t="shared" si="469"/>
        <v>0</v>
      </c>
      <c r="Q179" s="9">
        <f t="shared" si="469"/>
        <v>0</v>
      </c>
      <c r="R179" s="9">
        <f t="shared" si="469"/>
        <v>0</v>
      </c>
      <c r="S179" s="9">
        <f t="shared" si="469"/>
        <v>0</v>
      </c>
      <c r="T179" s="9">
        <f t="shared" si="469"/>
        <v>0</v>
      </c>
      <c r="U179" s="9">
        <f t="shared" si="469"/>
        <v>0</v>
      </c>
      <c r="V179" s="9">
        <f t="shared" si="469"/>
        <v>0</v>
      </c>
      <c r="W179" s="9">
        <f t="shared" si="469"/>
        <v>0</v>
      </c>
      <c r="X179" s="9">
        <f t="shared" si="469"/>
        <v>0</v>
      </c>
      <c r="Y179" s="9">
        <f t="shared" si="469"/>
        <v>0</v>
      </c>
      <c r="Z179" s="9">
        <f t="shared" si="469"/>
        <v>0</v>
      </c>
      <c r="AA179" s="9">
        <f t="shared" si="469"/>
        <v>0</v>
      </c>
      <c r="AB179" s="9">
        <f t="shared" si="469"/>
        <v>0</v>
      </c>
      <c r="AC179" s="9">
        <f t="shared" si="469"/>
        <v>0</v>
      </c>
      <c r="AD179" s="9">
        <f t="shared" si="469"/>
        <v>0</v>
      </c>
      <c r="AE179" s="9">
        <f t="shared" si="469"/>
        <v>0</v>
      </c>
      <c r="AF179" s="9">
        <f t="shared" si="469"/>
        <v>0</v>
      </c>
      <c r="AG179" s="9">
        <f t="shared" si="469"/>
        <v>0</v>
      </c>
      <c r="AH179" s="9">
        <f t="shared" si="469"/>
        <v>0</v>
      </c>
      <c r="AI179" s="9">
        <f t="shared" si="469"/>
        <v>0</v>
      </c>
      <c r="AJ179" s="9">
        <f t="shared" si="469"/>
        <v>0</v>
      </c>
      <c r="AK179" s="9">
        <f t="shared" si="469"/>
        <v>0</v>
      </c>
      <c r="AL179" s="9">
        <f t="shared" si="469"/>
        <v>0</v>
      </c>
      <c r="AM179" s="9">
        <f t="shared" si="469"/>
        <v>0</v>
      </c>
      <c r="AN179" s="9">
        <f t="shared" si="469"/>
        <v>0</v>
      </c>
      <c r="AO179" s="9">
        <f t="shared" si="469"/>
        <v>0</v>
      </c>
      <c r="AP179" s="9">
        <f t="shared" si="469"/>
        <v>0</v>
      </c>
      <c r="AQ179" s="9">
        <f t="shared" si="469"/>
        <v>0</v>
      </c>
      <c r="AR179" s="9">
        <f t="shared" si="469"/>
        <v>0</v>
      </c>
      <c r="AS179" s="9">
        <f t="shared" si="469"/>
        <v>0</v>
      </c>
      <c r="AT179" s="9">
        <f t="shared" si="469"/>
        <v>0</v>
      </c>
      <c r="AU179" s="9">
        <f t="shared" si="469"/>
        <v>0</v>
      </c>
      <c r="AV179" s="9">
        <f t="shared" si="469"/>
        <v>0</v>
      </c>
      <c r="AW179" s="9">
        <f t="shared" si="469"/>
        <v>0</v>
      </c>
      <c r="AX179" s="9">
        <f t="shared" si="469"/>
        <v>0</v>
      </c>
      <c r="AY179" s="9">
        <f t="shared" si="469"/>
        <v>0</v>
      </c>
      <c r="AZ179" s="9">
        <f t="shared" si="469"/>
        <v>0</v>
      </c>
      <c r="BA179" s="9">
        <f t="shared" si="469"/>
        <v>0</v>
      </c>
      <c r="BB179" s="9">
        <f t="shared" si="469"/>
        <v>0</v>
      </c>
      <c r="BC179" s="9">
        <f t="shared" si="469"/>
        <v>0</v>
      </c>
      <c r="BD179" s="9">
        <f t="shared" si="469"/>
        <v>0</v>
      </c>
      <c r="BE179" s="9">
        <f t="shared" si="469"/>
        <v>0</v>
      </c>
      <c r="BF179" s="9">
        <f t="shared" si="469"/>
        <v>0</v>
      </c>
      <c r="BG179" s="9">
        <f t="shared" si="469"/>
        <v>0</v>
      </c>
      <c r="BH179" s="9">
        <f t="shared" si="469"/>
        <v>0</v>
      </c>
      <c r="BI179" s="9">
        <f t="shared" si="469"/>
        <v>0</v>
      </c>
      <c r="BJ179" s="9">
        <f t="shared" si="469"/>
        <v>0</v>
      </c>
      <c r="BK179" s="9">
        <f t="shared" si="469"/>
        <v>0</v>
      </c>
      <c r="BL179" s="9">
        <f t="shared" si="469"/>
        <v>0</v>
      </c>
      <c r="BM179" s="9">
        <f t="shared" si="469"/>
        <v>0</v>
      </c>
      <c r="BN179" s="9">
        <f t="shared" si="469"/>
        <v>0</v>
      </c>
      <c r="BO179" s="9">
        <f t="shared" si="469"/>
        <v>0</v>
      </c>
      <c r="BP179" s="9">
        <f t="shared" ref="BP179:EA179" si="470">IF(AND(BO178=0,BP178=1),1,0)</f>
        <v>0</v>
      </c>
      <c r="BQ179" s="9">
        <f t="shared" si="470"/>
        <v>0</v>
      </c>
      <c r="BR179" s="9">
        <f t="shared" si="470"/>
        <v>0</v>
      </c>
      <c r="BS179" s="9">
        <f t="shared" si="470"/>
        <v>0</v>
      </c>
      <c r="BT179" s="9">
        <f t="shared" si="470"/>
        <v>0</v>
      </c>
      <c r="BU179" s="9">
        <f t="shared" si="470"/>
        <v>0</v>
      </c>
      <c r="BV179" s="9">
        <f t="shared" si="470"/>
        <v>0</v>
      </c>
      <c r="BW179" s="9">
        <f t="shared" si="470"/>
        <v>0</v>
      </c>
      <c r="BX179" s="9">
        <f t="shared" si="470"/>
        <v>0</v>
      </c>
      <c r="BY179" s="9">
        <f t="shared" si="470"/>
        <v>0</v>
      </c>
      <c r="BZ179" s="9">
        <f t="shared" si="470"/>
        <v>0</v>
      </c>
      <c r="CA179" s="9">
        <f t="shared" si="470"/>
        <v>0</v>
      </c>
      <c r="CB179" s="9">
        <f t="shared" si="470"/>
        <v>0</v>
      </c>
      <c r="CC179" s="9">
        <f t="shared" si="470"/>
        <v>0</v>
      </c>
      <c r="CD179" s="9">
        <f t="shared" si="470"/>
        <v>0</v>
      </c>
      <c r="CE179" s="9">
        <f t="shared" si="470"/>
        <v>0</v>
      </c>
      <c r="CF179" s="9">
        <f t="shared" si="470"/>
        <v>0</v>
      </c>
      <c r="CG179" s="9">
        <f t="shared" si="470"/>
        <v>0</v>
      </c>
      <c r="CH179" s="9">
        <f t="shared" si="470"/>
        <v>0</v>
      </c>
      <c r="CI179" s="9">
        <f t="shared" si="470"/>
        <v>0</v>
      </c>
      <c r="CJ179" s="9">
        <f t="shared" si="470"/>
        <v>0</v>
      </c>
      <c r="CK179" s="9">
        <f t="shared" si="470"/>
        <v>0</v>
      </c>
      <c r="CL179" s="9">
        <f t="shared" si="470"/>
        <v>0</v>
      </c>
      <c r="CM179" s="9">
        <f t="shared" si="470"/>
        <v>0</v>
      </c>
      <c r="CN179" s="9">
        <f t="shared" si="470"/>
        <v>0</v>
      </c>
      <c r="CO179" s="9">
        <f t="shared" si="470"/>
        <v>0</v>
      </c>
      <c r="CP179" s="9">
        <f t="shared" si="470"/>
        <v>0</v>
      </c>
      <c r="CQ179" s="9">
        <f t="shared" si="470"/>
        <v>0</v>
      </c>
      <c r="CR179" s="9">
        <f t="shared" si="470"/>
        <v>0</v>
      </c>
      <c r="CS179" s="9">
        <f t="shared" si="470"/>
        <v>0</v>
      </c>
      <c r="CT179" s="9">
        <f t="shared" si="470"/>
        <v>0</v>
      </c>
      <c r="CU179" s="9">
        <f t="shared" si="470"/>
        <v>0</v>
      </c>
      <c r="CV179" s="9">
        <f t="shared" si="470"/>
        <v>0</v>
      </c>
      <c r="CW179" s="9">
        <f t="shared" si="470"/>
        <v>0</v>
      </c>
      <c r="CX179" s="9">
        <f t="shared" si="470"/>
        <v>0</v>
      </c>
      <c r="CY179" s="9">
        <f t="shared" si="470"/>
        <v>0</v>
      </c>
      <c r="CZ179" s="9">
        <f t="shared" si="470"/>
        <v>0</v>
      </c>
      <c r="DA179" s="9">
        <f t="shared" si="470"/>
        <v>0</v>
      </c>
      <c r="DB179" s="9">
        <f t="shared" si="470"/>
        <v>0</v>
      </c>
      <c r="DC179" s="9">
        <f t="shared" si="470"/>
        <v>0</v>
      </c>
      <c r="DD179" s="9">
        <f t="shared" si="470"/>
        <v>0</v>
      </c>
      <c r="DE179" s="9">
        <f t="shared" si="470"/>
        <v>0</v>
      </c>
      <c r="DF179" s="9">
        <f t="shared" si="470"/>
        <v>0</v>
      </c>
      <c r="DG179" s="9">
        <f t="shared" si="470"/>
        <v>0</v>
      </c>
      <c r="DH179" s="9">
        <f t="shared" si="470"/>
        <v>0</v>
      </c>
      <c r="DI179" s="9">
        <f t="shared" si="470"/>
        <v>0</v>
      </c>
      <c r="DJ179" s="9">
        <f t="shared" si="470"/>
        <v>0</v>
      </c>
      <c r="DK179" s="9">
        <f t="shared" si="470"/>
        <v>0</v>
      </c>
      <c r="DL179" s="9">
        <f t="shared" si="470"/>
        <v>0</v>
      </c>
      <c r="DM179" s="9">
        <f t="shared" si="470"/>
        <v>0</v>
      </c>
      <c r="DN179" s="9">
        <f t="shared" si="470"/>
        <v>0</v>
      </c>
      <c r="DO179" s="9">
        <f t="shared" si="470"/>
        <v>0</v>
      </c>
      <c r="DP179" s="9">
        <f t="shared" si="470"/>
        <v>0</v>
      </c>
      <c r="DQ179" s="9">
        <f t="shared" si="470"/>
        <v>0</v>
      </c>
      <c r="DR179" s="9">
        <f t="shared" si="470"/>
        <v>0</v>
      </c>
      <c r="DS179" s="9">
        <f t="shared" si="470"/>
        <v>0</v>
      </c>
      <c r="DT179" s="9">
        <f t="shared" si="470"/>
        <v>0</v>
      </c>
      <c r="DU179" s="9">
        <f t="shared" si="470"/>
        <v>0</v>
      </c>
      <c r="DV179" s="9">
        <f t="shared" si="470"/>
        <v>0</v>
      </c>
      <c r="DW179" s="9">
        <f t="shared" si="470"/>
        <v>0</v>
      </c>
      <c r="DX179" s="9">
        <f t="shared" si="470"/>
        <v>0</v>
      </c>
      <c r="DY179" s="9">
        <f t="shared" si="470"/>
        <v>0</v>
      </c>
      <c r="DZ179" s="9">
        <f t="shared" si="470"/>
        <v>0</v>
      </c>
      <c r="EA179" s="9">
        <f t="shared" si="470"/>
        <v>0</v>
      </c>
      <c r="EB179" s="9">
        <f t="shared" ref="EB179:GM179" si="471">IF(AND(EA178=0,EB178=1),1,0)</f>
        <v>0</v>
      </c>
      <c r="EC179" s="9">
        <f t="shared" si="471"/>
        <v>0</v>
      </c>
      <c r="ED179" s="9">
        <f t="shared" si="471"/>
        <v>0</v>
      </c>
      <c r="EE179" s="9">
        <f t="shared" si="471"/>
        <v>0</v>
      </c>
      <c r="EF179" s="9">
        <f t="shared" si="471"/>
        <v>0</v>
      </c>
      <c r="EG179" s="9">
        <f t="shared" si="471"/>
        <v>0</v>
      </c>
      <c r="EH179" s="9">
        <f t="shared" si="471"/>
        <v>0</v>
      </c>
      <c r="EI179" s="9">
        <f t="shared" si="471"/>
        <v>0</v>
      </c>
      <c r="EJ179" s="9">
        <f t="shared" si="471"/>
        <v>0</v>
      </c>
      <c r="EK179" s="9">
        <f t="shared" si="471"/>
        <v>0</v>
      </c>
      <c r="EL179" s="9">
        <f t="shared" si="471"/>
        <v>0</v>
      </c>
      <c r="EM179" s="9">
        <f t="shared" si="471"/>
        <v>0</v>
      </c>
      <c r="EN179" s="9">
        <f t="shared" si="471"/>
        <v>0</v>
      </c>
      <c r="EO179" s="9">
        <f t="shared" si="471"/>
        <v>0</v>
      </c>
      <c r="EP179" s="9">
        <f t="shared" si="471"/>
        <v>0</v>
      </c>
      <c r="EQ179" s="9">
        <f t="shared" si="471"/>
        <v>0</v>
      </c>
      <c r="ER179" s="9">
        <f t="shared" si="471"/>
        <v>0</v>
      </c>
      <c r="ES179" s="9">
        <f t="shared" si="471"/>
        <v>0</v>
      </c>
      <c r="ET179" s="9">
        <f t="shared" si="471"/>
        <v>0</v>
      </c>
      <c r="EU179" s="9">
        <f t="shared" si="471"/>
        <v>0</v>
      </c>
      <c r="EV179" s="9">
        <f t="shared" si="471"/>
        <v>0</v>
      </c>
      <c r="EW179" s="9">
        <f t="shared" si="471"/>
        <v>0</v>
      </c>
      <c r="EX179" s="9">
        <f t="shared" si="471"/>
        <v>0</v>
      </c>
      <c r="EY179" s="9">
        <f t="shared" si="471"/>
        <v>0</v>
      </c>
      <c r="EZ179" s="9">
        <f t="shared" si="471"/>
        <v>0</v>
      </c>
      <c r="FA179" s="9">
        <f t="shared" si="471"/>
        <v>0</v>
      </c>
      <c r="FB179" s="9">
        <f t="shared" si="471"/>
        <v>0</v>
      </c>
      <c r="FC179" s="9">
        <f t="shared" si="471"/>
        <v>0</v>
      </c>
      <c r="FD179" s="9">
        <f t="shared" si="471"/>
        <v>0</v>
      </c>
      <c r="FE179" s="9">
        <f t="shared" si="471"/>
        <v>0</v>
      </c>
      <c r="FF179" s="9">
        <f t="shared" si="471"/>
        <v>0</v>
      </c>
      <c r="FG179" s="9">
        <f t="shared" si="471"/>
        <v>0</v>
      </c>
      <c r="FH179" s="9">
        <f t="shared" si="471"/>
        <v>0</v>
      </c>
      <c r="FI179" s="9">
        <f t="shared" si="471"/>
        <v>0</v>
      </c>
      <c r="FJ179" s="9">
        <f t="shared" si="471"/>
        <v>0</v>
      </c>
      <c r="FK179" s="9">
        <f t="shared" si="471"/>
        <v>0</v>
      </c>
      <c r="FL179" s="9">
        <f t="shared" si="471"/>
        <v>0</v>
      </c>
      <c r="FM179" s="9">
        <f t="shared" si="471"/>
        <v>0</v>
      </c>
      <c r="FN179" s="9">
        <f t="shared" si="471"/>
        <v>0</v>
      </c>
      <c r="FO179" s="9">
        <f t="shared" si="471"/>
        <v>0</v>
      </c>
      <c r="FP179" s="9">
        <f t="shared" si="471"/>
        <v>1</v>
      </c>
      <c r="FQ179" s="9">
        <f t="shared" si="471"/>
        <v>0</v>
      </c>
      <c r="FR179" s="9">
        <f t="shared" si="471"/>
        <v>0</v>
      </c>
      <c r="FS179" s="9">
        <f t="shared" si="471"/>
        <v>0</v>
      </c>
      <c r="FT179" s="9">
        <f t="shared" si="471"/>
        <v>0</v>
      </c>
      <c r="FU179" s="9">
        <f t="shared" si="471"/>
        <v>0</v>
      </c>
      <c r="FV179" s="9">
        <f t="shared" si="471"/>
        <v>0</v>
      </c>
      <c r="FW179" s="9">
        <f t="shared" si="471"/>
        <v>0</v>
      </c>
      <c r="FX179" s="9">
        <f t="shared" si="471"/>
        <v>0</v>
      </c>
      <c r="FY179" s="9">
        <f t="shared" si="471"/>
        <v>0</v>
      </c>
      <c r="FZ179" s="9">
        <f t="shared" si="471"/>
        <v>0</v>
      </c>
      <c r="GA179" s="9">
        <f t="shared" si="471"/>
        <v>0</v>
      </c>
      <c r="GB179" s="9">
        <f t="shared" si="471"/>
        <v>0</v>
      </c>
      <c r="GC179" s="9">
        <f t="shared" si="471"/>
        <v>0</v>
      </c>
      <c r="GD179" s="9">
        <f t="shared" si="471"/>
        <v>0</v>
      </c>
      <c r="GE179" s="9">
        <f t="shared" si="471"/>
        <v>0</v>
      </c>
      <c r="GF179" s="9">
        <f t="shared" si="471"/>
        <v>0</v>
      </c>
      <c r="GG179" s="9">
        <f t="shared" si="471"/>
        <v>0</v>
      </c>
      <c r="GH179" s="9">
        <f t="shared" si="471"/>
        <v>0</v>
      </c>
      <c r="GI179" s="9">
        <f t="shared" si="471"/>
        <v>0</v>
      </c>
      <c r="GJ179" s="9">
        <f t="shared" si="471"/>
        <v>0</v>
      </c>
      <c r="GK179" s="9">
        <f t="shared" si="471"/>
        <v>0</v>
      </c>
      <c r="GL179" s="9">
        <f t="shared" si="471"/>
        <v>0</v>
      </c>
      <c r="GM179" s="9">
        <f t="shared" si="471"/>
        <v>0</v>
      </c>
      <c r="GN179" s="9">
        <f t="shared" ref="GN179:IR179" si="472">IF(AND(GM178=0,GN178=1),1,0)</f>
        <v>0</v>
      </c>
      <c r="GO179" s="9">
        <f t="shared" si="472"/>
        <v>0</v>
      </c>
      <c r="GP179" s="9">
        <f t="shared" si="472"/>
        <v>0</v>
      </c>
      <c r="GQ179" s="9">
        <f t="shared" si="472"/>
        <v>0</v>
      </c>
      <c r="GR179" s="9">
        <f t="shared" si="472"/>
        <v>0</v>
      </c>
      <c r="GS179" s="9">
        <f t="shared" si="472"/>
        <v>0</v>
      </c>
      <c r="GT179" s="9">
        <f t="shared" si="472"/>
        <v>0</v>
      </c>
      <c r="GU179" s="9">
        <f t="shared" si="472"/>
        <v>0</v>
      </c>
      <c r="GV179" s="9">
        <f t="shared" si="472"/>
        <v>0</v>
      </c>
      <c r="GW179" s="9">
        <f t="shared" si="472"/>
        <v>0</v>
      </c>
      <c r="GX179" s="9">
        <f t="shared" si="472"/>
        <v>0</v>
      </c>
      <c r="GY179" s="9">
        <f t="shared" si="472"/>
        <v>0</v>
      </c>
      <c r="GZ179" s="9">
        <f t="shared" si="472"/>
        <v>0</v>
      </c>
      <c r="HA179" s="9">
        <f t="shared" si="472"/>
        <v>0</v>
      </c>
      <c r="HB179" s="9">
        <f t="shared" si="472"/>
        <v>0</v>
      </c>
      <c r="HC179" s="9">
        <f t="shared" si="472"/>
        <v>0</v>
      </c>
      <c r="HD179" s="9">
        <f t="shared" si="472"/>
        <v>0</v>
      </c>
      <c r="HE179" s="9">
        <f t="shared" si="472"/>
        <v>0</v>
      </c>
      <c r="HF179" s="9">
        <f t="shared" si="472"/>
        <v>0</v>
      </c>
      <c r="HG179" s="9">
        <f t="shared" si="472"/>
        <v>0</v>
      </c>
      <c r="HH179" s="9">
        <f t="shared" si="472"/>
        <v>0</v>
      </c>
      <c r="HI179" s="9">
        <f t="shared" si="472"/>
        <v>0</v>
      </c>
      <c r="HJ179" s="9">
        <f t="shared" si="472"/>
        <v>0</v>
      </c>
      <c r="HK179" s="9">
        <f t="shared" si="472"/>
        <v>0</v>
      </c>
      <c r="HL179" s="9">
        <f t="shared" si="472"/>
        <v>0</v>
      </c>
      <c r="HM179" s="9">
        <f t="shared" si="472"/>
        <v>0</v>
      </c>
      <c r="HN179" s="9">
        <f t="shared" si="472"/>
        <v>0</v>
      </c>
      <c r="HO179" s="9">
        <f t="shared" si="472"/>
        <v>0</v>
      </c>
      <c r="HP179" s="9">
        <f t="shared" si="472"/>
        <v>0</v>
      </c>
      <c r="HQ179" s="9">
        <f t="shared" si="472"/>
        <v>0</v>
      </c>
      <c r="HR179" s="9">
        <f t="shared" si="472"/>
        <v>0</v>
      </c>
      <c r="HS179" s="9">
        <f t="shared" si="472"/>
        <v>0</v>
      </c>
      <c r="HT179" s="9">
        <f t="shared" si="472"/>
        <v>0</v>
      </c>
      <c r="HU179" s="9">
        <f t="shared" si="472"/>
        <v>0</v>
      </c>
      <c r="HV179" s="9">
        <f t="shared" si="472"/>
        <v>0</v>
      </c>
      <c r="HW179" s="9">
        <f t="shared" si="472"/>
        <v>0</v>
      </c>
      <c r="HX179" s="9">
        <f t="shared" si="472"/>
        <v>0</v>
      </c>
      <c r="HY179" s="9">
        <f t="shared" si="472"/>
        <v>0</v>
      </c>
      <c r="HZ179" s="9">
        <f t="shared" si="472"/>
        <v>0</v>
      </c>
      <c r="IA179" s="9">
        <f t="shared" si="472"/>
        <v>0</v>
      </c>
      <c r="IB179" s="9">
        <f t="shared" si="472"/>
        <v>0</v>
      </c>
      <c r="IC179" s="9">
        <f t="shared" si="472"/>
        <v>0</v>
      </c>
      <c r="ID179" s="9">
        <f t="shared" si="472"/>
        <v>0</v>
      </c>
      <c r="IE179" s="9">
        <f t="shared" si="472"/>
        <v>0</v>
      </c>
      <c r="IF179" s="9">
        <f t="shared" si="472"/>
        <v>0</v>
      </c>
      <c r="IG179" s="9">
        <f t="shared" si="472"/>
        <v>0</v>
      </c>
      <c r="IH179" s="9">
        <f t="shared" si="472"/>
        <v>0</v>
      </c>
      <c r="II179" s="9">
        <f t="shared" si="472"/>
        <v>0</v>
      </c>
      <c r="IJ179" s="9">
        <f t="shared" si="472"/>
        <v>0</v>
      </c>
      <c r="IK179" s="9">
        <f t="shared" si="472"/>
        <v>0</v>
      </c>
      <c r="IL179" s="9">
        <f t="shared" si="472"/>
        <v>0</v>
      </c>
      <c r="IM179" s="9">
        <f t="shared" si="472"/>
        <v>0</v>
      </c>
      <c r="IN179" s="9">
        <f t="shared" si="472"/>
        <v>0</v>
      </c>
      <c r="IO179" s="9">
        <f t="shared" si="472"/>
        <v>0</v>
      </c>
      <c r="IP179" s="9">
        <f t="shared" si="472"/>
        <v>0</v>
      </c>
      <c r="IQ179" s="9">
        <f t="shared" si="472"/>
        <v>0</v>
      </c>
      <c r="IR179" s="192">
        <f t="shared" si="472"/>
        <v>0</v>
      </c>
    </row>
    <row r="180" spans="1:252" s="8" customFormat="1" hidden="1" x14ac:dyDescent="0.25">
      <c r="A180" s="216"/>
      <c r="B180" s="26"/>
      <c r="C180" s="9">
        <f>IF(B180=1,1,C179)</f>
        <v>0</v>
      </c>
      <c r="D180" s="9">
        <f t="shared" ref="D180:BO180" si="473">IF(C180=1,1,D179)</f>
        <v>0</v>
      </c>
      <c r="E180" s="9">
        <f t="shared" si="473"/>
        <v>0</v>
      </c>
      <c r="F180" s="9">
        <f t="shared" si="473"/>
        <v>0</v>
      </c>
      <c r="G180" s="9">
        <f t="shared" si="473"/>
        <v>0</v>
      </c>
      <c r="H180" s="9">
        <f t="shared" si="473"/>
        <v>0</v>
      </c>
      <c r="I180" s="9">
        <f t="shared" si="473"/>
        <v>0</v>
      </c>
      <c r="J180" s="9">
        <f t="shared" si="473"/>
        <v>0</v>
      </c>
      <c r="K180" s="9">
        <f t="shared" si="473"/>
        <v>0</v>
      </c>
      <c r="L180" s="9">
        <f t="shared" si="473"/>
        <v>0</v>
      </c>
      <c r="M180" s="9">
        <f t="shared" si="473"/>
        <v>0</v>
      </c>
      <c r="N180" s="9">
        <f t="shared" si="473"/>
        <v>0</v>
      </c>
      <c r="O180" s="9">
        <f t="shared" si="473"/>
        <v>0</v>
      </c>
      <c r="P180" s="9">
        <f t="shared" si="473"/>
        <v>0</v>
      </c>
      <c r="Q180" s="9">
        <f t="shared" si="473"/>
        <v>0</v>
      </c>
      <c r="R180" s="9">
        <f t="shared" si="473"/>
        <v>0</v>
      </c>
      <c r="S180" s="9">
        <f t="shared" si="473"/>
        <v>0</v>
      </c>
      <c r="T180" s="9">
        <f t="shared" si="473"/>
        <v>0</v>
      </c>
      <c r="U180" s="9">
        <f t="shared" si="473"/>
        <v>0</v>
      </c>
      <c r="V180" s="9">
        <f t="shared" si="473"/>
        <v>0</v>
      </c>
      <c r="W180" s="9">
        <f t="shared" si="473"/>
        <v>0</v>
      </c>
      <c r="X180" s="9">
        <f t="shared" si="473"/>
        <v>0</v>
      </c>
      <c r="Y180" s="9">
        <f t="shared" si="473"/>
        <v>0</v>
      </c>
      <c r="Z180" s="9">
        <f t="shared" si="473"/>
        <v>0</v>
      </c>
      <c r="AA180" s="9">
        <f t="shared" si="473"/>
        <v>0</v>
      </c>
      <c r="AB180" s="9">
        <f t="shared" si="473"/>
        <v>0</v>
      </c>
      <c r="AC180" s="9">
        <f t="shared" si="473"/>
        <v>0</v>
      </c>
      <c r="AD180" s="9">
        <f t="shared" si="473"/>
        <v>0</v>
      </c>
      <c r="AE180" s="9">
        <f t="shared" si="473"/>
        <v>0</v>
      </c>
      <c r="AF180" s="9">
        <f t="shared" si="473"/>
        <v>0</v>
      </c>
      <c r="AG180" s="9">
        <f t="shared" si="473"/>
        <v>0</v>
      </c>
      <c r="AH180" s="9">
        <f t="shared" si="473"/>
        <v>0</v>
      </c>
      <c r="AI180" s="9">
        <f t="shared" si="473"/>
        <v>0</v>
      </c>
      <c r="AJ180" s="9">
        <f t="shared" si="473"/>
        <v>0</v>
      </c>
      <c r="AK180" s="9">
        <f t="shared" si="473"/>
        <v>0</v>
      </c>
      <c r="AL180" s="9">
        <f t="shared" si="473"/>
        <v>0</v>
      </c>
      <c r="AM180" s="9">
        <f t="shared" si="473"/>
        <v>0</v>
      </c>
      <c r="AN180" s="9">
        <f t="shared" si="473"/>
        <v>0</v>
      </c>
      <c r="AO180" s="9">
        <f t="shared" si="473"/>
        <v>0</v>
      </c>
      <c r="AP180" s="9">
        <f t="shared" si="473"/>
        <v>0</v>
      </c>
      <c r="AQ180" s="9">
        <f t="shared" si="473"/>
        <v>0</v>
      </c>
      <c r="AR180" s="9">
        <f t="shared" si="473"/>
        <v>0</v>
      </c>
      <c r="AS180" s="9">
        <f t="shared" si="473"/>
        <v>0</v>
      </c>
      <c r="AT180" s="9">
        <f t="shared" si="473"/>
        <v>0</v>
      </c>
      <c r="AU180" s="9">
        <f t="shared" si="473"/>
        <v>0</v>
      </c>
      <c r="AV180" s="9">
        <f t="shared" si="473"/>
        <v>0</v>
      </c>
      <c r="AW180" s="9">
        <f t="shared" si="473"/>
        <v>0</v>
      </c>
      <c r="AX180" s="9">
        <f t="shared" si="473"/>
        <v>0</v>
      </c>
      <c r="AY180" s="9">
        <f t="shared" si="473"/>
        <v>0</v>
      </c>
      <c r="AZ180" s="9">
        <f t="shared" si="473"/>
        <v>0</v>
      </c>
      <c r="BA180" s="9">
        <f t="shared" si="473"/>
        <v>0</v>
      </c>
      <c r="BB180" s="9">
        <f t="shared" si="473"/>
        <v>0</v>
      </c>
      <c r="BC180" s="9">
        <f t="shared" si="473"/>
        <v>0</v>
      </c>
      <c r="BD180" s="9">
        <f t="shared" si="473"/>
        <v>0</v>
      </c>
      <c r="BE180" s="9">
        <f t="shared" si="473"/>
        <v>0</v>
      </c>
      <c r="BF180" s="9">
        <f t="shared" si="473"/>
        <v>0</v>
      </c>
      <c r="BG180" s="9">
        <f t="shared" si="473"/>
        <v>0</v>
      </c>
      <c r="BH180" s="9">
        <f t="shared" si="473"/>
        <v>0</v>
      </c>
      <c r="BI180" s="9">
        <f t="shared" si="473"/>
        <v>0</v>
      </c>
      <c r="BJ180" s="9">
        <f t="shared" si="473"/>
        <v>0</v>
      </c>
      <c r="BK180" s="9">
        <f t="shared" si="473"/>
        <v>0</v>
      </c>
      <c r="BL180" s="9">
        <f t="shared" si="473"/>
        <v>0</v>
      </c>
      <c r="BM180" s="9">
        <f t="shared" si="473"/>
        <v>0</v>
      </c>
      <c r="BN180" s="9">
        <f t="shared" si="473"/>
        <v>0</v>
      </c>
      <c r="BO180" s="9">
        <f t="shared" si="473"/>
        <v>0</v>
      </c>
      <c r="BP180" s="9">
        <f t="shared" ref="BP180:DW180" si="474">IF(BO180=1,1,BP179)</f>
        <v>0</v>
      </c>
      <c r="BQ180" s="9">
        <f t="shared" si="474"/>
        <v>0</v>
      </c>
      <c r="BR180" s="9">
        <f t="shared" si="474"/>
        <v>0</v>
      </c>
      <c r="BS180" s="9">
        <f t="shared" si="474"/>
        <v>0</v>
      </c>
      <c r="BT180" s="9">
        <f t="shared" si="474"/>
        <v>0</v>
      </c>
      <c r="BU180" s="9">
        <f t="shared" si="474"/>
        <v>0</v>
      </c>
      <c r="BV180" s="9">
        <f t="shared" si="474"/>
        <v>0</v>
      </c>
      <c r="BW180" s="9">
        <f t="shared" si="474"/>
        <v>0</v>
      </c>
      <c r="BX180" s="9">
        <f t="shared" si="474"/>
        <v>0</v>
      </c>
      <c r="BY180" s="9">
        <f t="shared" si="474"/>
        <v>0</v>
      </c>
      <c r="BZ180" s="9">
        <f t="shared" si="474"/>
        <v>0</v>
      </c>
      <c r="CA180" s="9">
        <f t="shared" si="474"/>
        <v>0</v>
      </c>
      <c r="CB180" s="9">
        <f t="shared" si="474"/>
        <v>0</v>
      </c>
      <c r="CC180" s="9">
        <f t="shared" si="474"/>
        <v>0</v>
      </c>
      <c r="CD180" s="9">
        <f t="shared" si="474"/>
        <v>0</v>
      </c>
      <c r="CE180" s="9">
        <f t="shared" si="474"/>
        <v>0</v>
      </c>
      <c r="CF180" s="9">
        <f t="shared" si="474"/>
        <v>0</v>
      </c>
      <c r="CG180" s="9">
        <f t="shared" si="474"/>
        <v>0</v>
      </c>
      <c r="CH180" s="9">
        <f t="shared" si="474"/>
        <v>0</v>
      </c>
      <c r="CI180" s="9">
        <f t="shared" si="474"/>
        <v>0</v>
      </c>
      <c r="CJ180" s="9">
        <f t="shared" si="474"/>
        <v>0</v>
      </c>
      <c r="CK180" s="9">
        <f t="shared" si="474"/>
        <v>0</v>
      </c>
      <c r="CL180" s="9">
        <f t="shared" si="474"/>
        <v>0</v>
      </c>
      <c r="CM180" s="9">
        <f t="shared" si="474"/>
        <v>0</v>
      </c>
      <c r="CN180" s="9">
        <f t="shared" si="474"/>
        <v>0</v>
      </c>
      <c r="CO180" s="9">
        <f t="shared" si="474"/>
        <v>0</v>
      </c>
      <c r="CP180" s="9">
        <f t="shared" si="474"/>
        <v>0</v>
      </c>
      <c r="CQ180" s="9">
        <f t="shared" si="474"/>
        <v>0</v>
      </c>
      <c r="CR180" s="9">
        <f t="shared" si="474"/>
        <v>0</v>
      </c>
      <c r="CS180" s="9">
        <f t="shared" si="474"/>
        <v>0</v>
      </c>
      <c r="CT180" s="9">
        <f t="shared" si="474"/>
        <v>0</v>
      </c>
      <c r="CU180" s="9">
        <f t="shared" si="474"/>
        <v>0</v>
      </c>
      <c r="CV180" s="9">
        <f t="shared" si="474"/>
        <v>0</v>
      </c>
      <c r="CW180" s="9">
        <f t="shared" si="474"/>
        <v>0</v>
      </c>
      <c r="CX180" s="9">
        <f t="shared" si="474"/>
        <v>0</v>
      </c>
      <c r="CY180" s="9">
        <f t="shared" si="474"/>
        <v>0</v>
      </c>
      <c r="CZ180" s="9">
        <f t="shared" si="474"/>
        <v>0</v>
      </c>
      <c r="DA180" s="9">
        <f t="shared" si="474"/>
        <v>0</v>
      </c>
      <c r="DB180" s="9">
        <f t="shared" si="474"/>
        <v>0</v>
      </c>
      <c r="DC180" s="9">
        <f t="shared" si="474"/>
        <v>0</v>
      </c>
      <c r="DD180" s="9">
        <f t="shared" si="474"/>
        <v>0</v>
      </c>
      <c r="DE180" s="9">
        <f t="shared" si="474"/>
        <v>0</v>
      </c>
      <c r="DF180" s="9">
        <f t="shared" si="474"/>
        <v>0</v>
      </c>
      <c r="DG180" s="9">
        <f t="shared" si="474"/>
        <v>0</v>
      </c>
      <c r="DH180" s="9">
        <f t="shared" si="474"/>
        <v>0</v>
      </c>
      <c r="DI180" s="9">
        <f t="shared" si="474"/>
        <v>0</v>
      </c>
      <c r="DJ180" s="9">
        <f t="shared" si="474"/>
        <v>0</v>
      </c>
      <c r="DK180" s="9">
        <f t="shared" si="474"/>
        <v>0</v>
      </c>
      <c r="DL180" s="9">
        <f t="shared" si="474"/>
        <v>0</v>
      </c>
      <c r="DM180" s="9">
        <f t="shared" si="474"/>
        <v>0</v>
      </c>
      <c r="DN180" s="9">
        <f t="shared" si="474"/>
        <v>0</v>
      </c>
      <c r="DO180" s="9">
        <f t="shared" si="474"/>
        <v>0</v>
      </c>
      <c r="DP180" s="9">
        <f t="shared" si="474"/>
        <v>0</v>
      </c>
      <c r="DQ180" s="9">
        <f t="shared" si="474"/>
        <v>0</v>
      </c>
      <c r="DR180" s="9">
        <f t="shared" si="474"/>
        <v>0</v>
      </c>
      <c r="DS180" s="9">
        <f t="shared" si="474"/>
        <v>0</v>
      </c>
      <c r="DT180" s="9">
        <f t="shared" si="474"/>
        <v>0</v>
      </c>
      <c r="DU180" s="9">
        <f t="shared" si="474"/>
        <v>0</v>
      </c>
      <c r="DV180" s="9">
        <f t="shared" si="474"/>
        <v>0</v>
      </c>
      <c r="DW180" s="9">
        <f t="shared" si="474"/>
        <v>0</v>
      </c>
      <c r="DX180" s="9">
        <f t="shared" ref="DX180:FC180" si="475">IF(DW180=1,1,DX179)</f>
        <v>0</v>
      </c>
      <c r="DY180" s="9">
        <f t="shared" si="475"/>
        <v>0</v>
      </c>
      <c r="DZ180" s="9">
        <f t="shared" si="475"/>
        <v>0</v>
      </c>
      <c r="EA180" s="9">
        <f t="shared" si="475"/>
        <v>0</v>
      </c>
      <c r="EB180" s="9">
        <f t="shared" si="475"/>
        <v>0</v>
      </c>
      <c r="EC180" s="9">
        <f t="shared" si="475"/>
        <v>0</v>
      </c>
      <c r="ED180" s="9">
        <f t="shared" si="475"/>
        <v>0</v>
      </c>
      <c r="EE180" s="9">
        <f t="shared" si="475"/>
        <v>0</v>
      </c>
      <c r="EF180" s="9">
        <f t="shared" si="475"/>
        <v>0</v>
      </c>
      <c r="EG180" s="9">
        <f t="shared" si="475"/>
        <v>0</v>
      </c>
      <c r="EH180" s="9">
        <f t="shared" si="475"/>
        <v>0</v>
      </c>
      <c r="EI180" s="9">
        <f t="shared" si="475"/>
        <v>0</v>
      </c>
      <c r="EJ180" s="9">
        <f t="shared" si="475"/>
        <v>0</v>
      </c>
      <c r="EK180" s="9">
        <f t="shared" si="475"/>
        <v>0</v>
      </c>
      <c r="EL180" s="9">
        <f t="shared" si="475"/>
        <v>0</v>
      </c>
      <c r="EM180" s="9">
        <f t="shared" si="475"/>
        <v>0</v>
      </c>
      <c r="EN180" s="9">
        <f t="shared" si="475"/>
        <v>0</v>
      </c>
      <c r="EO180" s="9">
        <f t="shared" si="475"/>
        <v>0</v>
      </c>
      <c r="EP180" s="9">
        <f t="shared" si="475"/>
        <v>0</v>
      </c>
      <c r="EQ180" s="9">
        <f t="shared" si="475"/>
        <v>0</v>
      </c>
      <c r="ER180" s="9">
        <f t="shared" si="475"/>
        <v>0</v>
      </c>
      <c r="ES180" s="9">
        <f t="shared" si="475"/>
        <v>0</v>
      </c>
      <c r="ET180" s="9">
        <f t="shared" si="475"/>
        <v>0</v>
      </c>
      <c r="EU180" s="9">
        <f t="shared" si="475"/>
        <v>0</v>
      </c>
      <c r="EV180" s="9">
        <f t="shared" si="475"/>
        <v>0</v>
      </c>
      <c r="EW180" s="9">
        <f t="shared" si="475"/>
        <v>0</v>
      </c>
      <c r="EX180" s="9">
        <f t="shared" si="475"/>
        <v>0</v>
      </c>
      <c r="EY180" s="9">
        <f t="shared" si="475"/>
        <v>0</v>
      </c>
      <c r="EZ180" s="9">
        <f t="shared" si="475"/>
        <v>0</v>
      </c>
      <c r="FA180" s="9">
        <f t="shared" si="475"/>
        <v>0</v>
      </c>
      <c r="FB180" s="9">
        <f t="shared" si="475"/>
        <v>0</v>
      </c>
      <c r="FC180" s="9">
        <f t="shared" si="475"/>
        <v>0</v>
      </c>
      <c r="FD180" s="9">
        <f t="shared" ref="FD180:GI180" si="476">IF(FC180=1,1,FD179)</f>
        <v>0</v>
      </c>
      <c r="FE180" s="9">
        <f t="shared" si="476"/>
        <v>0</v>
      </c>
      <c r="FF180" s="9">
        <f t="shared" si="476"/>
        <v>0</v>
      </c>
      <c r="FG180" s="9">
        <f t="shared" si="476"/>
        <v>0</v>
      </c>
      <c r="FH180" s="9">
        <f t="shared" si="476"/>
        <v>0</v>
      </c>
      <c r="FI180" s="9">
        <f t="shared" si="476"/>
        <v>0</v>
      </c>
      <c r="FJ180" s="9">
        <f t="shared" si="476"/>
        <v>0</v>
      </c>
      <c r="FK180" s="9">
        <f t="shared" si="476"/>
        <v>0</v>
      </c>
      <c r="FL180" s="9">
        <f t="shared" si="476"/>
        <v>0</v>
      </c>
      <c r="FM180" s="9">
        <f t="shared" si="476"/>
        <v>0</v>
      </c>
      <c r="FN180" s="9">
        <f t="shared" si="476"/>
        <v>0</v>
      </c>
      <c r="FO180" s="9">
        <f t="shared" si="476"/>
        <v>0</v>
      </c>
      <c r="FP180" s="9">
        <f t="shared" si="476"/>
        <v>1</v>
      </c>
      <c r="FQ180" s="9">
        <f t="shared" si="476"/>
        <v>1</v>
      </c>
      <c r="FR180" s="9">
        <f t="shared" si="476"/>
        <v>1</v>
      </c>
      <c r="FS180" s="9">
        <f t="shared" si="476"/>
        <v>1</v>
      </c>
      <c r="FT180" s="9">
        <f t="shared" si="476"/>
        <v>1</v>
      </c>
      <c r="FU180" s="9">
        <f t="shared" si="476"/>
        <v>1</v>
      </c>
      <c r="FV180" s="9">
        <f t="shared" si="476"/>
        <v>1</v>
      </c>
      <c r="FW180" s="9">
        <f t="shared" si="476"/>
        <v>1</v>
      </c>
      <c r="FX180" s="9">
        <f t="shared" si="476"/>
        <v>1</v>
      </c>
      <c r="FY180" s="9">
        <f t="shared" si="476"/>
        <v>1</v>
      </c>
      <c r="FZ180" s="9">
        <f t="shared" si="476"/>
        <v>1</v>
      </c>
      <c r="GA180" s="9">
        <f t="shared" si="476"/>
        <v>1</v>
      </c>
      <c r="GB180" s="9">
        <f t="shared" si="476"/>
        <v>1</v>
      </c>
      <c r="GC180" s="9">
        <f t="shared" si="476"/>
        <v>1</v>
      </c>
      <c r="GD180" s="9">
        <f t="shared" si="476"/>
        <v>1</v>
      </c>
      <c r="GE180" s="9">
        <f t="shared" si="476"/>
        <v>1</v>
      </c>
      <c r="GF180" s="9">
        <f t="shared" si="476"/>
        <v>1</v>
      </c>
      <c r="GG180" s="9">
        <f t="shared" si="476"/>
        <v>1</v>
      </c>
      <c r="GH180" s="9">
        <f t="shared" si="476"/>
        <v>1</v>
      </c>
      <c r="GI180" s="9">
        <f t="shared" si="476"/>
        <v>1</v>
      </c>
      <c r="GJ180" s="9">
        <f t="shared" ref="GJ180:HO180" si="477">IF(GI180=1,1,GJ179)</f>
        <v>1</v>
      </c>
      <c r="GK180" s="9">
        <f t="shared" si="477"/>
        <v>1</v>
      </c>
      <c r="GL180" s="9">
        <f t="shared" si="477"/>
        <v>1</v>
      </c>
      <c r="GM180" s="9">
        <f t="shared" si="477"/>
        <v>1</v>
      </c>
      <c r="GN180" s="9">
        <f t="shared" si="477"/>
        <v>1</v>
      </c>
      <c r="GO180" s="9">
        <f t="shared" si="477"/>
        <v>1</v>
      </c>
      <c r="GP180" s="9">
        <f t="shared" si="477"/>
        <v>1</v>
      </c>
      <c r="GQ180" s="9">
        <f t="shared" si="477"/>
        <v>1</v>
      </c>
      <c r="GR180" s="9">
        <f t="shared" si="477"/>
        <v>1</v>
      </c>
      <c r="GS180" s="9">
        <f t="shared" si="477"/>
        <v>1</v>
      </c>
      <c r="GT180" s="9">
        <f t="shared" si="477"/>
        <v>1</v>
      </c>
      <c r="GU180" s="9">
        <f t="shared" si="477"/>
        <v>1</v>
      </c>
      <c r="GV180" s="9">
        <f t="shared" si="477"/>
        <v>1</v>
      </c>
      <c r="GW180" s="9">
        <f t="shared" si="477"/>
        <v>1</v>
      </c>
      <c r="GX180" s="9">
        <f t="shared" si="477"/>
        <v>1</v>
      </c>
      <c r="GY180" s="9">
        <f t="shared" si="477"/>
        <v>1</v>
      </c>
      <c r="GZ180" s="9">
        <f t="shared" si="477"/>
        <v>1</v>
      </c>
      <c r="HA180" s="9">
        <f t="shared" si="477"/>
        <v>1</v>
      </c>
      <c r="HB180" s="9">
        <f t="shared" si="477"/>
        <v>1</v>
      </c>
      <c r="HC180" s="9">
        <f t="shared" si="477"/>
        <v>1</v>
      </c>
      <c r="HD180" s="9">
        <f t="shared" si="477"/>
        <v>1</v>
      </c>
      <c r="HE180" s="9">
        <f t="shared" si="477"/>
        <v>1</v>
      </c>
      <c r="HF180" s="9">
        <f t="shared" si="477"/>
        <v>1</v>
      </c>
      <c r="HG180" s="9">
        <f t="shared" si="477"/>
        <v>1</v>
      </c>
      <c r="HH180" s="9">
        <f t="shared" si="477"/>
        <v>1</v>
      </c>
      <c r="HI180" s="9">
        <f t="shared" si="477"/>
        <v>1</v>
      </c>
      <c r="HJ180" s="9">
        <f t="shared" si="477"/>
        <v>1</v>
      </c>
      <c r="HK180" s="9">
        <f t="shared" si="477"/>
        <v>1</v>
      </c>
      <c r="HL180" s="9">
        <f t="shared" si="477"/>
        <v>1</v>
      </c>
      <c r="HM180" s="9">
        <f t="shared" si="477"/>
        <v>1</v>
      </c>
      <c r="HN180" s="9">
        <f t="shared" si="477"/>
        <v>1</v>
      </c>
      <c r="HO180" s="9">
        <f t="shared" si="477"/>
        <v>1</v>
      </c>
      <c r="HP180" s="9">
        <f t="shared" ref="HP180:IR180" si="478">IF(HO180=1,1,HP179)</f>
        <v>1</v>
      </c>
      <c r="HQ180" s="9">
        <f t="shared" si="478"/>
        <v>1</v>
      </c>
      <c r="HR180" s="9">
        <f t="shared" si="478"/>
        <v>1</v>
      </c>
      <c r="HS180" s="9">
        <f t="shared" si="478"/>
        <v>1</v>
      </c>
      <c r="HT180" s="9">
        <f t="shared" si="478"/>
        <v>1</v>
      </c>
      <c r="HU180" s="9">
        <f t="shared" si="478"/>
        <v>1</v>
      </c>
      <c r="HV180" s="9">
        <f t="shared" si="478"/>
        <v>1</v>
      </c>
      <c r="HW180" s="9">
        <f t="shared" si="478"/>
        <v>1</v>
      </c>
      <c r="HX180" s="9">
        <f t="shared" si="478"/>
        <v>1</v>
      </c>
      <c r="HY180" s="9">
        <f t="shared" si="478"/>
        <v>1</v>
      </c>
      <c r="HZ180" s="9">
        <f t="shared" si="478"/>
        <v>1</v>
      </c>
      <c r="IA180" s="9">
        <f t="shared" si="478"/>
        <v>1</v>
      </c>
      <c r="IB180" s="9">
        <f t="shared" si="478"/>
        <v>1</v>
      </c>
      <c r="IC180" s="9">
        <f t="shared" si="478"/>
        <v>1</v>
      </c>
      <c r="ID180" s="9">
        <f t="shared" si="478"/>
        <v>1</v>
      </c>
      <c r="IE180" s="9">
        <f t="shared" si="478"/>
        <v>1</v>
      </c>
      <c r="IF180" s="9">
        <f t="shared" si="478"/>
        <v>1</v>
      </c>
      <c r="IG180" s="9">
        <f t="shared" si="478"/>
        <v>1</v>
      </c>
      <c r="IH180" s="9">
        <f t="shared" si="478"/>
        <v>1</v>
      </c>
      <c r="II180" s="9">
        <f t="shared" si="478"/>
        <v>1</v>
      </c>
      <c r="IJ180" s="9">
        <f t="shared" si="478"/>
        <v>1</v>
      </c>
      <c r="IK180" s="9">
        <f t="shared" si="478"/>
        <v>1</v>
      </c>
      <c r="IL180" s="9">
        <f t="shared" si="478"/>
        <v>1</v>
      </c>
      <c r="IM180" s="9">
        <f t="shared" si="478"/>
        <v>1</v>
      </c>
      <c r="IN180" s="9">
        <f t="shared" si="478"/>
        <v>1</v>
      </c>
      <c r="IO180" s="9">
        <f t="shared" si="478"/>
        <v>1</v>
      </c>
      <c r="IP180" s="9">
        <f t="shared" si="478"/>
        <v>1</v>
      </c>
      <c r="IQ180" s="9">
        <f t="shared" si="478"/>
        <v>1</v>
      </c>
      <c r="IR180" s="192">
        <f t="shared" si="478"/>
        <v>1</v>
      </c>
    </row>
    <row r="181" spans="1:252" s="8" customFormat="1" hidden="1" x14ac:dyDescent="0.25">
      <c r="A181" s="216"/>
      <c r="B181" s="26"/>
      <c r="C181" s="9">
        <f>IF(C179=1,C103,0)</f>
        <v>0</v>
      </c>
      <c r="D181" s="9">
        <f t="shared" ref="D181:BO181" si="479">IF(D179=1,D103,0)</f>
        <v>0</v>
      </c>
      <c r="E181" s="9">
        <f t="shared" si="479"/>
        <v>0</v>
      </c>
      <c r="F181" s="9">
        <f t="shared" si="479"/>
        <v>0</v>
      </c>
      <c r="G181" s="9">
        <f t="shared" si="479"/>
        <v>0</v>
      </c>
      <c r="H181" s="9">
        <f t="shared" si="479"/>
        <v>0</v>
      </c>
      <c r="I181" s="9">
        <f t="shared" si="479"/>
        <v>0</v>
      </c>
      <c r="J181" s="9">
        <f t="shared" si="479"/>
        <v>0</v>
      </c>
      <c r="K181" s="9">
        <f t="shared" si="479"/>
        <v>0</v>
      </c>
      <c r="L181" s="9">
        <f t="shared" si="479"/>
        <v>0</v>
      </c>
      <c r="M181" s="9">
        <f t="shared" si="479"/>
        <v>0</v>
      </c>
      <c r="N181" s="9">
        <f t="shared" si="479"/>
        <v>0</v>
      </c>
      <c r="O181" s="9">
        <f t="shared" si="479"/>
        <v>0</v>
      </c>
      <c r="P181" s="9">
        <f t="shared" si="479"/>
        <v>0</v>
      </c>
      <c r="Q181" s="9">
        <f t="shared" si="479"/>
        <v>0</v>
      </c>
      <c r="R181" s="9">
        <f t="shared" si="479"/>
        <v>0</v>
      </c>
      <c r="S181" s="9">
        <f t="shared" si="479"/>
        <v>0</v>
      </c>
      <c r="T181" s="9">
        <f t="shared" si="479"/>
        <v>0</v>
      </c>
      <c r="U181" s="9">
        <f t="shared" si="479"/>
        <v>0</v>
      </c>
      <c r="V181" s="9">
        <f t="shared" si="479"/>
        <v>0</v>
      </c>
      <c r="W181" s="9">
        <f t="shared" si="479"/>
        <v>0</v>
      </c>
      <c r="X181" s="9">
        <f t="shared" si="479"/>
        <v>0</v>
      </c>
      <c r="Y181" s="9">
        <f t="shared" si="479"/>
        <v>0</v>
      </c>
      <c r="Z181" s="9">
        <f t="shared" si="479"/>
        <v>0</v>
      </c>
      <c r="AA181" s="9">
        <f t="shared" si="479"/>
        <v>0</v>
      </c>
      <c r="AB181" s="9">
        <f t="shared" si="479"/>
        <v>0</v>
      </c>
      <c r="AC181" s="9">
        <f t="shared" si="479"/>
        <v>0</v>
      </c>
      <c r="AD181" s="9">
        <f t="shared" si="479"/>
        <v>0</v>
      </c>
      <c r="AE181" s="9">
        <f t="shared" si="479"/>
        <v>0</v>
      </c>
      <c r="AF181" s="9">
        <f t="shared" si="479"/>
        <v>0</v>
      </c>
      <c r="AG181" s="9">
        <f t="shared" si="479"/>
        <v>0</v>
      </c>
      <c r="AH181" s="9">
        <f t="shared" si="479"/>
        <v>0</v>
      </c>
      <c r="AI181" s="9">
        <f t="shared" si="479"/>
        <v>0</v>
      </c>
      <c r="AJ181" s="9">
        <f t="shared" si="479"/>
        <v>0</v>
      </c>
      <c r="AK181" s="9">
        <f t="shared" si="479"/>
        <v>0</v>
      </c>
      <c r="AL181" s="9">
        <f t="shared" si="479"/>
        <v>0</v>
      </c>
      <c r="AM181" s="9">
        <f t="shared" si="479"/>
        <v>0</v>
      </c>
      <c r="AN181" s="9">
        <f t="shared" si="479"/>
        <v>0</v>
      </c>
      <c r="AO181" s="9">
        <f t="shared" si="479"/>
        <v>0</v>
      </c>
      <c r="AP181" s="9">
        <f t="shared" si="479"/>
        <v>0</v>
      </c>
      <c r="AQ181" s="9">
        <f t="shared" si="479"/>
        <v>0</v>
      </c>
      <c r="AR181" s="9">
        <f t="shared" si="479"/>
        <v>0</v>
      </c>
      <c r="AS181" s="9">
        <f t="shared" si="479"/>
        <v>0</v>
      </c>
      <c r="AT181" s="9">
        <f t="shared" si="479"/>
        <v>0</v>
      </c>
      <c r="AU181" s="9">
        <f t="shared" si="479"/>
        <v>0</v>
      </c>
      <c r="AV181" s="9">
        <f t="shared" si="479"/>
        <v>0</v>
      </c>
      <c r="AW181" s="9">
        <f t="shared" si="479"/>
        <v>0</v>
      </c>
      <c r="AX181" s="9">
        <f t="shared" si="479"/>
        <v>0</v>
      </c>
      <c r="AY181" s="9">
        <f t="shared" si="479"/>
        <v>0</v>
      </c>
      <c r="AZ181" s="9">
        <f t="shared" si="479"/>
        <v>0</v>
      </c>
      <c r="BA181" s="9">
        <f t="shared" si="479"/>
        <v>0</v>
      </c>
      <c r="BB181" s="9">
        <f t="shared" si="479"/>
        <v>0</v>
      </c>
      <c r="BC181" s="9">
        <f t="shared" si="479"/>
        <v>0</v>
      </c>
      <c r="BD181" s="9">
        <f t="shared" si="479"/>
        <v>0</v>
      </c>
      <c r="BE181" s="9">
        <f t="shared" si="479"/>
        <v>0</v>
      </c>
      <c r="BF181" s="9">
        <f t="shared" si="479"/>
        <v>0</v>
      </c>
      <c r="BG181" s="9">
        <f t="shared" si="479"/>
        <v>0</v>
      </c>
      <c r="BH181" s="9">
        <f t="shared" si="479"/>
        <v>0</v>
      </c>
      <c r="BI181" s="9">
        <f t="shared" si="479"/>
        <v>0</v>
      </c>
      <c r="BJ181" s="9">
        <f t="shared" si="479"/>
        <v>0</v>
      </c>
      <c r="BK181" s="9">
        <f t="shared" si="479"/>
        <v>0</v>
      </c>
      <c r="BL181" s="9">
        <f t="shared" si="479"/>
        <v>0</v>
      </c>
      <c r="BM181" s="9">
        <f t="shared" si="479"/>
        <v>0</v>
      </c>
      <c r="BN181" s="9">
        <f t="shared" si="479"/>
        <v>0</v>
      </c>
      <c r="BO181" s="9">
        <f t="shared" si="479"/>
        <v>0</v>
      </c>
      <c r="BP181" s="9">
        <f t="shared" ref="BP181:EA181" si="480">IF(BP179=1,BP103,0)</f>
        <v>0</v>
      </c>
      <c r="BQ181" s="9">
        <f t="shared" si="480"/>
        <v>0</v>
      </c>
      <c r="BR181" s="9">
        <f t="shared" si="480"/>
        <v>0</v>
      </c>
      <c r="BS181" s="9">
        <f t="shared" si="480"/>
        <v>0</v>
      </c>
      <c r="BT181" s="9">
        <f t="shared" si="480"/>
        <v>0</v>
      </c>
      <c r="BU181" s="9">
        <f t="shared" si="480"/>
        <v>0</v>
      </c>
      <c r="BV181" s="9">
        <f t="shared" si="480"/>
        <v>0</v>
      </c>
      <c r="BW181" s="9">
        <f t="shared" si="480"/>
        <v>0</v>
      </c>
      <c r="BX181" s="9">
        <f t="shared" si="480"/>
        <v>0</v>
      </c>
      <c r="BY181" s="9">
        <f t="shared" si="480"/>
        <v>0</v>
      </c>
      <c r="BZ181" s="9">
        <f t="shared" si="480"/>
        <v>0</v>
      </c>
      <c r="CA181" s="9">
        <f t="shared" si="480"/>
        <v>0</v>
      </c>
      <c r="CB181" s="9">
        <f t="shared" si="480"/>
        <v>0</v>
      </c>
      <c r="CC181" s="9">
        <f t="shared" si="480"/>
        <v>0</v>
      </c>
      <c r="CD181" s="9">
        <f t="shared" si="480"/>
        <v>0</v>
      </c>
      <c r="CE181" s="9">
        <f t="shared" si="480"/>
        <v>0</v>
      </c>
      <c r="CF181" s="9">
        <f t="shared" si="480"/>
        <v>0</v>
      </c>
      <c r="CG181" s="9">
        <f t="shared" si="480"/>
        <v>0</v>
      </c>
      <c r="CH181" s="9">
        <f t="shared" si="480"/>
        <v>0</v>
      </c>
      <c r="CI181" s="9">
        <f t="shared" si="480"/>
        <v>0</v>
      </c>
      <c r="CJ181" s="9">
        <f t="shared" si="480"/>
        <v>0</v>
      </c>
      <c r="CK181" s="9">
        <f t="shared" si="480"/>
        <v>0</v>
      </c>
      <c r="CL181" s="9">
        <f t="shared" si="480"/>
        <v>0</v>
      </c>
      <c r="CM181" s="9">
        <f t="shared" si="480"/>
        <v>0</v>
      </c>
      <c r="CN181" s="9">
        <f t="shared" si="480"/>
        <v>0</v>
      </c>
      <c r="CO181" s="9">
        <f t="shared" si="480"/>
        <v>0</v>
      </c>
      <c r="CP181" s="9">
        <f t="shared" si="480"/>
        <v>0</v>
      </c>
      <c r="CQ181" s="9">
        <f t="shared" si="480"/>
        <v>0</v>
      </c>
      <c r="CR181" s="9">
        <f t="shared" si="480"/>
        <v>0</v>
      </c>
      <c r="CS181" s="9">
        <f t="shared" si="480"/>
        <v>0</v>
      </c>
      <c r="CT181" s="9">
        <f t="shared" si="480"/>
        <v>0</v>
      </c>
      <c r="CU181" s="9">
        <f t="shared" si="480"/>
        <v>0</v>
      </c>
      <c r="CV181" s="9">
        <f t="shared" si="480"/>
        <v>0</v>
      </c>
      <c r="CW181" s="9">
        <f t="shared" si="480"/>
        <v>0</v>
      </c>
      <c r="CX181" s="9">
        <f t="shared" si="480"/>
        <v>0</v>
      </c>
      <c r="CY181" s="9">
        <f t="shared" si="480"/>
        <v>0</v>
      </c>
      <c r="CZ181" s="9">
        <f t="shared" si="480"/>
        <v>0</v>
      </c>
      <c r="DA181" s="9">
        <f t="shared" si="480"/>
        <v>0</v>
      </c>
      <c r="DB181" s="9">
        <f t="shared" si="480"/>
        <v>0</v>
      </c>
      <c r="DC181" s="9">
        <f t="shared" si="480"/>
        <v>0</v>
      </c>
      <c r="DD181" s="9">
        <f t="shared" si="480"/>
        <v>0</v>
      </c>
      <c r="DE181" s="9">
        <f t="shared" si="480"/>
        <v>0</v>
      </c>
      <c r="DF181" s="9">
        <f t="shared" si="480"/>
        <v>0</v>
      </c>
      <c r="DG181" s="9">
        <f t="shared" si="480"/>
        <v>0</v>
      </c>
      <c r="DH181" s="9">
        <f t="shared" si="480"/>
        <v>0</v>
      </c>
      <c r="DI181" s="9">
        <f t="shared" si="480"/>
        <v>0</v>
      </c>
      <c r="DJ181" s="9">
        <f t="shared" si="480"/>
        <v>0</v>
      </c>
      <c r="DK181" s="9">
        <f t="shared" si="480"/>
        <v>0</v>
      </c>
      <c r="DL181" s="9">
        <f t="shared" si="480"/>
        <v>0</v>
      </c>
      <c r="DM181" s="9">
        <f t="shared" si="480"/>
        <v>0</v>
      </c>
      <c r="DN181" s="9">
        <f t="shared" si="480"/>
        <v>0</v>
      </c>
      <c r="DO181" s="9">
        <f t="shared" si="480"/>
        <v>0</v>
      </c>
      <c r="DP181" s="9">
        <f t="shared" si="480"/>
        <v>0</v>
      </c>
      <c r="DQ181" s="9">
        <f t="shared" si="480"/>
        <v>0</v>
      </c>
      <c r="DR181" s="9">
        <f t="shared" si="480"/>
        <v>0</v>
      </c>
      <c r="DS181" s="9">
        <f t="shared" si="480"/>
        <v>0</v>
      </c>
      <c r="DT181" s="9">
        <f t="shared" si="480"/>
        <v>0</v>
      </c>
      <c r="DU181" s="9">
        <f t="shared" si="480"/>
        <v>0</v>
      </c>
      <c r="DV181" s="9">
        <f t="shared" si="480"/>
        <v>0</v>
      </c>
      <c r="DW181" s="9">
        <f t="shared" si="480"/>
        <v>0</v>
      </c>
      <c r="DX181" s="9">
        <f t="shared" si="480"/>
        <v>0</v>
      </c>
      <c r="DY181" s="9">
        <f t="shared" si="480"/>
        <v>0</v>
      </c>
      <c r="DZ181" s="9">
        <f t="shared" si="480"/>
        <v>0</v>
      </c>
      <c r="EA181" s="9">
        <f t="shared" si="480"/>
        <v>0</v>
      </c>
      <c r="EB181" s="9">
        <f t="shared" ref="EB181:GM181" si="481">IF(EB179=1,EB103,0)</f>
        <v>0</v>
      </c>
      <c r="EC181" s="9">
        <f t="shared" si="481"/>
        <v>0</v>
      </c>
      <c r="ED181" s="9">
        <f t="shared" si="481"/>
        <v>0</v>
      </c>
      <c r="EE181" s="9">
        <f t="shared" si="481"/>
        <v>0</v>
      </c>
      <c r="EF181" s="9">
        <f t="shared" si="481"/>
        <v>0</v>
      </c>
      <c r="EG181" s="9">
        <f t="shared" si="481"/>
        <v>0</v>
      </c>
      <c r="EH181" s="9">
        <f t="shared" si="481"/>
        <v>0</v>
      </c>
      <c r="EI181" s="9">
        <f t="shared" si="481"/>
        <v>0</v>
      </c>
      <c r="EJ181" s="9">
        <f t="shared" si="481"/>
        <v>0</v>
      </c>
      <c r="EK181" s="9">
        <f t="shared" si="481"/>
        <v>0</v>
      </c>
      <c r="EL181" s="9">
        <f t="shared" si="481"/>
        <v>0</v>
      </c>
      <c r="EM181" s="9">
        <f t="shared" si="481"/>
        <v>0</v>
      </c>
      <c r="EN181" s="9">
        <f t="shared" si="481"/>
        <v>0</v>
      </c>
      <c r="EO181" s="9">
        <f t="shared" si="481"/>
        <v>0</v>
      </c>
      <c r="EP181" s="9">
        <f t="shared" si="481"/>
        <v>0</v>
      </c>
      <c r="EQ181" s="9">
        <f t="shared" si="481"/>
        <v>0</v>
      </c>
      <c r="ER181" s="9">
        <f t="shared" si="481"/>
        <v>0</v>
      </c>
      <c r="ES181" s="9">
        <f t="shared" si="481"/>
        <v>0</v>
      </c>
      <c r="ET181" s="9">
        <f t="shared" si="481"/>
        <v>0</v>
      </c>
      <c r="EU181" s="9">
        <f t="shared" si="481"/>
        <v>0</v>
      </c>
      <c r="EV181" s="9">
        <f t="shared" si="481"/>
        <v>0</v>
      </c>
      <c r="EW181" s="9">
        <f t="shared" si="481"/>
        <v>0</v>
      </c>
      <c r="EX181" s="9">
        <f t="shared" si="481"/>
        <v>0</v>
      </c>
      <c r="EY181" s="9">
        <f t="shared" si="481"/>
        <v>0</v>
      </c>
      <c r="EZ181" s="9">
        <f t="shared" si="481"/>
        <v>0</v>
      </c>
      <c r="FA181" s="9">
        <f t="shared" si="481"/>
        <v>0</v>
      </c>
      <c r="FB181" s="9">
        <f t="shared" si="481"/>
        <v>0</v>
      </c>
      <c r="FC181" s="9">
        <f t="shared" si="481"/>
        <v>0</v>
      </c>
      <c r="FD181" s="9">
        <f t="shared" si="481"/>
        <v>0</v>
      </c>
      <c r="FE181" s="9">
        <f t="shared" si="481"/>
        <v>0</v>
      </c>
      <c r="FF181" s="9">
        <f t="shared" si="481"/>
        <v>0</v>
      </c>
      <c r="FG181" s="9">
        <f t="shared" si="481"/>
        <v>0</v>
      </c>
      <c r="FH181" s="9">
        <f t="shared" si="481"/>
        <v>0</v>
      </c>
      <c r="FI181" s="9">
        <f t="shared" si="481"/>
        <v>0</v>
      </c>
      <c r="FJ181" s="9">
        <f t="shared" si="481"/>
        <v>0</v>
      </c>
      <c r="FK181" s="9">
        <f t="shared" si="481"/>
        <v>0</v>
      </c>
      <c r="FL181" s="9">
        <f t="shared" si="481"/>
        <v>0</v>
      </c>
      <c r="FM181" s="9">
        <f t="shared" si="481"/>
        <v>0</v>
      </c>
      <c r="FN181" s="9">
        <f t="shared" si="481"/>
        <v>0</v>
      </c>
      <c r="FO181" s="9">
        <f t="shared" si="481"/>
        <v>0</v>
      </c>
      <c r="FP181" s="9">
        <f t="shared" si="481"/>
        <v>11.447228224281146</v>
      </c>
      <c r="FQ181" s="9">
        <f t="shared" si="481"/>
        <v>0</v>
      </c>
      <c r="FR181" s="9">
        <f t="shared" si="481"/>
        <v>0</v>
      </c>
      <c r="FS181" s="9">
        <f t="shared" si="481"/>
        <v>0</v>
      </c>
      <c r="FT181" s="9">
        <f t="shared" si="481"/>
        <v>0</v>
      </c>
      <c r="FU181" s="9">
        <f t="shared" si="481"/>
        <v>0</v>
      </c>
      <c r="FV181" s="9">
        <f t="shared" si="481"/>
        <v>0</v>
      </c>
      <c r="FW181" s="9">
        <f t="shared" si="481"/>
        <v>0</v>
      </c>
      <c r="FX181" s="9">
        <f t="shared" si="481"/>
        <v>0</v>
      </c>
      <c r="FY181" s="9">
        <f t="shared" si="481"/>
        <v>0</v>
      </c>
      <c r="FZ181" s="9">
        <f t="shared" si="481"/>
        <v>0</v>
      </c>
      <c r="GA181" s="9">
        <f t="shared" si="481"/>
        <v>0</v>
      </c>
      <c r="GB181" s="9">
        <f t="shared" si="481"/>
        <v>0</v>
      </c>
      <c r="GC181" s="9">
        <f t="shared" si="481"/>
        <v>0</v>
      </c>
      <c r="GD181" s="9">
        <f t="shared" si="481"/>
        <v>0</v>
      </c>
      <c r="GE181" s="9">
        <f t="shared" si="481"/>
        <v>0</v>
      </c>
      <c r="GF181" s="9">
        <f t="shared" si="481"/>
        <v>0</v>
      </c>
      <c r="GG181" s="9">
        <f t="shared" si="481"/>
        <v>0</v>
      </c>
      <c r="GH181" s="9">
        <f t="shared" si="481"/>
        <v>0</v>
      </c>
      <c r="GI181" s="9">
        <f t="shared" si="481"/>
        <v>0</v>
      </c>
      <c r="GJ181" s="9">
        <f t="shared" si="481"/>
        <v>0</v>
      </c>
      <c r="GK181" s="9">
        <f t="shared" si="481"/>
        <v>0</v>
      </c>
      <c r="GL181" s="9">
        <f t="shared" si="481"/>
        <v>0</v>
      </c>
      <c r="GM181" s="9">
        <f t="shared" si="481"/>
        <v>0</v>
      </c>
      <c r="GN181" s="9">
        <f t="shared" ref="GN181:IR181" si="482">IF(GN179=1,GN103,0)</f>
        <v>0</v>
      </c>
      <c r="GO181" s="9">
        <f t="shared" si="482"/>
        <v>0</v>
      </c>
      <c r="GP181" s="9">
        <f t="shared" si="482"/>
        <v>0</v>
      </c>
      <c r="GQ181" s="9">
        <f t="shared" si="482"/>
        <v>0</v>
      </c>
      <c r="GR181" s="9">
        <f t="shared" si="482"/>
        <v>0</v>
      </c>
      <c r="GS181" s="9">
        <f t="shared" si="482"/>
        <v>0</v>
      </c>
      <c r="GT181" s="9">
        <f t="shared" si="482"/>
        <v>0</v>
      </c>
      <c r="GU181" s="9">
        <f t="shared" si="482"/>
        <v>0</v>
      </c>
      <c r="GV181" s="9">
        <f t="shared" si="482"/>
        <v>0</v>
      </c>
      <c r="GW181" s="9">
        <f t="shared" si="482"/>
        <v>0</v>
      </c>
      <c r="GX181" s="9">
        <f t="shared" si="482"/>
        <v>0</v>
      </c>
      <c r="GY181" s="9">
        <f t="shared" si="482"/>
        <v>0</v>
      </c>
      <c r="GZ181" s="9">
        <f t="shared" si="482"/>
        <v>0</v>
      </c>
      <c r="HA181" s="9">
        <f t="shared" si="482"/>
        <v>0</v>
      </c>
      <c r="HB181" s="9">
        <f t="shared" si="482"/>
        <v>0</v>
      </c>
      <c r="HC181" s="9">
        <f t="shared" si="482"/>
        <v>0</v>
      </c>
      <c r="HD181" s="9">
        <f t="shared" si="482"/>
        <v>0</v>
      </c>
      <c r="HE181" s="9">
        <f t="shared" si="482"/>
        <v>0</v>
      </c>
      <c r="HF181" s="9">
        <f t="shared" si="482"/>
        <v>0</v>
      </c>
      <c r="HG181" s="9">
        <f t="shared" si="482"/>
        <v>0</v>
      </c>
      <c r="HH181" s="9">
        <f t="shared" si="482"/>
        <v>0</v>
      </c>
      <c r="HI181" s="9">
        <f t="shared" si="482"/>
        <v>0</v>
      </c>
      <c r="HJ181" s="9">
        <f t="shared" si="482"/>
        <v>0</v>
      </c>
      <c r="HK181" s="9">
        <f t="shared" si="482"/>
        <v>0</v>
      </c>
      <c r="HL181" s="9">
        <f t="shared" si="482"/>
        <v>0</v>
      </c>
      <c r="HM181" s="9">
        <f t="shared" si="482"/>
        <v>0</v>
      </c>
      <c r="HN181" s="9">
        <f t="shared" si="482"/>
        <v>0</v>
      </c>
      <c r="HO181" s="9">
        <f t="shared" si="482"/>
        <v>0</v>
      </c>
      <c r="HP181" s="9">
        <f t="shared" si="482"/>
        <v>0</v>
      </c>
      <c r="HQ181" s="9">
        <f t="shared" si="482"/>
        <v>0</v>
      </c>
      <c r="HR181" s="9">
        <f t="shared" si="482"/>
        <v>0</v>
      </c>
      <c r="HS181" s="9">
        <f t="shared" si="482"/>
        <v>0</v>
      </c>
      <c r="HT181" s="9">
        <f t="shared" si="482"/>
        <v>0</v>
      </c>
      <c r="HU181" s="9">
        <f t="shared" si="482"/>
        <v>0</v>
      </c>
      <c r="HV181" s="9">
        <f t="shared" si="482"/>
        <v>0</v>
      </c>
      <c r="HW181" s="9">
        <f t="shared" si="482"/>
        <v>0</v>
      </c>
      <c r="HX181" s="9">
        <f t="shared" si="482"/>
        <v>0</v>
      </c>
      <c r="HY181" s="9">
        <f t="shared" si="482"/>
        <v>0</v>
      </c>
      <c r="HZ181" s="9">
        <f t="shared" si="482"/>
        <v>0</v>
      </c>
      <c r="IA181" s="9">
        <f t="shared" si="482"/>
        <v>0</v>
      </c>
      <c r="IB181" s="9">
        <f t="shared" si="482"/>
        <v>0</v>
      </c>
      <c r="IC181" s="9">
        <f t="shared" si="482"/>
        <v>0</v>
      </c>
      <c r="ID181" s="9">
        <f t="shared" si="482"/>
        <v>0</v>
      </c>
      <c r="IE181" s="9">
        <f t="shared" si="482"/>
        <v>0</v>
      </c>
      <c r="IF181" s="9">
        <f t="shared" si="482"/>
        <v>0</v>
      </c>
      <c r="IG181" s="9">
        <f t="shared" si="482"/>
        <v>0</v>
      </c>
      <c r="IH181" s="9">
        <f t="shared" si="482"/>
        <v>0</v>
      </c>
      <c r="II181" s="9">
        <f t="shared" si="482"/>
        <v>0</v>
      </c>
      <c r="IJ181" s="9">
        <f t="shared" si="482"/>
        <v>0</v>
      </c>
      <c r="IK181" s="9">
        <f t="shared" si="482"/>
        <v>0</v>
      </c>
      <c r="IL181" s="9">
        <f t="shared" si="482"/>
        <v>0</v>
      </c>
      <c r="IM181" s="9">
        <f t="shared" si="482"/>
        <v>0</v>
      </c>
      <c r="IN181" s="9">
        <f t="shared" si="482"/>
        <v>0</v>
      </c>
      <c r="IO181" s="9">
        <f t="shared" si="482"/>
        <v>0</v>
      </c>
      <c r="IP181" s="9">
        <f t="shared" si="482"/>
        <v>0</v>
      </c>
      <c r="IQ181" s="9">
        <f t="shared" si="482"/>
        <v>0</v>
      </c>
      <c r="IR181" s="9">
        <f t="shared" si="482"/>
        <v>0</v>
      </c>
    </row>
    <row r="182" spans="1:252" s="8" customFormat="1" hidden="1" x14ac:dyDescent="0.25">
      <c r="A182" s="216"/>
      <c r="B182" s="26"/>
      <c r="C182" s="9">
        <f t="shared" ref="C182:BN182" si="483">IF(C179=1,C120,0)</f>
        <v>0</v>
      </c>
      <c r="D182" s="9">
        <f t="shared" si="483"/>
        <v>0</v>
      </c>
      <c r="E182" s="9">
        <f t="shared" si="483"/>
        <v>0</v>
      </c>
      <c r="F182" s="9">
        <f t="shared" si="483"/>
        <v>0</v>
      </c>
      <c r="G182" s="9">
        <f t="shared" si="483"/>
        <v>0</v>
      </c>
      <c r="H182" s="9">
        <f t="shared" si="483"/>
        <v>0</v>
      </c>
      <c r="I182" s="9">
        <f t="shared" si="483"/>
        <v>0</v>
      </c>
      <c r="J182" s="9">
        <f t="shared" si="483"/>
        <v>0</v>
      </c>
      <c r="K182" s="9">
        <f t="shared" si="483"/>
        <v>0</v>
      </c>
      <c r="L182" s="9">
        <f t="shared" si="483"/>
        <v>0</v>
      </c>
      <c r="M182" s="9">
        <f t="shared" si="483"/>
        <v>0</v>
      </c>
      <c r="N182" s="9">
        <f t="shared" si="483"/>
        <v>0</v>
      </c>
      <c r="O182" s="9">
        <f t="shared" si="483"/>
        <v>0</v>
      </c>
      <c r="P182" s="9">
        <f t="shared" si="483"/>
        <v>0</v>
      </c>
      <c r="Q182" s="9">
        <f t="shared" si="483"/>
        <v>0</v>
      </c>
      <c r="R182" s="9">
        <f t="shared" si="483"/>
        <v>0</v>
      </c>
      <c r="S182" s="9">
        <f t="shared" si="483"/>
        <v>0</v>
      </c>
      <c r="T182" s="9">
        <f t="shared" si="483"/>
        <v>0</v>
      </c>
      <c r="U182" s="9">
        <f t="shared" si="483"/>
        <v>0</v>
      </c>
      <c r="V182" s="9">
        <f t="shared" si="483"/>
        <v>0</v>
      </c>
      <c r="W182" s="9">
        <f t="shared" si="483"/>
        <v>0</v>
      </c>
      <c r="X182" s="9">
        <f t="shared" si="483"/>
        <v>0</v>
      </c>
      <c r="Y182" s="9">
        <f t="shared" si="483"/>
        <v>0</v>
      </c>
      <c r="Z182" s="9">
        <f t="shared" si="483"/>
        <v>0</v>
      </c>
      <c r="AA182" s="9">
        <f t="shared" si="483"/>
        <v>0</v>
      </c>
      <c r="AB182" s="9">
        <f t="shared" si="483"/>
        <v>0</v>
      </c>
      <c r="AC182" s="9">
        <f t="shared" si="483"/>
        <v>0</v>
      </c>
      <c r="AD182" s="9">
        <f t="shared" si="483"/>
        <v>0</v>
      </c>
      <c r="AE182" s="9">
        <f t="shared" si="483"/>
        <v>0</v>
      </c>
      <c r="AF182" s="9">
        <f t="shared" si="483"/>
        <v>0</v>
      </c>
      <c r="AG182" s="9">
        <f t="shared" si="483"/>
        <v>0</v>
      </c>
      <c r="AH182" s="9">
        <f t="shared" si="483"/>
        <v>0</v>
      </c>
      <c r="AI182" s="9">
        <f t="shared" si="483"/>
        <v>0</v>
      </c>
      <c r="AJ182" s="9">
        <f t="shared" si="483"/>
        <v>0</v>
      </c>
      <c r="AK182" s="9">
        <f t="shared" si="483"/>
        <v>0</v>
      </c>
      <c r="AL182" s="9">
        <f t="shared" si="483"/>
        <v>0</v>
      </c>
      <c r="AM182" s="9">
        <f t="shared" si="483"/>
        <v>0</v>
      </c>
      <c r="AN182" s="9">
        <f t="shared" si="483"/>
        <v>0</v>
      </c>
      <c r="AO182" s="9">
        <f t="shared" si="483"/>
        <v>0</v>
      </c>
      <c r="AP182" s="9">
        <f t="shared" si="483"/>
        <v>0</v>
      </c>
      <c r="AQ182" s="9">
        <f t="shared" si="483"/>
        <v>0</v>
      </c>
      <c r="AR182" s="9">
        <f t="shared" si="483"/>
        <v>0</v>
      </c>
      <c r="AS182" s="9">
        <f t="shared" si="483"/>
        <v>0</v>
      </c>
      <c r="AT182" s="9">
        <f t="shared" si="483"/>
        <v>0</v>
      </c>
      <c r="AU182" s="9">
        <f t="shared" si="483"/>
        <v>0</v>
      </c>
      <c r="AV182" s="9">
        <f t="shared" si="483"/>
        <v>0</v>
      </c>
      <c r="AW182" s="9">
        <f t="shared" si="483"/>
        <v>0</v>
      </c>
      <c r="AX182" s="9">
        <f t="shared" si="483"/>
        <v>0</v>
      </c>
      <c r="AY182" s="9">
        <f t="shared" si="483"/>
        <v>0</v>
      </c>
      <c r="AZ182" s="9">
        <f t="shared" si="483"/>
        <v>0</v>
      </c>
      <c r="BA182" s="9">
        <f t="shared" si="483"/>
        <v>0</v>
      </c>
      <c r="BB182" s="9">
        <f t="shared" si="483"/>
        <v>0</v>
      </c>
      <c r="BC182" s="9">
        <f t="shared" si="483"/>
        <v>0</v>
      </c>
      <c r="BD182" s="9">
        <f t="shared" si="483"/>
        <v>0</v>
      </c>
      <c r="BE182" s="9">
        <f t="shared" si="483"/>
        <v>0</v>
      </c>
      <c r="BF182" s="9">
        <f t="shared" si="483"/>
        <v>0</v>
      </c>
      <c r="BG182" s="9">
        <f t="shared" si="483"/>
        <v>0</v>
      </c>
      <c r="BH182" s="9">
        <f t="shared" si="483"/>
        <v>0</v>
      </c>
      <c r="BI182" s="9">
        <f t="shared" si="483"/>
        <v>0</v>
      </c>
      <c r="BJ182" s="9">
        <f t="shared" si="483"/>
        <v>0</v>
      </c>
      <c r="BK182" s="9">
        <f t="shared" si="483"/>
        <v>0</v>
      </c>
      <c r="BL182" s="9">
        <f t="shared" si="483"/>
        <v>0</v>
      </c>
      <c r="BM182" s="9">
        <f t="shared" si="483"/>
        <v>0</v>
      </c>
      <c r="BN182" s="9">
        <f t="shared" si="483"/>
        <v>0</v>
      </c>
      <c r="BO182" s="9">
        <f t="shared" ref="BO182:DZ182" si="484">IF(BO179=1,BO120,0)</f>
        <v>0</v>
      </c>
      <c r="BP182" s="9">
        <f t="shared" si="484"/>
        <v>0</v>
      </c>
      <c r="BQ182" s="9">
        <f t="shared" si="484"/>
        <v>0</v>
      </c>
      <c r="BR182" s="9">
        <f t="shared" si="484"/>
        <v>0</v>
      </c>
      <c r="BS182" s="9">
        <f t="shared" si="484"/>
        <v>0</v>
      </c>
      <c r="BT182" s="9">
        <f t="shared" si="484"/>
        <v>0</v>
      </c>
      <c r="BU182" s="9">
        <f t="shared" si="484"/>
        <v>0</v>
      </c>
      <c r="BV182" s="9">
        <f t="shared" si="484"/>
        <v>0</v>
      </c>
      <c r="BW182" s="9">
        <f t="shared" si="484"/>
        <v>0</v>
      </c>
      <c r="BX182" s="9">
        <f t="shared" si="484"/>
        <v>0</v>
      </c>
      <c r="BY182" s="9">
        <f t="shared" si="484"/>
        <v>0</v>
      </c>
      <c r="BZ182" s="9">
        <f t="shared" si="484"/>
        <v>0</v>
      </c>
      <c r="CA182" s="9">
        <f t="shared" si="484"/>
        <v>0</v>
      </c>
      <c r="CB182" s="9">
        <f t="shared" si="484"/>
        <v>0</v>
      </c>
      <c r="CC182" s="9">
        <f t="shared" si="484"/>
        <v>0</v>
      </c>
      <c r="CD182" s="9">
        <f t="shared" si="484"/>
        <v>0</v>
      </c>
      <c r="CE182" s="9">
        <f t="shared" si="484"/>
        <v>0</v>
      </c>
      <c r="CF182" s="9">
        <f t="shared" si="484"/>
        <v>0</v>
      </c>
      <c r="CG182" s="9">
        <f t="shared" si="484"/>
        <v>0</v>
      </c>
      <c r="CH182" s="9">
        <f t="shared" si="484"/>
        <v>0</v>
      </c>
      <c r="CI182" s="9">
        <f t="shared" si="484"/>
        <v>0</v>
      </c>
      <c r="CJ182" s="9">
        <f t="shared" si="484"/>
        <v>0</v>
      </c>
      <c r="CK182" s="9">
        <f t="shared" si="484"/>
        <v>0</v>
      </c>
      <c r="CL182" s="9">
        <f t="shared" si="484"/>
        <v>0</v>
      </c>
      <c r="CM182" s="9">
        <f t="shared" si="484"/>
        <v>0</v>
      </c>
      <c r="CN182" s="9">
        <f t="shared" si="484"/>
        <v>0</v>
      </c>
      <c r="CO182" s="9">
        <f t="shared" si="484"/>
        <v>0</v>
      </c>
      <c r="CP182" s="9">
        <f t="shared" si="484"/>
        <v>0</v>
      </c>
      <c r="CQ182" s="9">
        <f t="shared" si="484"/>
        <v>0</v>
      </c>
      <c r="CR182" s="9">
        <f t="shared" si="484"/>
        <v>0</v>
      </c>
      <c r="CS182" s="9">
        <f t="shared" si="484"/>
        <v>0</v>
      </c>
      <c r="CT182" s="9">
        <f t="shared" si="484"/>
        <v>0</v>
      </c>
      <c r="CU182" s="9">
        <f t="shared" si="484"/>
        <v>0</v>
      </c>
      <c r="CV182" s="9">
        <f t="shared" si="484"/>
        <v>0</v>
      </c>
      <c r="CW182" s="9">
        <f t="shared" si="484"/>
        <v>0</v>
      </c>
      <c r="CX182" s="9">
        <f t="shared" si="484"/>
        <v>0</v>
      </c>
      <c r="CY182" s="9">
        <f t="shared" si="484"/>
        <v>0</v>
      </c>
      <c r="CZ182" s="9">
        <f t="shared" si="484"/>
        <v>0</v>
      </c>
      <c r="DA182" s="9">
        <f t="shared" si="484"/>
        <v>0</v>
      </c>
      <c r="DB182" s="9">
        <f t="shared" si="484"/>
        <v>0</v>
      </c>
      <c r="DC182" s="9">
        <f t="shared" si="484"/>
        <v>0</v>
      </c>
      <c r="DD182" s="9">
        <f t="shared" si="484"/>
        <v>0</v>
      </c>
      <c r="DE182" s="9">
        <f t="shared" si="484"/>
        <v>0</v>
      </c>
      <c r="DF182" s="9">
        <f t="shared" si="484"/>
        <v>0</v>
      </c>
      <c r="DG182" s="9">
        <f t="shared" si="484"/>
        <v>0</v>
      </c>
      <c r="DH182" s="9">
        <f t="shared" si="484"/>
        <v>0</v>
      </c>
      <c r="DI182" s="9">
        <f t="shared" si="484"/>
        <v>0</v>
      </c>
      <c r="DJ182" s="9">
        <f t="shared" si="484"/>
        <v>0</v>
      </c>
      <c r="DK182" s="9">
        <f t="shared" si="484"/>
        <v>0</v>
      </c>
      <c r="DL182" s="9">
        <f t="shared" si="484"/>
        <v>0</v>
      </c>
      <c r="DM182" s="9">
        <f t="shared" si="484"/>
        <v>0</v>
      </c>
      <c r="DN182" s="9">
        <f t="shared" si="484"/>
        <v>0</v>
      </c>
      <c r="DO182" s="9">
        <f t="shared" si="484"/>
        <v>0</v>
      </c>
      <c r="DP182" s="9">
        <f t="shared" si="484"/>
        <v>0</v>
      </c>
      <c r="DQ182" s="9">
        <f t="shared" si="484"/>
        <v>0</v>
      </c>
      <c r="DR182" s="9">
        <f t="shared" si="484"/>
        <v>0</v>
      </c>
      <c r="DS182" s="9">
        <f t="shared" si="484"/>
        <v>0</v>
      </c>
      <c r="DT182" s="9">
        <f t="shared" si="484"/>
        <v>0</v>
      </c>
      <c r="DU182" s="9">
        <f t="shared" si="484"/>
        <v>0</v>
      </c>
      <c r="DV182" s="9">
        <f t="shared" si="484"/>
        <v>0</v>
      </c>
      <c r="DW182" s="9">
        <f t="shared" si="484"/>
        <v>0</v>
      </c>
      <c r="DX182" s="9">
        <f t="shared" si="484"/>
        <v>0</v>
      </c>
      <c r="DY182" s="9">
        <f t="shared" si="484"/>
        <v>0</v>
      </c>
      <c r="DZ182" s="9">
        <f t="shared" si="484"/>
        <v>0</v>
      </c>
      <c r="EA182" s="9">
        <f t="shared" ref="EA182:GL182" si="485">IF(EA179=1,EA120,0)</f>
        <v>0</v>
      </c>
      <c r="EB182" s="9">
        <f t="shared" si="485"/>
        <v>0</v>
      </c>
      <c r="EC182" s="9">
        <f t="shared" si="485"/>
        <v>0</v>
      </c>
      <c r="ED182" s="9">
        <f t="shared" si="485"/>
        <v>0</v>
      </c>
      <c r="EE182" s="9">
        <f t="shared" si="485"/>
        <v>0</v>
      </c>
      <c r="EF182" s="9">
        <f t="shared" si="485"/>
        <v>0</v>
      </c>
      <c r="EG182" s="9">
        <f t="shared" si="485"/>
        <v>0</v>
      </c>
      <c r="EH182" s="9">
        <f t="shared" si="485"/>
        <v>0</v>
      </c>
      <c r="EI182" s="9">
        <f t="shared" si="485"/>
        <v>0</v>
      </c>
      <c r="EJ182" s="9">
        <f t="shared" si="485"/>
        <v>0</v>
      </c>
      <c r="EK182" s="9">
        <f t="shared" si="485"/>
        <v>0</v>
      </c>
      <c r="EL182" s="9">
        <f t="shared" si="485"/>
        <v>0</v>
      </c>
      <c r="EM182" s="9">
        <f t="shared" si="485"/>
        <v>0</v>
      </c>
      <c r="EN182" s="9">
        <f t="shared" si="485"/>
        <v>0</v>
      </c>
      <c r="EO182" s="9">
        <f t="shared" si="485"/>
        <v>0</v>
      </c>
      <c r="EP182" s="9">
        <f t="shared" si="485"/>
        <v>0</v>
      </c>
      <c r="EQ182" s="9">
        <f t="shared" si="485"/>
        <v>0</v>
      </c>
      <c r="ER182" s="9">
        <f t="shared" si="485"/>
        <v>0</v>
      </c>
      <c r="ES182" s="9">
        <f t="shared" si="485"/>
        <v>0</v>
      </c>
      <c r="ET182" s="9">
        <f t="shared" si="485"/>
        <v>0</v>
      </c>
      <c r="EU182" s="9">
        <f t="shared" si="485"/>
        <v>0</v>
      </c>
      <c r="EV182" s="9">
        <f t="shared" si="485"/>
        <v>0</v>
      </c>
      <c r="EW182" s="9">
        <f t="shared" si="485"/>
        <v>0</v>
      </c>
      <c r="EX182" s="9">
        <f t="shared" si="485"/>
        <v>0</v>
      </c>
      <c r="EY182" s="9">
        <f t="shared" si="485"/>
        <v>0</v>
      </c>
      <c r="EZ182" s="9">
        <f t="shared" si="485"/>
        <v>0</v>
      </c>
      <c r="FA182" s="9">
        <f t="shared" si="485"/>
        <v>0</v>
      </c>
      <c r="FB182" s="9">
        <f t="shared" si="485"/>
        <v>0</v>
      </c>
      <c r="FC182" s="9">
        <f t="shared" si="485"/>
        <v>0</v>
      </c>
      <c r="FD182" s="9">
        <f t="shared" si="485"/>
        <v>0</v>
      </c>
      <c r="FE182" s="9">
        <f t="shared" si="485"/>
        <v>0</v>
      </c>
      <c r="FF182" s="9">
        <f t="shared" si="485"/>
        <v>0</v>
      </c>
      <c r="FG182" s="9">
        <f t="shared" si="485"/>
        <v>0</v>
      </c>
      <c r="FH182" s="9">
        <f t="shared" si="485"/>
        <v>0</v>
      </c>
      <c r="FI182" s="9">
        <f t="shared" si="485"/>
        <v>0</v>
      </c>
      <c r="FJ182" s="9">
        <f t="shared" si="485"/>
        <v>0</v>
      </c>
      <c r="FK182" s="9">
        <f t="shared" si="485"/>
        <v>0</v>
      </c>
      <c r="FL182" s="9">
        <f t="shared" si="485"/>
        <v>0</v>
      </c>
      <c r="FM182" s="9">
        <f t="shared" si="485"/>
        <v>0</v>
      </c>
      <c r="FN182" s="9">
        <f t="shared" si="485"/>
        <v>0</v>
      </c>
      <c r="FO182" s="9">
        <f t="shared" si="485"/>
        <v>0</v>
      </c>
      <c r="FP182" s="9">
        <f t="shared" si="485"/>
        <v>795.02066369042257</v>
      </c>
      <c r="FQ182" s="9">
        <f t="shared" si="485"/>
        <v>0</v>
      </c>
      <c r="FR182" s="9">
        <f t="shared" si="485"/>
        <v>0</v>
      </c>
      <c r="FS182" s="9">
        <f t="shared" si="485"/>
        <v>0</v>
      </c>
      <c r="FT182" s="9">
        <f t="shared" si="485"/>
        <v>0</v>
      </c>
      <c r="FU182" s="9">
        <f t="shared" si="485"/>
        <v>0</v>
      </c>
      <c r="FV182" s="9">
        <f t="shared" si="485"/>
        <v>0</v>
      </c>
      <c r="FW182" s="9">
        <f t="shared" si="485"/>
        <v>0</v>
      </c>
      <c r="FX182" s="9">
        <f t="shared" si="485"/>
        <v>0</v>
      </c>
      <c r="FY182" s="9">
        <f t="shared" si="485"/>
        <v>0</v>
      </c>
      <c r="FZ182" s="9">
        <f t="shared" si="485"/>
        <v>0</v>
      </c>
      <c r="GA182" s="9">
        <f t="shared" si="485"/>
        <v>0</v>
      </c>
      <c r="GB182" s="9">
        <f t="shared" si="485"/>
        <v>0</v>
      </c>
      <c r="GC182" s="9">
        <f t="shared" si="485"/>
        <v>0</v>
      </c>
      <c r="GD182" s="9">
        <f t="shared" si="485"/>
        <v>0</v>
      </c>
      <c r="GE182" s="9">
        <f t="shared" si="485"/>
        <v>0</v>
      </c>
      <c r="GF182" s="9">
        <f t="shared" si="485"/>
        <v>0</v>
      </c>
      <c r="GG182" s="9">
        <f t="shared" si="485"/>
        <v>0</v>
      </c>
      <c r="GH182" s="9">
        <f t="shared" si="485"/>
        <v>0</v>
      </c>
      <c r="GI182" s="9">
        <f t="shared" si="485"/>
        <v>0</v>
      </c>
      <c r="GJ182" s="9">
        <f t="shared" si="485"/>
        <v>0</v>
      </c>
      <c r="GK182" s="9">
        <f t="shared" si="485"/>
        <v>0</v>
      </c>
      <c r="GL182" s="9">
        <f t="shared" si="485"/>
        <v>0</v>
      </c>
      <c r="GM182" s="9">
        <f t="shared" ref="GM182:IR182" si="486">IF(GM179=1,GM120,0)</f>
        <v>0</v>
      </c>
      <c r="GN182" s="9">
        <f t="shared" si="486"/>
        <v>0</v>
      </c>
      <c r="GO182" s="9">
        <f t="shared" si="486"/>
        <v>0</v>
      </c>
      <c r="GP182" s="9">
        <f t="shared" si="486"/>
        <v>0</v>
      </c>
      <c r="GQ182" s="9">
        <f t="shared" si="486"/>
        <v>0</v>
      </c>
      <c r="GR182" s="9">
        <f t="shared" si="486"/>
        <v>0</v>
      </c>
      <c r="GS182" s="9">
        <f t="shared" si="486"/>
        <v>0</v>
      </c>
      <c r="GT182" s="9">
        <f t="shared" si="486"/>
        <v>0</v>
      </c>
      <c r="GU182" s="9">
        <f t="shared" si="486"/>
        <v>0</v>
      </c>
      <c r="GV182" s="9">
        <f t="shared" si="486"/>
        <v>0</v>
      </c>
      <c r="GW182" s="9">
        <f t="shared" si="486"/>
        <v>0</v>
      </c>
      <c r="GX182" s="9">
        <f t="shared" si="486"/>
        <v>0</v>
      </c>
      <c r="GY182" s="9">
        <f t="shared" si="486"/>
        <v>0</v>
      </c>
      <c r="GZ182" s="9">
        <f t="shared" si="486"/>
        <v>0</v>
      </c>
      <c r="HA182" s="9">
        <f t="shared" si="486"/>
        <v>0</v>
      </c>
      <c r="HB182" s="9">
        <f t="shared" si="486"/>
        <v>0</v>
      </c>
      <c r="HC182" s="9">
        <f t="shared" si="486"/>
        <v>0</v>
      </c>
      <c r="HD182" s="9">
        <f t="shared" si="486"/>
        <v>0</v>
      </c>
      <c r="HE182" s="9">
        <f t="shared" si="486"/>
        <v>0</v>
      </c>
      <c r="HF182" s="9">
        <f t="shared" si="486"/>
        <v>0</v>
      </c>
      <c r="HG182" s="9">
        <f t="shared" si="486"/>
        <v>0</v>
      </c>
      <c r="HH182" s="9">
        <f t="shared" si="486"/>
        <v>0</v>
      </c>
      <c r="HI182" s="9">
        <f t="shared" si="486"/>
        <v>0</v>
      </c>
      <c r="HJ182" s="9">
        <f t="shared" si="486"/>
        <v>0</v>
      </c>
      <c r="HK182" s="9">
        <f t="shared" si="486"/>
        <v>0</v>
      </c>
      <c r="HL182" s="9">
        <f t="shared" si="486"/>
        <v>0</v>
      </c>
      <c r="HM182" s="9">
        <f t="shared" si="486"/>
        <v>0</v>
      </c>
      <c r="HN182" s="9">
        <f t="shared" si="486"/>
        <v>0</v>
      </c>
      <c r="HO182" s="9">
        <f t="shared" si="486"/>
        <v>0</v>
      </c>
      <c r="HP182" s="9">
        <f t="shared" si="486"/>
        <v>0</v>
      </c>
      <c r="HQ182" s="9">
        <f t="shared" si="486"/>
        <v>0</v>
      </c>
      <c r="HR182" s="9">
        <f t="shared" si="486"/>
        <v>0</v>
      </c>
      <c r="HS182" s="9">
        <f t="shared" si="486"/>
        <v>0</v>
      </c>
      <c r="HT182" s="9">
        <f t="shared" si="486"/>
        <v>0</v>
      </c>
      <c r="HU182" s="9">
        <f t="shared" si="486"/>
        <v>0</v>
      </c>
      <c r="HV182" s="9">
        <f t="shared" si="486"/>
        <v>0</v>
      </c>
      <c r="HW182" s="9">
        <f t="shared" si="486"/>
        <v>0</v>
      </c>
      <c r="HX182" s="9">
        <f t="shared" si="486"/>
        <v>0</v>
      </c>
      <c r="HY182" s="9">
        <f t="shared" si="486"/>
        <v>0</v>
      </c>
      <c r="HZ182" s="9">
        <f t="shared" si="486"/>
        <v>0</v>
      </c>
      <c r="IA182" s="9">
        <f t="shared" si="486"/>
        <v>0</v>
      </c>
      <c r="IB182" s="9">
        <f t="shared" si="486"/>
        <v>0</v>
      </c>
      <c r="IC182" s="9">
        <f t="shared" si="486"/>
        <v>0</v>
      </c>
      <c r="ID182" s="9">
        <f t="shared" si="486"/>
        <v>0</v>
      </c>
      <c r="IE182" s="9">
        <f t="shared" si="486"/>
        <v>0</v>
      </c>
      <c r="IF182" s="9">
        <f t="shared" si="486"/>
        <v>0</v>
      </c>
      <c r="IG182" s="9">
        <f t="shared" si="486"/>
        <v>0</v>
      </c>
      <c r="IH182" s="9">
        <f t="shared" si="486"/>
        <v>0</v>
      </c>
      <c r="II182" s="9">
        <f t="shared" si="486"/>
        <v>0</v>
      </c>
      <c r="IJ182" s="9">
        <f t="shared" si="486"/>
        <v>0</v>
      </c>
      <c r="IK182" s="9">
        <f t="shared" si="486"/>
        <v>0</v>
      </c>
      <c r="IL182" s="9">
        <f t="shared" si="486"/>
        <v>0</v>
      </c>
      <c r="IM182" s="9">
        <f t="shared" si="486"/>
        <v>0</v>
      </c>
      <c r="IN182" s="9">
        <f t="shared" si="486"/>
        <v>0</v>
      </c>
      <c r="IO182" s="9">
        <f t="shared" si="486"/>
        <v>0</v>
      </c>
      <c r="IP182" s="9">
        <f t="shared" si="486"/>
        <v>0</v>
      </c>
      <c r="IQ182" s="9">
        <f t="shared" si="486"/>
        <v>0</v>
      </c>
      <c r="IR182" s="192">
        <f t="shared" si="486"/>
        <v>0</v>
      </c>
    </row>
    <row r="183" spans="1:252" s="8" customFormat="1" hidden="1" x14ac:dyDescent="0.25">
      <c r="A183" s="216"/>
      <c r="B183" s="26"/>
      <c r="C183" s="9">
        <f t="shared" ref="C183:BN183" si="487">IF(C179=1,C2,0)</f>
        <v>0</v>
      </c>
      <c r="D183" s="9">
        <f t="shared" si="487"/>
        <v>0</v>
      </c>
      <c r="E183" s="9">
        <f t="shared" si="487"/>
        <v>0</v>
      </c>
      <c r="F183" s="9">
        <f t="shared" si="487"/>
        <v>0</v>
      </c>
      <c r="G183" s="9">
        <f t="shared" si="487"/>
        <v>0</v>
      </c>
      <c r="H183" s="9">
        <f t="shared" si="487"/>
        <v>0</v>
      </c>
      <c r="I183" s="9">
        <f t="shared" si="487"/>
        <v>0</v>
      </c>
      <c r="J183" s="9">
        <f t="shared" si="487"/>
        <v>0</v>
      </c>
      <c r="K183" s="9">
        <f t="shared" si="487"/>
        <v>0</v>
      </c>
      <c r="L183" s="9">
        <f t="shared" si="487"/>
        <v>0</v>
      </c>
      <c r="M183" s="9">
        <f t="shared" si="487"/>
        <v>0</v>
      </c>
      <c r="N183" s="9">
        <f t="shared" si="487"/>
        <v>0</v>
      </c>
      <c r="O183" s="9">
        <f t="shared" si="487"/>
        <v>0</v>
      </c>
      <c r="P183" s="9">
        <f t="shared" si="487"/>
        <v>0</v>
      </c>
      <c r="Q183" s="9">
        <f t="shared" si="487"/>
        <v>0</v>
      </c>
      <c r="R183" s="9">
        <f t="shared" si="487"/>
        <v>0</v>
      </c>
      <c r="S183" s="9">
        <f t="shared" si="487"/>
        <v>0</v>
      </c>
      <c r="T183" s="9">
        <f t="shared" si="487"/>
        <v>0</v>
      </c>
      <c r="U183" s="9">
        <f t="shared" si="487"/>
        <v>0</v>
      </c>
      <c r="V183" s="9">
        <f t="shared" si="487"/>
        <v>0</v>
      </c>
      <c r="W183" s="9">
        <f t="shared" si="487"/>
        <v>0</v>
      </c>
      <c r="X183" s="9">
        <f t="shared" si="487"/>
        <v>0</v>
      </c>
      <c r="Y183" s="9">
        <f t="shared" si="487"/>
        <v>0</v>
      </c>
      <c r="Z183" s="9">
        <f t="shared" si="487"/>
        <v>0</v>
      </c>
      <c r="AA183" s="9">
        <f t="shared" si="487"/>
        <v>0</v>
      </c>
      <c r="AB183" s="9">
        <f t="shared" si="487"/>
        <v>0</v>
      </c>
      <c r="AC183" s="9">
        <f t="shared" si="487"/>
        <v>0</v>
      </c>
      <c r="AD183" s="9">
        <f t="shared" si="487"/>
        <v>0</v>
      </c>
      <c r="AE183" s="9">
        <f t="shared" si="487"/>
        <v>0</v>
      </c>
      <c r="AF183" s="9">
        <f t="shared" si="487"/>
        <v>0</v>
      </c>
      <c r="AG183" s="9">
        <f t="shared" si="487"/>
        <v>0</v>
      </c>
      <c r="AH183" s="9">
        <f t="shared" si="487"/>
        <v>0</v>
      </c>
      <c r="AI183" s="9">
        <f t="shared" si="487"/>
        <v>0</v>
      </c>
      <c r="AJ183" s="9">
        <f t="shared" si="487"/>
        <v>0</v>
      </c>
      <c r="AK183" s="9">
        <f t="shared" si="487"/>
        <v>0</v>
      </c>
      <c r="AL183" s="9">
        <f t="shared" si="487"/>
        <v>0</v>
      </c>
      <c r="AM183" s="9">
        <f t="shared" si="487"/>
        <v>0</v>
      </c>
      <c r="AN183" s="9">
        <f t="shared" si="487"/>
        <v>0</v>
      </c>
      <c r="AO183" s="9">
        <f t="shared" si="487"/>
        <v>0</v>
      </c>
      <c r="AP183" s="9">
        <f t="shared" si="487"/>
        <v>0</v>
      </c>
      <c r="AQ183" s="9">
        <f t="shared" si="487"/>
        <v>0</v>
      </c>
      <c r="AR183" s="9">
        <f t="shared" si="487"/>
        <v>0</v>
      </c>
      <c r="AS183" s="9">
        <f t="shared" si="487"/>
        <v>0</v>
      </c>
      <c r="AT183" s="9">
        <f t="shared" si="487"/>
        <v>0</v>
      </c>
      <c r="AU183" s="9">
        <f t="shared" si="487"/>
        <v>0</v>
      </c>
      <c r="AV183" s="9">
        <f t="shared" si="487"/>
        <v>0</v>
      </c>
      <c r="AW183" s="9">
        <f t="shared" si="487"/>
        <v>0</v>
      </c>
      <c r="AX183" s="9">
        <f t="shared" si="487"/>
        <v>0</v>
      </c>
      <c r="AY183" s="9">
        <f t="shared" si="487"/>
        <v>0</v>
      </c>
      <c r="AZ183" s="9">
        <f t="shared" si="487"/>
        <v>0</v>
      </c>
      <c r="BA183" s="9">
        <f t="shared" si="487"/>
        <v>0</v>
      </c>
      <c r="BB183" s="9">
        <f t="shared" si="487"/>
        <v>0</v>
      </c>
      <c r="BC183" s="9">
        <f t="shared" si="487"/>
        <v>0</v>
      </c>
      <c r="BD183" s="9">
        <f t="shared" si="487"/>
        <v>0</v>
      </c>
      <c r="BE183" s="9">
        <f t="shared" si="487"/>
        <v>0</v>
      </c>
      <c r="BF183" s="9">
        <f t="shared" si="487"/>
        <v>0</v>
      </c>
      <c r="BG183" s="9">
        <f t="shared" si="487"/>
        <v>0</v>
      </c>
      <c r="BH183" s="9">
        <f t="shared" si="487"/>
        <v>0</v>
      </c>
      <c r="BI183" s="9">
        <f t="shared" si="487"/>
        <v>0</v>
      </c>
      <c r="BJ183" s="9">
        <f t="shared" si="487"/>
        <v>0</v>
      </c>
      <c r="BK183" s="9">
        <f t="shared" si="487"/>
        <v>0</v>
      </c>
      <c r="BL183" s="9">
        <f t="shared" si="487"/>
        <v>0</v>
      </c>
      <c r="BM183" s="9">
        <f t="shared" si="487"/>
        <v>0</v>
      </c>
      <c r="BN183" s="9">
        <f t="shared" si="487"/>
        <v>0</v>
      </c>
      <c r="BO183" s="9">
        <f t="shared" ref="BO183:DZ183" si="488">IF(BO179=1,BO2,0)</f>
        <v>0</v>
      </c>
      <c r="BP183" s="9">
        <f t="shared" si="488"/>
        <v>0</v>
      </c>
      <c r="BQ183" s="9">
        <f t="shared" si="488"/>
        <v>0</v>
      </c>
      <c r="BR183" s="9">
        <f t="shared" si="488"/>
        <v>0</v>
      </c>
      <c r="BS183" s="9">
        <f t="shared" si="488"/>
        <v>0</v>
      </c>
      <c r="BT183" s="9">
        <f t="shared" si="488"/>
        <v>0</v>
      </c>
      <c r="BU183" s="9">
        <f t="shared" si="488"/>
        <v>0</v>
      </c>
      <c r="BV183" s="9">
        <f t="shared" si="488"/>
        <v>0</v>
      </c>
      <c r="BW183" s="9">
        <f t="shared" si="488"/>
        <v>0</v>
      </c>
      <c r="BX183" s="9">
        <f t="shared" si="488"/>
        <v>0</v>
      </c>
      <c r="BY183" s="9">
        <f t="shared" si="488"/>
        <v>0</v>
      </c>
      <c r="BZ183" s="9">
        <f t="shared" si="488"/>
        <v>0</v>
      </c>
      <c r="CA183" s="9">
        <f t="shared" si="488"/>
        <v>0</v>
      </c>
      <c r="CB183" s="9">
        <f t="shared" si="488"/>
        <v>0</v>
      </c>
      <c r="CC183" s="9">
        <f t="shared" si="488"/>
        <v>0</v>
      </c>
      <c r="CD183" s="9">
        <f t="shared" si="488"/>
        <v>0</v>
      </c>
      <c r="CE183" s="9">
        <f t="shared" si="488"/>
        <v>0</v>
      </c>
      <c r="CF183" s="9">
        <f t="shared" si="488"/>
        <v>0</v>
      </c>
      <c r="CG183" s="9">
        <f t="shared" si="488"/>
        <v>0</v>
      </c>
      <c r="CH183" s="9">
        <f t="shared" si="488"/>
        <v>0</v>
      </c>
      <c r="CI183" s="9">
        <f t="shared" si="488"/>
        <v>0</v>
      </c>
      <c r="CJ183" s="9">
        <f t="shared" si="488"/>
        <v>0</v>
      </c>
      <c r="CK183" s="9">
        <f t="shared" si="488"/>
        <v>0</v>
      </c>
      <c r="CL183" s="9">
        <f t="shared" si="488"/>
        <v>0</v>
      </c>
      <c r="CM183" s="9">
        <f t="shared" si="488"/>
        <v>0</v>
      </c>
      <c r="CN183" s="9">
        <f t="shared" si="488"/>
        <v>0</v>
      </c>
      <c r="CO183" s="9">
        <f t="shared" si="488"/>
        <v>0</v>
      </c>
      <c r="CP183" s="9">
        <f t="shared" si="488"/>
        <v>0</v>
      </c>
      <c r="CQ183" s="9">
        <f t="shared" si="488"/>
        <v>0</v>
      </c>
      <c r="CR183" s="9">
        <f t="shared" si="488"/>
        <v>0</v>
      </c>
      <c r="CS183" s="9">
        <f t="shared" si="488"/>
        <v>0</v>
      </c>
      <c r="CT183" s="9">
        <f t="shared" si="488"/>
        <v>0</v>
      </c>
      <c r="CU183" s="9">
        <f t="shared" si="488"/>
        <v>0</v>
      </c>
      <c r="CV183" s="9">
        <f t="shared" si="488"/>
        <v>0</v>
      </c>
      <c r="CW183" s="9">
        <f t="shared" si="488"/>
        <v>0</v>
      </c>
      <c r="CX183" s="9">
        <f t="shared" si="488"/>
        <v>0</v>
      </c>
      <c r="CY183" s="9">
        <f t="shared" si="488"/>
        <v>0</v>
      </c>
      <c r="CZ183" s="9">
        <f t="shared" si="488"/>
        <v>0</v>
      </c>
      <c r="DA183" s="9">
        <f t="shared" si="488"/>
        <v>0</v>
      </c>
      <c r="DB183" s="9">
        <f t="shared" si="488"/>
        <v>0</v>
      </c>
      <c r="DC183" s="9">
        <f t="shared" si="488"/>
        <v>0</v>
      </c>
      <c r="DD183" s="9">
        <f t="shared" si="488"/>
        <v>0</v>
      </c>
      <c r="DE183" s="9">
        <f t="shared" si="488"/>
        <v>0</v>
      </c>
      <c r="DF183" s="9">
        <f t="shared" si="488"/>
        <v>0</v>
      </c>
      <c r="DG183" s="9">
        <f t="shared" si="488"/>
        <v>0</v>
      </c>
      <c r="DH183" s="9">
        <f t="shared" si="488"/>
        <v>0</v>
      </c>
      <c r="DI183" s="9">
        <f t="shared" si="488"/>
        <v>0</v>
      </c>
      <c r="DJ183" s="9">
        <f t="shared" si="488"/>
        <v>0</v>
      </c>
      <c r="DK183" s="9">
        <f t="shared" si="488"/>
        <v>0</v>
      </c>
      <c r="DL183" s="9">
        <f t="shared" si="488"/>
        <v>0</v>
      </c>
      <c r="DM183" s="9">
        <f t="shared" si="488"/>
        <v>0</v>
      </c>
      <c r="DN183" s="9">
        <f t="shared" si="488"/>
        <v>0</v>
      </c>
      <c r="DO183" s="9">
        <f t="shared" si="488"/>
        <v>0</v>
      </c>
      <c r="DP183" s="9">
        <f t="shared" si="488"/>
        <v>0</v>
      </c>
      <c r="DQ183" s="9">
        <f t="shared" si="488"/>
        <v>0</v>
      </c>
      <c r="DR183" s="9">
        <f t="shared" si="488"/>
        <v>0</v>
      </c>
      <c r="DS183" s="9">
        <f t="shared" si="488"/>
        <v>0</v>
      </c>
      <c r="DT183" s="9">
        <f t="shared" si="488"/>
        <v>0</v>
      </c>
      <c r="DU183" s="9">
        <f t="shared" si="488"/>
        <v>0</v>
      </c>
      <c r="DV183" s="9">
        <f t="shared" si="488"/>
        <v>0</v>
      </c>
      <c r="DW183" s="9">
        <f t="shared" si="488"/>
        <v>0</v>
      </c>
      <c r="DX183" s="9">
        <f t="shared" si="488"/>
        <v>0</v>
      </c>
      <c r="DY183" s="9">
        <f t="shared" si="488"/>
        <v>0</v>
      </c>
      <c r="DZ183" s="9">
        <f t="shared" si="488"/>
        <v>0</v>
      </c>
      <c r="EA183" s="9">
        <f t="shared" ref="EA183:GL183" si="489">IF(EA179=1,EA2,0)</f>
        <v>0</v>
      </c>
      <c r="EB183" s="9">
        <f t="shared" si="489"/>
        <v>0</v>
      </c>
      <c r="EC183" s="9">
        <f t="shared" si="489"/>
        <v>0</v>
      </c>
      <c r="ED183" s="9">
        <f t="shared" si="489"/>
        <v>0</v>
      </c>
      <c r="EE183" s="9">
        <f t="shared" si="489"/>
        <v>0</v>
      </c>
      <c r="EF183" s="9">
        <f t="shared" si="489"/>
        <v>0</v>
      </c>
      <c r="EG183" s="9">
        <f t="shared" si="489"/>
        <v>0</v>
      </c>
      <c r="EH183" s="9">
        <f t="shared" si="489"/>
        <v>0</v>
      </c>
      <c r="EI183" s="9">
        <f t="shared" si="489"/>
        <v>0</v>
      </c>
      <c r="EJ183" s="9">
        <f t="shared" si="489"/>
        <v>0</v>
      </c>
      <c r="EK183" s="9">
        <f t="shared" si="489"/>
        <v>0</v>
      </c>
      <c r="EL183" s="9">
        <f t="shared" si="489"/>
        <v>0</v>
      </c>
      <c r="EM183" s="9">
        <f t="shared" si="489"/>
        <v>0</v>
      </c>
      <c r="EN183" s="9">
        <f t="shared" si="489"/>
        <v>0</v>
      </c>
      <c r="EO183" s="9">
        <f t="shared" si="489"/>
        <v>0</v>
      </c>
      <c r="EP183" s="9">
        <f t="shared" si="489"/>
        <v>0</v>
      </c>
      <c r="EQ183" s="9">
        <f t="shared" si="489"/>
        <v>0</v>
      </c>
      <c r="ER183" s="9">
        <f t="shared" si="489"/>
        <v>0</v>
      </c>
      <c r="ES183" s="9">
        <f t="shared" si="489"/>
        <v>0</v>
      </c>
      <c r="ET183" s="9">
        <f t="shared" si="489"/>
        <v>0</v>
      </c>
      <c r="EU183" s="9">
        <f t="shared" si="489"/>
        <v>0</v>
      </c>
      <c r="EV183" s="9">
        <f t="shared" si="489"/>
        <v>0</v>
      </c>
      <c r="EW183" s="9">
        <f t="shared" si="489"/>
        <v>0</v>
      </c>
      <c r="EX183" s="9">
        <f t="shared" si="489"/>
        <v>0</v>
      </c>
      <c r="EY183" s="9">
        <f t="shared" si="489"/>
        <v>0</v>
      </c>
      <c r="EZ183" s="9">
        <f t="shared" si="489"/>
        <v>0</v>
      </c>
      <c r="FA183" s="9">
        <f t="shared" si="489"/>
        <v>0</v>
      </c>
      <c r="FB183" s="9">
        <f t="shared" si="489"/>
        <v>0</v>
      </c>
      <c r="FC183" s="9">
        <f t="shared" si="489"/>
        <v>0</v>
      </c>
      <c r="FD183" s="9">
        <f t="shared" si="489"/>
        <v>0</v>
      </c>
      <c r="FE183" s="9">
        <f t="shared" si="489"/>
        <v>0</v>
      </c>
      <c r="FF183" s="9">
        <f t="shared" si="489"/>
        <v>0</v>
      </c>
      <c r="FG183" s="9">
        <f t="shared" si="489"/>
        <v>0</v>
      </c>
      <c r="FH183" s="9">
        <f t="shared" si="489"/>
        <v>0</v>
      </c>
      <c r="FI183" s="9">
        <f t="shared" si="489"/>
        <v>0</v>
      </c>
      <c r="FJ183" s="9">
        <f t="shared" si="489"/>
        <v>0</v>
      </c>
      <c r="FK183" s="9">
        <f t="shared" si="489"/>
        <v>0</v>
      </c>
      <c r="FL183" s="9">
        <f t="shared" si="489"/>
        <v>0</v>
      </c>
      <c r="FM183" s="9">
        <f t="shared" si="489"/>
        <v>0</v>
      </c>
      <c r="FN183" s="9">
        <f t="shared" si="489"/>
        <v>0</v>
      </c>
      <c r="FO183" s="9">
        <f t="shared" si="489"/>
        <v>0</v>
      </c>
      <c r="FP183" s="9">
        <f t="shared" si="489"/>
        <v>680</v>
      </c>
      <c r="FQ183" s="9">
        <f t="shared" si="489"/>
        <v>0</v>
      </c>
      <c r="FR183" s="9">
        <f t="shared" si="489"/>
        <v>0</v>
      </c>
      <c r="FS183" s="9">
        <f t="shared" si="489"/>
        <v>0</v>
      </c>
      <c r="FT183" s="9">
        <f t="shared" si="489"/>
        <v>0</v>
      </c>
      <c r="FU183" s="9">
        <f t="shared" si="489"/>
        <v>0</v>
      </c>
      <c r="FV183" s="9">
        <f t="shared" si="489"/>
        <v>0</v>
      </c>
      <c r="FW183" s="9">
        <f t="shared" si="489"/>
        <v>0</v>
      </c>
      <c r="FX183" s="9">
        <f t="shared" si="489"/>
        <v>0</v>
      </c>
      <c r="FY183" s="9">
        <f t="shared" si="489"/>
        <v>0</v>
      </c>
      <c r="FZ183" s="9">
        <f t="shared" si="489"/>
        <v>0</v>
      </c>
      <c r="GA183" s="9">
        <f t="shared" si="489"/>
        <v>0</v>
      </c>
      <c r="GB183" s="9">
        <f t="shared" si="489"/>
        <v>0</v>
      </c>
      <c r="GC183" s="9">
        <f t="shared" si="489"/>
        <v>0</v>
      </c>
      <c r="GD183" s="9">
        <f t="shared" si="489"/>
        <v>0</v>
      </c>
      <c r="GE183" s="9">
        <f t="shared" si="489"/>
        <v>0</v>
      </c>
      <c r="GF183" s="9">
        <f t="shared" si="489"/>
        <v>0</v>
      </c>
      <c r="GG183" s="9">
        <f t="shared" si="489"/>
        <v>0</v>
      </c>
      <c r="GH183" s="9">
        <f t="shared" si="489"/>
        <v>0</v>
      </c>
      <c r="GI183" s="9">
        <f t="shared" si="489"/>
        <v>0</v>
      </c>
      <c r="GJ183" s="9">
        <f t="shared" si="489"/>
        <v>0</v>
      </c>
      <c r="GK183" s="9">
        <f t="shared" si="489"/>
        <v>0</v>
      </c>
      <c r="GL183" s="9">
        <f t="shared" si="489"/>
        <v>0</v>
      </c>
      <c r="GM183" s="9">
        <f t="shared" ref="GM183:IR183" si="490">IF(GM179=1,GM2,0)</f>
        <v>0</v>
      </c>
      <c r="GN183" s="9">
        <f t="shared" si="490"/>
        <v>0</v>
      </c>
      <c r="GO183" s="9">
        <f t="shared" si="490"/>
        <v>0</v>
      </c>
      <c r="GP183" s="9">
        <f t="shared" si="490"/>
        <v>0</v>
      </c>
      <c r="GQ183" s="9">
        <f t="shared" si="490"/>
        <v>0</v>
      </c>
      <c r="GR183" s="9">
        <f t="shared" si="490"/>
        <v>0</v>
      </c>
      <c r="GS183" s="9">
        <f t="shared" si="490"/>
        <v>0</v>
      </c>
      <c r="GT183" s="9">
        <f t="shared" si="490"/>
        <v>0</v>
      </c>
      <c r="GU183" s="9">
        <f t="shared" si="490"/>
        <v>0</v>
      </c>
      <c r="GV183" s="9">
        <f t="shared" si="490"/>
        <v>0</v>
      </c>
      <c r="GW183" s="9">
        <f t="shared" si="490"/>
        <v>0</v>
      </c>
      <c r="GX183" s="9">
        <f t="shared" si="490"/>
        <v>0</v>
      </c>
      <c r="GY183" s="9">
        <f t="shared" si="490"/>
        <v>0</v>
      </c>
      <c r="GZ183" s="9">
        <f t="shared" si="490"/>
        <v>0</v>
      </c>
      <c r="HA183" s="9">
        <f t="shared" si="490"/>
        <v>0</v>
      </c>
      <c r="HB183" s="9">
        <f t="shared" si="490"/>
        <v>0</v>
      </c>
      <c r="HC183" s="9">
        <f t="shared" si="490"/>
        <v>0</v>
      </c>
      <c r="HD183" s="9">
        <f t="shared" si="490"/>
        <v>0</v>
      </c>
      <c r="HE183" s="9">
        <f t="shared" si="490"/>
        <v>0</v>
      </c>
      <c r="HF183" s="9">
        <f t="shared" si="490"/>
        <v>0</v>
      </c>
      <c r="HG183" s="9">
        <f t="shared" si="490"/>
        <v>0</v>
      </c>
      <c r="HH183" s="9">
        <f t="shared" si="490"/>
        <v>0</v>
      </c>
      <c r="HI183" s="9">
        <f t="shared" si="490"/>
        <v>0</v>
      </c>
      <c r="HJ183" s="9">
        <f t="shared" si="490"/>
        <v>0</v>
      </c>
      <c r="HK183" s="9">
        <f t="shared" si="490"/>
        <v>0</v>
      </c>
      <c r="HL183" s="9">
        <f t="shared" si="490"/>
        <v>0</v>
      </c>
      <c r="HM183" s="9">
        <f t="shared" si="490"/>
        <v>0</v>
      </c>
      <c r="HN183" s="9">
        <f t="shared" si="490"/>
        <v>0</v>
      </c>
      <c r="HO183" s="9">
        <f t="shared" si="490"/>
        <v>0</v>
      </c>
      <c r="HP183" s="9">
        <f t="shared" si="490"/>
        <v>0</v>
      </c>
      <c r="HQ183" s="9">
        <f t="shared" si="490"/>
        <v>0</v>
      </c>
      <c r="HR183" s="9">
        <f t="shared" si="490"/>
        <v>0</v>
      </c>
      <c r="HS183" s="9">
        <f t="shared" si="490"/>
        <v>0</v>
      </c>
      <c r="HT183" s="9">
        <f t="shared" si="490"/>
        <v>0</v>
      </c>
      <c r="HU183" s="9">
        <f t="shared" si="490"/>
        <v>0</v>
      </c>
      <c r="HV183" s="9">
        <f t="shared" si="490"/>
        <v>0</v>
      </c>
      <c r="HW183" s="9">
        <f t="shared" si="490"/>
        <v>0</v>
      </c>
      <c r="HX183" s="9">
        <f t="shared" si="490"/>
        <v>0</v>
      </c>
      <c r="HY183" s="9">
        <f t="shared" si="490"/>
        <v>0</v>
      </c>
      <c r="HZ183" s="9">
        <f t="shared" si="490"/>
        <v>0</v>
      </c>
      <c r="IA183" s="9">
        <f t="shared" si="490"/>
        <v>0</v>
      </c>
      <c r="IB183" s="9">
        <f t="shared" si="490"/>
        <v>0</v>
      </c>
      <c r="IC183" s="9">
        <f t="shared" si="490"/>
        <v>0</v>
      </c>
      <c r="ID183" s="9">
        <f t="shared" si="490"/>
        <v>0</v>
      </c>
      <c r="IE183" s="9">
        <f t="shared" si="490"/>
        <v>0</v>
      </c>
      <c r="IF183" s="9">
        <f t="shared" si="490"/>
        <v>0</v>
      </c>
      <c r="IG183" s="9">
        <f t="shared" si="490"/>
        <v>0</v>
      </c>
      <c r="IH183" s="9">
        <f t="shared" si="490"/>
        <v>0</v>
      </c>
      <c r="II183" s="9">
        <f t="shared" si="490"/>
        <v>0</v>
      </c>
      <c r="IJ183" s="9">
        <f t="shared" si="490"/>
        <v>0</v>
      </c>
      <c r="IK183" s="9">
        <f t="shared" si="490"/>
        <v>0</v>
      </c>
      <c r="IL183" s="9">
        <f t="shared" si="490"/>
        <v>0</v>
      </c>
      <c r="IM183" s="9">
        <f t="shared" si="490"/>
        <v>0</v>
      </c>
      <c r="IN183" s="9">
        <f t="shared" si="490"/>
        <v>0</v>
      </c>
      <c r="IO183" s="9">
        <f t="shared" si="490"/>
        <v>0</v>
      </c>
      <c r="IP183" s="9">
        <f t="shared" si="490"/>
        <v>0</v>
      </c>
      <c r="IQ183" s="9">
        <f t="shared" si="490"/>
        <v>0</v>
      </c>
      <c r="IR183" s="192">
        <f t="shared" si="490"/>
        <v>0</v>
      </c>
    </row>
    <row r="184" spans="1:252" s="8" customFormat="1" hidden="1" x14ac:dyDescent="0.25">
      <c r="A184" s="235"/>
      <c r="B184" s="193"/>
      <c r="C184" s="193">
        <f t="shared" ref="C184:BN184" si="491">IF(C179=1,C66,0)</f>
        <v>0</v>
      </c>
      <c r="D184" s="193">
        <f t="shared" si="491"/>
        <v>0</v>
      </c>
      <c r="E184" s="193">
        <f t="shared" si="491"/>
        <v>0</v>
      </c>
      <c r="F184" s="193">
        <f t="shared" si="491"/>
        <v>0</v>
      </c>
      <c r="G184" s="193">
        <f t="shared" si="491"/>
        <v>0</v>
      </c>
      <c r="H184" s="193">
        <f t="shared" si="491"/>
        <v>0</v>
      </c>
      <c r="I184" s="193">
        <f t="shared" si="491"/>
        <v>0</v>
      </c>
      <c r="J184" s="193">
        <f t="shared" si="491"/>
        <v>0</v>
      </c>
      <c r="K184" s="193">
        <f t="shared" si="491"/>
        <v>0</v>
      </c>
      <c r="L184" s="193">
        <f t="shared" si="491"/>
        <v>0</v>
      </c>
      <c r="M184" s="193">
        <f t="shared" si="491"/>
        <v>0</v>
      </c>
      <c r="N184" s="193">
        <f t="shared" si="491"/>
        <v>0</v>
      </c>
      <c r="O184" s="193">
        <f t="shared" si="491"/>
        <v>0</v>
      </c>
      <c r="P184" s="193">
        <f t="shared" si="491"/>
        <v>0</v>
      </c>
      <c r="Q184" s="193">
        <f t="shared" si="491"/>
        <v>0</v>
      </c>
      <c r="R184" s="193">
        <f t="shared" si="491"/>
        <v>0</v>
      </c>
      <c r="S184" s="193">
        <f t="shared" si="491"/>
        <v>0</v>
      </c>
      <c r="T184" s="193">
        <f t="shared" si="491"/>
        <v>0</v>
      </c>
      <c r="U184" s="193">
        <f t="shared" si="491"/>
        <v>0</v>
      </c>
      <c r="V184" s="193">
        <f t="shared" si="491"/>
        <v>0</v>
      </c>
      <c r="W184" s="193">
        <f t="shared" si="491"/>
        <v>0</v>
      </c>
      <c r="X184" s="193">
        <f t="shared" si="491"/>
        <v>0</v>
      </c>
      <c r="Y184" s="193">
        <f t="shared" si="491"/>
        <v>0</v>
      </c>
      <c r="Z184" s="193">
        <f t="shared" si="491"/>
        <v>0</v>
      </c>
      <c r="AA184" s="193">
        <f t="shared" si="491"/>
        <v>0</v>
      </c>
      <c r="AB184" s="193">
        <f t="shared" si="491"/>
        <v>0</v>
      </c>
      <c r="AC184" s="193">
        <f t="shared" si="491"/>
        <v>0</v>
      </c>
      <c r="AD184" s="193">
        <f t="shared" si="491"/>
        <v>0</v>
      </c>
      <c r="AE184" s="193">
        <f t="shared" si="491"/>
        <v>0</v>
      </c>
      <c r="AF184" s="193">
        <f t="shared" si="491"/>
        <v>0</v>
      </c>
      <c r="AG184" s="193">
        <f t="shared" si="491"/>
        <v>0</v>
      </c>
      <c r="AH184" s="193">
        <f t="shared" si="491"/>
        <v>0</v>
      </c>
      <c r="AI184" s="193">
        <f t="shared" si="491"/>
        <v>0</v>
      </c>
      <c r="AJ184" s="193">
        <f t="shared" si="491"/>
        <v>0</v>
      </c>
      <c r="AK184" s="193">
        <f t="shared" si="491"/>
        <v>0</v>
      </c>
      <c r="AL184" s="193">
        <f t="shared" si="491"/>
        <v>0</v>
      </c>
      <c r="AM184" s="193">
        <f t="shared" si="491"/>
        <v>0</v>
      </c>
      <c r="AN184" s="193">
        <f t="shared" si="491"/>
        <v>0</v>
      </c>
      <c r="AO184" s="193">
        <f t="shared" si="491"/>
        <v>0</v>
      </c>
      <c r="AP184" s="193">
        <f t="shared" si="491"/>
        <v>0</v>
      </c>
      <c r="AQ184" s="193">
        <f t="shared" si="491"/>
        <v>0</v>
      </c>
      <c r="AR184" s="193">
        <f t="shared" si="491"/>
        <v>0</v>
      </c>
      <c r="AS184" s="193">
        <f t="shared" si="491"/>
        <v>0</v>
      </c>
      <c r="AT184" s="193">
        <f t="shared" si="491"/>
        <v>0</v>
      </c>
      <c r="AU184" s="193">
        <f t="shared" si="491"/>
        <v>0</v>
      </c>
      <c r="AV184" s="193">
        <f t="shared" si="491"/>
        <v>0</v>
      </c>
      <c r="AW184" s="193">
        <f t="shared" si="491"/>
        <v>0</v>
      </c>
      <c r="AX184" s="193">
        <f t="shared" si="491"/>
        <v>0</v>
      </c>
      <c r="AY184" s="193">
        <f t="shared" si="491"/>
        <v>0</v>
      </c>
      <c r="AZ184" s="193">
        <f t="shared" si="491"/>
        <v>0</v>
      </c>
      <c r="BA184" s="193">
        <f t="shared" si="491"/>
        <v>0</v>
      </c>
      <c r="BB184" s="193">
        <f t="shared" si="491"/>
        <v>0</v>
      </c>
      <c r="BC184" s="193">
        <f t="shared" si="491"/>
        <v>0</v>
      </c>
      <c r="BD184" s="193">
        <f t="shared" si="491"/>
        <v>0</v>
      </c>
      <c r="BE184" s="193">
        <f t="shared" si="491"/>
        <v>0</v>
      </c>
      <c r="BF184" s="193">
        <f t="shared" si="491"/>
        <v>0</v>
      </c>
      <c r="BG184" s="193">
        <f t="shared" si="491"/>
        <v>0</v>
      </c>
      <c r="BH184" s="193">
        <f t="shared" si="491"/>
        <v>0</v>
      </c>
      <c r="BI184" s="193">
        <f t="shared" si="491"/>
        <v>0</v>
      </c>
      <c r="BJ184" s="193">
        <f t="shared" si="491"/>
        <v>0</v>
      </c>
      <c r="BK184" s="193">
        <f t="shared" si="491"/>
        <v>0</v>
      </c>
      <c r="BL184" s="193">
        <f t="shared" si="491"/>
        <v>0</v>
      </c>
      <c r="BM184" s="193">
        <f t="shared" si="491"/>
        <v>0</v>
      </c>
      <c r="BN184" s="193">
        <f t="shared" si="491"/>
        <v>0</v>
      </c>
      <c r="BO184" s="193">
        <f t="shared" ref="BO184:DZ184" si="492">IF(BO179=1,BO66,0)</f>
        <v>0</v>
      </c>
      <c r="BP184" s="193">
        <f t="shared" si="492"/>
        <v>0</v>
      </c>
      <c r="BQ184" s="193">
        <f t="shared" si="492"/>
        <v>0</v>
      </c>
      <c r="BR184" s="193">
        <f t="shared" si="492"/>
        <v>0</v>
      </c>
      <c r="BS184" s="193">
        <f t="shared" si="492"/>
        <v>0</v>
      </c>
      <c r="BT184" s="193">
        <f t="shared" si="492"/>
        <v>0</v>
      </c>
      <c r="BU184" s="193">
        <f t="shared" si="492"/>
        <v>0</v>
      </c>
      <c r="BV184" s="193">
        <f t="shared" si="492"/>
        <v>0</v>
      </c>
      <c r="BW184" s="193">
        <f t="shared" si="492"/>
        <v>0</v>
      </c>
      <c r="BX184" s="193">
        <f t="shared" si="492"/>
        <v>0</v>
      </c>
      <c r="BY184" s="193">
        <f t="shared" si="492"/>
        <v>0</v>
      </c>
      <c r="BZ184" s="193">
        <f t="shared" si="492"/>
        <v>0</v>
      </c>
      <c r="CA184" s="193">
        <f t="shared" si="492"/>
        <v>0</v>
      </c>
      <c r="CB184" s="193">
        <f t="shared" si="492"/>
        <v>0</v>
      </c>
      <c r="CC184" s="193">
        <f t="shared" si="492"/>
        <v>0</v>
      </c>
      <c r="CD184" s="193">
        <f t="shared" si="492"/>
        <v>0</v>
      </c>
      <c r="CE184" s="193">
        <f t="shared" si="492"/>
        <v>0</v>
      </c>
      <c r="CF184" s="193">
        <f t="shared" si="492"/>
        <v>0</v>
      </c>
      <c r="CG184" s="193">
        <f t="shared" si="492"/>
        <v>0</v>
      </c>
      <c r="CH184" s="193">
        <f t="shared" si="492"/>
        <v>0</v>
      </c>
      <c r="CI184" s="193">
        <f t="shared" si="492"/>
        <v>0</v>
      </c>
      <c r="CJ184" s="193">
        <f t="shared" si="492"/>
        <v>0</v>
      </c>
      <c r="CK184" s="193">
        <f t="shared" si="492"/>
        <v>0</v>
      </c>
      <c r="CL184" s="193">
        <f t="shared" si="492"/>
        <v>0</v>
      </c>
      <c r="CM184" s="193">
        <f t="shared" si="492"/>
        <v>0</v>
      </c>
      <c r="CN184" s="193">
        <f t="shared" si="492"/>
        <v>0</v>
      </c>
      <c r="CO184" s="193">
        <f t="shared" si="492"/>
        <v>0</v>
      </c>
      <c r="CP184" s="193">
        <f t="shared" si="492"/>
        <v>0</v>
      </c>
      <c r="CQ184" s="193">
        <f t="shared" si="492"/>
        <v>0</v>
      </c>
      <c r="CR184" s="193">
        <f t="shared" si="492"/>
        <v>0</v>
      </c>
      <c r="CS184" s="193">
        <f t="shared" si="492"/>
        <v>0</v>
      </c>
      <c r="CT184" s="193">
        <f t="shared" si="492"/>
        <v>0</v>
      </c>
      <c r="CU184" s="193">
        <f t="shared" si="492"/>
        <v>0</v>
      </c>
      <c r="CV184" s="193">
        <f t="shared" si="492"/>
        <v>0</v>
      </c>
      <c r="CW184" s="193">
        <f t="shared" si="492"/>
        <v>0</v>
      </c>
      <c r="CX184" s="193">
        <f t="shared" si="492"/>
        <v>0</v>
      </c>
      <c r="CY184" s="193">
        <f t="shared" si="492"/>
        <v>0</v>
      </c>
      <c r="CZ184" s="193">
        <f t="shared" si="492"/>
        <v>0</v>
      </c>
      <c r="DA184" s="193">
        <f t="shared" si="492"/>
        <v>0</v>
      </c>
      <c r="DB184" s="193">
        <f t="shared" si="492"/>
        <v>0</v>
      </c>
      <c r="DC184" s="193">
        <f t="shared" si="492"/>
        <v>0</v>
      </c>
      <c r="DD184" s="193">
        <f t="shared" si="492"/>
        <v>0</v>
      </c>
      <c r="DE184" s="193">
        <f t="shared" si="492"/>
        <v>0</v>
      </c>
      <c r="DF184" s="193">
        <f t="shared" si="492"/>
        <v>0</v>
      </c>
      <c r="DG184" s="193">
        <f t="shared" si="492"/>
        <v>0</v>
      </c>
      <c r="DH184" s="193">
        <f t="shared" si="492"/>
        <v>0</v>
      </c>
      <c r="DI184" s="193">
        <f t="shared" si="492"/>
        <v>0</v>
      </c>
      <c r="DJ184" s="193">
        <f t="shared" si="492"/>
        <v>0</v>
      </c>
      <c r="DK184" s="193">
        <f t="shared" si="492"/>
        <v>0</v>
      </c>
      <c r="DL184" s="193">
        <f t="shared" si="492"/>
        <v>0</v>
      </c>
      <c r="DM184" s="193">
        <f t="shared" si="492"/>
        <v>0</v>
      </c>
      <c r="DN184" s="193">
        <f t="shared" si="492"/>
        <v>0</v>
      </c>
      <c r="DO184" s="193">
        <f t="shared" si="492"/>
        <v>0</v>
      </c>
      <c r="DP184" s="193">
        <f t="shared" si="492"/>
        <v>0</v>
      </c>
      <c r="DQ184" s="193">
        <f t="shared" si="492"/>
        <v>0</v>
      </c>
      <c r="DR184" s="193">
        <f t="shared" si="492"/>
        <v>0</v>
      </c>
      <c r="DS184" s="193">
        <f t="shared" si="492"/>
        <v>0</v>
      </c>
      <c r="DT184" s="193">
        <f t="shared" si="492"/>
        <v>0</v>
      </c>
      <c r="DU184" s="193">
        <f t="shared" si="492"/>
        <v>0</v>
      </c>
      <c r="DV184" s="193">
        <f t="shared" si="492"/>
        <v>0</v>
      </c>
      <c r="DW184" s="193">
        <f t="shared" si="492"/>
        <v>0</v>
      </c>
      <c r="DX184" s="193">
        <f t="shared" si="492"/>
        <v>0</v>
      </c>
      <c r="DY184" s="193">
        <f t="shared" si="492"/>
        <v>0</v>
      </c>
      <c r="DZ184" s="193">
        <f t="shared" si="492"/>
        <v>0</v>
      </c>
      <c r="EA184" s="193">
        <f t="shared" ref="EA184:GL184" si="493">IF(EA179=1,EA66,0)</f>
        <v>0</v>
      </c>
      <c r="EB184" s="193">
        <f t="shared" si="493"/>
        <v>0</v>
      </c>
      <c r="EC184" s="193">
        <f t="shared" si="493"/>
        <v>0</v>
      </c>
      <c r="ED184" s="193">
        <f t="shared" si="493"/>
        <v>0</v>
      </c>
      <c r="EE184" s="193">
        <f t="shared" si="493"/>
        <v>0</v>
      </c>
      <c r="EF184" s="193">
        <f t="shared" si="493"/>
        <v>0</v>
      </c>
      <c r="EG184" s="193">
        <f t="shared" si="493"/>
        <v>0</v>
      </c>
      <c r="EH184" s="193">
        <f t="shared" si="493"/>
        <v>0</v>
      </c>
      <c r="EI184" s="193">
        <f t="shared" si="493"/>
        <v>0</v>
      </c>
      <c r="EJ184" s="193">
        <f t="shared" si="493"/>
        <v>0</v>
      </c>
      <c r="EK184" s="193">
        <f t="shared" si="493"/>
        <v>0</v>
      </c>
      <c r="EL184" s="193">
        <f t="shared" si="493"/>
        <v>0</v>
      </c>
      <c r="EM184" s="193">
        <f t="shared" si="493"/>
        <v>0</v>
      </c>
      <c r="EN184" s="193">
        <f t="shared" si="493"/>
        <v>0</v>
      </c>
      <c r="EO184" s="193">
        <f t="shared" si="493"/>
        <v>0</v>
      </c>
      <c r="EP184" s="193">
        <f t="shared" si="493"/>
        <v>0</v>
      </c>
      <c r="EQ184" s="193">
        <f t="shared" si="493"/>
        <v>0</v>
      </c>
      <c r="ER184" s="193">
        <f t="shared" si="493"/>
        <v>0</v>
      </c>
      <c r="ES184" s="193">
        <f t="shared" si="493"/>
        <v>0</v>
      </c>
      <c r="ET184" s="193">
        <f t="shared" si="493"/>
        <v>0</v>
      </c>
      <c r="EU184" s="193">
        <f t="shared" si="493"/>
        <v>0</v>
      </c>
      <c r="EV184" s="193">
        <f t="shared" si="493"/>
        <v>0</v>
      </c>
      <c r="EW184" s="193">
        <f t="shared" si="493"/>
        <v>0</v>
      </c>
      <c r="EX184" s="193">
        <f t="shared" si="493"/>
        <v>0</v>
      </c>
      <c r="EY184" s="193">
        <f t="shared" si="493"/>
        <v>0</v>
      </c>
      <c r="EZ184" s="193">
        <f t="shared" si="493"/>
        <v>0</v>
      </c>
      <c r="FA184" s="193">
        <f t="shared" si="493"/>
        <v>0</v>
      </c>
      <c r="FB184" s="193">
        <f t="shared" si="493"/>
        <v>0</v>
      </c>
      <c r="FC184" s="193">
        <f t="shared" si="493"/>
        <v>0</v>
      </c>
      <c r="FD184" s="193">
        <f t="shared" si="493"/>
        <v>0</v>
      </c>
      <c r="FE184" s="193">
        <f t="shared" si="493"/>
        <v>0</v>
      </c>
      <c r="FF184" s="193">
        <f t="shared" si="493"/>
        <v>0</v>
      </c>
      <c r="FG184" s="193">
        <f t="shared" si="493"/>
        <v>0</v>
      </c>
      <c r="FH184" s="193">
        <f t="shared" si="493"/>
        <v>0</v>
      </c>
      <c r="FI184" s="193">
        <f t="shared" si="493"/>
        <v>0</v>
      </c>
      <c r="FJ184" s="193">
        <f t="shared" si="493"/>
        <v>0</v>
      </c>
      <c r="FK184" s="193">
        <f t="shared" si="493"/>
        <v>0</v>
      </c>
      <c r="FL184" s="193">
        <f t="shared" si="493"/>
        <v>0</v>
      </c>
      <c r="FM184" s="193">
        <f t="shared" si="493"/>
        <v>0</v>
      </c>
      <c r="FN184" s="193">
        <f t="shared" si="493"/>
        <v>0</v>
      </c>
      <c r="FO184" s="193">
        <f t="shared" si="493"/>
        <v>0</v>
      </c>
      <c r="FP184" s="193">
        <f t="shared" si="493"/>
        <v>2563.2255458517484</v>
      </c>
      <c r="FQ184" s="193">
        <f t="shared" si="493"/>
        <v>0</v>
      </c>
      <c r="FR184" s="193">
        <f t="shared" si="493"/>
        <v>0</v>
      </c>
      <c r="FS184" s="193">
        <f t="shared" si="493"/>
        <v>0</v>
      </c>
      <c r="FT184" s="193">
        <f t="shared" si="493"/>
        <v>0</v>
      </c>
      <c r="FU184" s="193">
        <f t="shared" si="493"/>
        <v>0</v>
      </c>
      <c r="FV184" s="193">
        <f t="shared" si="493"/>
        <v>0</v>
      </c>
      <c r="FW184" s="193">
        <f t="shared" si="493"/>
        <v>0</v>
      </c>
      <c r="FX184" s="193">
        <f t="shared" si="493"/>
        <v>0</v>
      </c>
      <c r="FY184" s="193">
        <f t="shared" si="493"/>
        <v>0</v>
      </c>
      <c r="FZ184" s="193">
        <f t="shared" si="493"/>
        <v>0</v>
      </c>
      <c r="GA184" s="193">
        <f t="shared" si="493"/>
        <v>0</v>
      </c>
      <c r="GB184" s="193">
        <f t="shared" si="493"/>
        <v>0</v>
      </c>
      <c r="GC184" s="193">
        <f t="shared" si="493"/>
        <v>0</v>
      </c>
      <c r="GD184" s="193">
        <f t="shared" si="493"/>
        <v>0</v>
      </c>
      <c r="GE184" s="193">
        <f t="shared" si="493"/>
        <v>0</v>
      </c>
      <c r="GF184" s="193">
        <f t="shared" si="493"/>
        <v>0</v>
      </c>
      <c r="GG184" s="193">
        <f t="shared" si="493"/>
        <v>0</v>
      </c>
      <c r="GH184" s="193">
        <f t="shared" si="493"/>
        <v>0</v>
      </c>
      <c r="GI184" s="193">
        <f t="shared" si="493"/>
        <v>0</v>
      </c>
      <c r="GJ184" s="193">
        <f t="shared" si="493"/>
        <v>0</v>
      </c>
      <c r="GK184" s="193">
        <f t="shared" si="493"/>
        <v>0</v>
      </c>
      <c r="GL184" s="193">
        <f t="shared" si="493"/>
        <v>0</v>
      </c>
      <c r="GM184" s="193">
        <f t="shared" ref="GM184:IR184" si="494">IF(GM179=1,GM66,0)</f>
        <v>0</v>
      </c>
      <c r="GN184" s="193">
        <f t="shared" si="494"/>
        <v>0</v>
      </c>
      <c r="GO184" s="193">
        <f t="shared" si="494"/>
        <v>0</v>
      </c>
      <c r="GP184" s="193">
        <f t="shared" si="494"/>
        <v>0</v>
      </c>
      <c r="GQ184" s="193">
        <f t="shared" si="494"/>
        <v>0</v>
      </c>
      <c r="GR184" s="193">
        <f t="shared" si="494"/>
        <v>0</v>
      </c>
      <c r="GS184" s="193">
        <f t="shared" si="494"/>
        <v>0</v>
      </c>
      <c r="GT184" s="193">
        <f t="shared" si="494"/>
        <v>0</v>
      </c>
      <c r="GU184" s="193">
        <f t="shared" si="494"/>
        <v>0</v>
      </c>
      <c r="GV184" s="193">
        <f t="shared" si="494"/>
        <v>0</v>
      </c>
      <c r="GW184" s="193">
        <f t="shared" si="494"/>
        <v>0</v>
      </c>
      <c r="GX184" s="193">
        <f t="shared" si="494"/>
        <v>0</v>
      </c>
      <c r="GY184" s="193">
        <f t="shared" si="494"/>
        <v>0</v>
      </c>
      <c r="GZ184" s="193">
        <f t="shared" si="494"/>
        <v>0</v>
      </c>
      <c r="HA184" s="193">
        <f t="shared" si="494"/>
        <v>0</v>
      </c>
      <c r="HB184" s="193">
        <f t="shared" si="494"/>
        <v>0</v>
      </c>
      <c r="HC184" s="193">
        <f t="shared" si="494"/>
        <v>0</v>
      </c>
      <c r="HD184" s="193">
        <f t="shared" si="494"/>
        <v>0</v>
      </c>
      <c r="HE184" s="193">
        <f t="shared" si="494"/>
        <v>0</v>
      </c>
      <c r="HF184" s="193">
        <f t="shared" si="494"/>
        <v>0</v>
      </c>
      <c r="HG184" s="193">
        <f t="shared" si="494"/>
        <v>0</v>
      </c>
      <c r="HH184" s="193">
        <f t="shared" si="494"/>
        <v>0</v>
      </c>
      <c r="HI184" s="193">
        <f t="shared" si="494"/>
        <v>0</v>
      </c>
      <c r="HJ184" s="193">
        <f t="shared" si="494"/>
        <v>0</v>
      </c>
      <c r="HK184" s="193">
        <f t="shared" si="494"/>
        <v>0</v>
      </c>
      <c r="HL184" s="193">
        <f t="shared" si="494"/>
        <v>0</v>
      </c>
      <c r="HM184" s="193">
        <f t="shared" si="494"/>
        <v>0</v>
      </c>
      <c r="HN184" s="193">
        <f t="shared" si="494"/>
        <v>0</v>
      </c>
      <c r="HO184" s="193">
        <f t="shared" si="494"/>
        <v>0</v>
      </c>
      <c r="HP184" s="193">
        <f t="shared" si="494"/>
        <v>0</v>
      </c>
      <c r="HQ184" s="193">
        <f t="shared" si="494"/>
        <v>0</v>
      </c>
      <c r="HR184" s="193">
        <f t="shared" si="494"/>
        <v>0</v>
      </c>
      <c r="HS184" s="193">
        <f t="shared" si="494"/>
        <v>0</v>
      </c>
      <c r="HT184" s="193">
        <f t="shared" si="494"/>
        <v>0</v>
      </c>
      <c r="HU184" s="193">
        <f t="shared" si="494"/>
        <v>0</v>
      </c>
      <c r="HV184" s="193">
        <f t="shared" si="494"/>
        <v>0</v>
      </c>
      <c r="HW184" s="193">
        <f t="shared" si="494"/>
        <v>0</v>
      </c>
      <c r="HX184" s="193">
        <f t="shared" si="494"/>
        <v>0</v>
      </c>
      <c r="HY184" s="193">
        <f t="shared" si="494"/>
        <v>0</v>
      </c>
      <c r="HZ184" s="193">
        <f t="shared" si="494"/>
        <v>0</v>
      </c>
      <c r="IA184" s="193">
        <f t="shared" si="494"/>
        <v>0</v>
      </c>
      <c r="IB184" s="193">
        <f t="shared" si="494"/>
        <v>0</v>
      </c>
      <c r="IC184" s="193">
        <f t="shared" si="494"/>
        <v>0</v>
      </c>
      <c r="ID184" s="193">
        <f t="shared" si="494"/>
        <v>0</v>
      </c>
      <c r="IE184" s="193">
        <f t="shared" si="494"/>
        <v>0</v>
      </c>
      <c r="IF184" s="193">
        <f t="shared" si="494"/>
        <v>0</v>
      </c>
      <c r="IG184" s="193">
        <f t="shared" si="494"/>
        <v>0</v>
      </c>
      <c r="IH184" s="193">
        <f t="shared" si="494"/>
        <v>0</v>
      </c>
      <c r="II184" s="193">
        <f t="shared" si="494"/>
        <v>0</v>
      </c>
      <c r="IJ184" s="193">
        <f t="shared" si="494"/>
        <v>0</v>
      </c>
      <c r="IK184" s="193">
        <f t="shared" si="494"/>
        <v>0</v>
      </c>
      <c r="IL184" s="193">
        <f t="shared" si="494"/>
        <v>0</v>
      </c>
      <c r="IM184" s="193">
        <f t="shared" si="494"/>
        <v>0</v>
      </c>
      <c r="IN184" s="193">
        <f t="shared" si="494"/>
        <v>0</v>
      </c>
      <c r="IO184" s="193">
        <f t="shared" si="494"/>
        <v>0</v>
      </c>
      <c r="IP184" s="193">
        <f t="shared" si="494"/>
        <v>0</v>
      </c>
      <c r="IQ184" s="193">
        <f t="shared" si="494"/>
        <v>0</v>
      </c>
      <c r="IR184" s="194">
        <f t="shared" si="494"/>
        <v>0</v>
      </c>
    </row>
    <row r="185" spans="1:252" s="8" customFormat="1" hidden="1" x14ac:dyDescent="0.2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45"/>
      <c r="BG185" s="45"/>
      <c r="BH185" s="45"/>
      <c r="BI185" s="45"/>
      <c r="BJ185" s="45"/>
      <c r="BK185" s="45"/>
      <c r="BL185" s="45"/>
      <c r="BM185" s="45"/>
      <c r="BN185" s="45"/>
      <c r="BO185" s="45"/>
      <c r="BP185" s="45"/>
      <c r="BQ185" s="45"/>
      <c r="BR185" s="45"/>
      <c r="BS185" s="45"/>
      <c r="BT185" s="45"/>
      <c r="BU185" s="45"/>
      <c r="BV185" s="45"/>
      <c r="BW185" s="45"/>
      <c r="BX185" s="45"/>
      <c r="BY185" s="45"/>
      <c r="BZ185" s="45"/>
      <c r="CA185" s="45"/>
      <c r="CB185" s="45"/>
      <c r="CC185" s="45"/>
      <c r="CD185" s="45"/>
      <c r="CE185" s="45"/>
      <c r="CF185" s="45"/>
      <c r="CG185" s="45"/>
      <c r="CH185" s="45"/>
      <c r="CI185" s="45"/>
      <c r="CJ185" s="45"/>
      <c r="CK185" s="45"/>
      <c r="CL185" s="45"/>
      <c r="CM185" s="45"/>
      <c r="CN185" s="45"/>
    </row>
    <row r="186" spans="1:252" s="8" customFormat="1" ht="35.25" hidden="1" customHeight="1" x14ac:dyDescent="0.25">
      <c r="A186" s="686"/>
    </row>
    <row r="187" spans="1:252" s="8" customFormat="1" hidden="1" x14ac:dyDescent="0.25">
      <c r="A187" s="689"/>
      <c r="B187" s="46"/>
      <c r="E187" s="2"/>
    </row>
    <row r="188" spans="1:252" s="8" customFormat="1" hidden="1" x14ac:dyDescent="0.25">
      <c r="A188" s="689"/>
      <c r="E188" s="2"/>
    </row>
    <row r="189" spans="1:252" s="8" customFormat="1" hidden="1" x14ac:dyDescent="0.25">
      <c r="A189" s="690"/>
      <c r="E189" s="2"/>
    </row>
    <row r="190" spans="1:252" s="8" customFormat="1" hidden="1" x14ac:dyDescent="0.25">
      <c r="E190" s="2"/>
    </row>
    <row r="191" spans="1:252" s="8" customFormat="1" ht="28.5" hidden="1" customHeight="1" x14ac:dyDescent="0.25">
      <c r="A191" s="686"/>
    </row>
    <row r="192" spans="1:252" s="8" customFormat="1" hidden="1" x14ac:dyDescent="0.25">
      <c r="A192" s="689"/>
    </row>
    <row r="193" spans="1:252" s="8" customFormat="1" hidden="1" x14ac:dyDescent="0.25">
      <c r="A193" s="689"/>
    </row>
    <row r="194" spans="1:252" s="8" customFormat="1" hidden="1" x14ac:dyDescent="0.25">
      <c r="A194" s="690"/>
    </row>
    <row r="195" spans="1:252" s="8" customFormat="1" hidden="1" x14ac:dyDescent="0.25"/>
    <row r="196" spans="1:252" s="8" customFormat="1" ht="46.5" hidden="1" customHeight="1" x14ac:dyDescent="0.25">
      <c r="A196" s="686"/>
    </row>
    <row r="197" spans="1:252" s="8" customFormat="1" hidden="1" x14ac:dyDescent="0.25">
      <c r="A197" s="687"/>
    </row>
    <row r="198" spans="1:252" s="8" customFormat="1" hidden="1" x14ac:dyDescent="0.25">
      <c r="A198" s="687"/>
    </row>
    <row r="199" spans="1:252" s="8" customFormat="1" hidden="1" x14ac:dyDescent="0.25">
      <c r="A199" s="688"/>
    </row>
    <row r="200" spans="1:252" s="8" customFormat="1" hidden="1" x14ac:dyDescent="0.25">
      <c r="A200" s="244"/>
      <c r="B200" s="245">
        <f>IF(Results!$C$51&lt;&gt;"P",Results!$C$49,0)</f>
        <v>0</v>
      </c>
    </row>
    <row r="201" spans="1:252" s="8" customFormat="1" hidden="1" x14ac:dyDescent="0.25">
      <c r="A201" s="244"/>
      <c r="B201" s="246">
        <f>B200*Results!C13/(Results!C13+Results!C16)</f>
        <v>0</v>
      </c>
    </row>
    <row r="202" spans="1:252" s="8" customFormat="1" hidden="1" x14ac:dyDescent="0.25">
      <c r="A202" s="247"/>
      <c r="B202" s="248">
        <f>Results!$C$48*Results!$C$47*Results!$C$47/((Results!$C$47+Results!$C$50)*(Results!$C$47+Results!$C$50))</f>
        <v>2.9614992263759237</v>
      </c>
      <c r="C202" s="45"/>
      <c r="D202" s="45"/>
    </row>
    <row r="203" spans="1:252" s="8" customFormat="1" hidden="1" x14ac:dyDescent="0.25">
      <c r="A203" s="247"/>
      <c r="B203" s="246">
        <f>ROUND(B204,0)-ROUND(B201,0)</f>
        <v>12072</v>
      </c>
      <c r="C203" s="47"/>
      <c r="D203" s="45"/>
      <c r="E203" s="45"/>
    </row>
    <row r="204" spans="1:252" s="8" customFormat="1" hidden="1" x14ac:dyDescent="0.25">
      <c r="A204" s="247"/>
      <c r="B204" s="36">
        <f>(SQRT(B202*(Results!$C$47+Results!$C$50)*1000)*3600/1000)</f>
        <v>12071.982886445789</v>
      </c>
      <c r="C204" s="47"/>
      <c r="D204" s="45"/>
      <c r="E204" s="45"/>
    </row>
    <row r="205" spans="1:252" s="8" customFormat="1" hidden="1" x14ac:dyDescent="0.25">
      <c r="A205" s="247"/>
      <c r="B205" s="413">
        <f>(B203+B201)*(B203+B201)*1000/((Results!$C$47+Results!$C$50)*3600*3600)</f>
        <v>2.9615076229772042</v>
      </c>
      <c r="C205" s="47"/>
      <c r="D205" s="45"/>
      <c r="E205" s="45"/>
    </row>
    <row r="206" spans="1:252" s="8" customFormat="1" hidden="1" x14ac:dyDescent="0.25">
      <c r="A206" s="45"/>
      <c r="B206" s="45"/>
      <c r="C206" s="45"/>
      <c r="D206" s="45"/>
      <c r="E206" s="45"/>
    </row>
    <row r="207" spans="1:252" s="8" customFormat="1" hidden="1" x14ac:dyDescent="0.25">
      <c r="A207" s="45"/>
      <c r="B207" s="45"/>
      <c r="C207" s="45" t="str">
        <f>IF(AND(B106&gt;Results!$C$50*(Results!$C$55/100),C106&lt;=Results!$C$50*(Results!$C$55/100)),B102," ")</f>
        <v xml:space="preserve"> </v>
      </c>
      <c r="D207" s="45" t="str">
        <f>IF(AND(C106&gt;Results!$C$50*(Results!$C$55/100),D106&lt;=Results!$C$50*(Results!$C$55/100)),C102," ")</f>
        <v xml:space="preserve"> </v>
      </c>
      <c r="E207" s="45" t="str">
        <f>IF(AND(D106&gt;Results!$C$50*(Results!$C$55/100),E106&lt;=Results!$C$50*(Results!$C$55/100)),D102," ")</f>
        <v xml:space="preserve"> </v>
      </c>
      <c r="F207" s="45" t="str">
        <f>IF(AND(E106&gt;Results!$C$50*(Results!$C$55/100),F106&lt;=Results!$C$50*(Results!$C$55/100)),E102," ")</f>
        <v xml:space="preserve"> </v>
      </c>
      <c r="G207" s="45" t="str">
        <f>IF(AND(F106&gt;Results!$C$50*(Results!$C$55/100),G106&lt;=Results!$C$50*(Results!$C$55/100)),F102," ")</f>
        <v xml:space="preserve"> </v>
      </c>
      <c r="H207" s="45" t="str">
        <f>IF(AND(G106&gt;Results!$C$50*(Results!$C$55/100),H106&lt;=Results!$C$50*(Results!$C$55/100)),G102," ")</f>
        <v xml:space="preserve"> </v>
      </c>
      <c r="I207" s="45" t="str">
        <f>IF(AND(H106&gt;Results!$C$50*(Results!$C$55/100),I106&lt;=Results!$C$50*(Results!$C$55/100)),H102," ")</f>
        <v xml:space="preserve"> </v>
      </c>
      <c r="J207" s="45" t="str">
        <f>IF(AND(I106&gt;Results!$C$50*(Results!$C$55/100),J106&lt;=Results!$C$50*(Results!$C$55/100)),I102," ")</f>
        <v xml:space="preserve"> </v>
      </c>
      <c r="K207" s="45" t="str">
        <f>IF(AND(J106&gt;Results!$C$50*(Results!$C$55/100),K106&lt;=Results!$C$50*(Results!$C$55/100)),J102," ")</f>
        <v xml:space="preserve"> </v>
      </c>
      <c r="L207" s="45" t="str">
        <f>IF(AND(K106&gt;Results!$C$50*(Results!$C$55/100),L106&lt;=Results!$C$50*(Results!$C$55/100)),K102," ")</f>
        <v xml:space="preserve"> </v>
      </c>
      <c r="M207" s="45" t="str">
        <f>IF(AND(L106&gt;Results!$C$50*(Results!$C$55/100),M106&lt;=Results!$C$50*(Results!$C$55/100)),L102," ")</f>
        <v xml:space="preserve"> </v>
      </c>
      <c r="N207" s="45" t="str">
        <f>IF(AND(M106&gt;Results!$C$50*(Results!$C$55/100),N106&lt;=Results!$C$50*(Results!$C$55/100)),M102," ")</f>
        <v xml:space="preserve"> </v>
      </c>
      <c r="O207" s="45" t="str">
        <f>IF(AND(N106&gt;Results!$C$50*(Results!$C$55/100),O106&lt;=Results!$C$50*(Results!$C$55/100)),N102," ")</f>
        <v xml:space="preserve"> </v>
      </c>
      <c r="P207" s="45" t="str">
        <f>IF(AND(O106&gt;Results!$C$50*(Results!$C$55/100),P106&lt;=Results!$C$50*(Results!$C$55/100)),O102," ")</f>
        <v xml:space="preserve"> </v>
      </c>
      <c r="Q207" s="45" t="str">
        <f>IF(AND(P106&gt;Results!$C$50*(Results!$C$55/100),Q106&lt;=Results!$C$50*(Results!$C$55/100)),P102," ")</f>
        <v xml:space="preserve"> </v>
      </c>
      <c r="R207" s="45" t="str">
        <f>IF(AND(Q106&gt;Results!$C$50*(Results!$C$55/100),R106&lt;=Results!$C$50*(Results!$C$55/100)),Q102," ")</f>
        <v xml:space="preserve"> </v>
      </c>
      <c r="S207" s="45" t="str">
        <f>IF(AND(R106&gt;Results!$C$50*(Results!$C$55/100),S106&lt;=Results!$C$50*(Results!$C$55/100)),R102," ")</f>
        <v xml:space="preserve"> </v>
      </c>
      <c r="T207" s="45" t="str">
        <f>IF(AND(S106&gt;Results!$C$50*(Results!$C$55/100),T106&lt;=Results!$C$50*(Results!$C$55/100)),S102," ")</f>
        <v xml:space="preserve"> </v>
      </c>
      <c r="U207" s="45" t="str">
        <f>IF(AND(T106&gt;Results!$C$50*(Results!$C$55/100),U106&lt;=Results!$C$50*(Results!$C$55/100)),T102," ")</f>
        <v xml:space="preserve"> </v>
      </c>
      <c r="V207" s="45" t="str">
        <f>IF(AND(U106&gt;Results!$C$50*(Results!$C$55/100),V106&lt;=Results!$C$50*(Results!$C$55/100)),U102," ")</f>
        <v xml:space="preserve"> </v>
      </c>
      <c r="W207" s="45" t="str">
        <f>IF(AND(V106&gt;Results!$C$50*(Results!$C$55/100),W106&lt;=Results!$C$50*(Results!$C$55/100)),V102," ")</f>
        <v xml:space="preserve"> </v>
      </c>
      <c r="X207" s="45" t="str">
        <f>IF(AND(W106&gt;Results!$C$50*(Results!$C$55/100),X106&lt;=Results!$C$50*(Results!$C$55/100)),W102," ")</f>
        <v xml:space="preserve"> </v>
      </c>
      <c r="Y207" s="45" t="str">
        <f>IF(AND(X106&gt;Results!$C$50*(Results!$C$55/100),Y106&lt;=Results!$C$50*(Results!$C$55/100)),X102," ")</f>
        <v xml:space="preserve"> </v>
      </c>
      <c r="Z207" s="45" t="str">
        <f>IF(AND(Y106&gt;Results!$C$50*(Results!$C$55/100),Z106&lt;=Results!$C$50*(Results!$C$55/100)),Y102," ")</f>
        <v xml:space="preserve"> </v>
      </c>
      <c r="AA207" s="45" t="str">
        <f>IF(AND(Z106&gt;Results!$C$50*(Results!$C$55/100),AA106&lt;=Results!$C$50*(Results!$C$55/100)),Z102," ")</f>
        <v xml:space="preserve"> </v>
      </c>
      <c r="AB207" s="45" t="str">
        <f>IF(AND(AA106&gt;Results!$C$50*(Results!$C$55/100),AB106&lt;=Results!$C$50*(Results!$C$55/100)),AA102," ")</f>
        <v xml:space="preserve"> </v>
      </c>
      <c r="AC207" s="45" t="str">
        <f>IF(AND(AB106&gt;Results!$C$50*(Results!$C$55/100),AC106&lt;=Results!$C$50*(Results!$C$55/100)),AB102," ")</f>
        <v xml:space="preserve"> </v>
      </c>
      <c r="AD207" s="45" t="str">
        <f>IF(AND(AC106&gt;Results!$C$50*(Results!$C$55/100),AD106&lt;=Results!$C$50*(Results!$C$55/100)),AC102," ")</f>
        <v xml:space="preserve"> </v>
      </c>
      <c r="AE207" s="45" t="str">
        <f>IF(AND(AD106&gt;Results!$C$50*(Results!$C$55/100),AE106&lt;=Results!$C$50*(Results!$C$55/100)),AD102," ")</f>
        <v xml:space="preserve"> </v>
      </c>
      <c r="AF207" s="45" t="str">
        <f>IF(AND(AE106&gt;Results!$C$50*(Results!$C$55/100),AF106&lt;=Results!$C$50*(Results!$C$55/100)),AE102," ")</f>
        <v xml:space="preserve"> </v>
      </c>
      <c r="AG207" s="45" t="str">
        <f>IF(AND(AF106&gt;Results!$C$50*(Results!$C$55/100),AG106&lt;=Results!$C$50*(Results!$C$55/100)),AF102," ")</f>
        <v xml:space="preserve"> </v>
      </c>
      <c r="AH207" s="45" t="str">
        <f>IF(AND(AG106&gt;Results!$C$50*(Results!$C$55/100),AH106&lt;=Results!$C$50*(Results!$C$55/100)),AG102," ")</f>
        <v xml:space="preserve"> </v>
      </c>
      <c r="AI207" s="45" t="str">
        <f>IF(AND(AH106&gt;Results!$C$50*(Results!$C$55/100),AI106&lt;=Results!$C$50*(Results!$C$55/100)),AH102," ")</f>
        <v xml:space="preserve"> </v>
      </c>
      <c r="AJ207" s="45" t="str">
        <f>IF(AND(AI106&gt;Results!$C$50*(Results!$C$55/100),AJ106&lt;=Results!$C$50*(Results!$C$55/100)),AI102," ")</f>
        <v xml:space="preserve"> </v>
      </c>
      <c r="AK207" s="45" t="str">
        <f>IF(AND(AJ106&gt;Results!$C$50*(Results!$C$55/100),AK106&lt;=Results!$C$50*(Results!$C$55/100)),AJ102," ")</f>
        <v xml:space="preserve"> </v>
      </c>
      <c r="AL207" s="45" t="str">
        <f>IF(AND(AK106&gt;Results!$C$50*(Results!$C$55/100),AL106&lt;=Results!$C$50*(Results!$C$55/100)),AK102," ")</f>
        <v xml:space="preserve"> </v>
      </c>
      <c r="AM207" s="45" t="str">
        <f>IF(AND(AL106&gt;Results!$C$50*(Results!$C$55/100),AM106&lt;=Results!$C$50*(Results!$C$55/100)),AL102," ")</f>
        <v xml:space="preserve"> </v>
      </c>
      <c r="AN207" s="45" t="str">
        <f>IF(AND(AM106&gt;Results!$C$50*(Results!$C$55/100),AN106&lt;=Results!$C$50*(Results!$C$55/100)),AM102," ")</f>
        <v xml:space="preserve"> </v>
      </c>
      <c r="AO207" s="45" t="str">
        <f>IF(AND(AN106&gt;Results!$C$50*(Results!$C$55/100),AO106&lt;=Results!$C$50*(Results!$C$55/100)),AN102," ")</f>
        <v xml:space="preserve"> </v>
      </c>
      <c r="AP207" s="45" t="str">
        <f>IF(AND(AO106&gt;Results!$C$50*(Results!$C$55/100),AP106&lt;=Results!$C$50*(Results!$C$55/100)),AO102," ")</f>
        <v xml:space="preserve"> </v>
      </c>
      <c r="AQ207" s="45" t="str">
        <f>IF(AND(AP106&gt;Results!$C$50*(Results!$C$55/100),AQ106&lt;=Results!$C$50*(Results!$C$55/100)),AP102," ")</f>
        <v xml:space="preserve"> </v>
      </c>
      <c r="AR207" s="45" t="str">
        <f>IF(AND(AQ106&gt;Results!$C$50*(Results!$C$55/100),AR106&lt;=Results!$C$50*(Results!$C$55/100)),AQ102," ")</f>
        <v xml:space="preserve"> </v>
      </c>
      <c r="AS207" s="45" t="str">
        <f>IF(AND(AR106&gt;Results!$C$50*(Results!$C$55/100),AS106&lt;=Results!$C$50*(Results!$C$55/100)),AR102," ")</f>
        <v xml:space="preserve"> </v>
      </c>
      <c r="AT207" s="45" t="str">
        <f>IF(AND(AS106&gt;Results!$C$50*(Results!$C$55/100),AT106&lt;=Results!$C$50*(Results!$C$55/100)),AS102," ")</f>
        <v xml:space="preserve"> </v>
      </c>
      <c r="AU207" s="45" t="str">
        <f>IF(AND(AT106&gt;Results!$C$50*(Results!$C$55/100),AU106&lt;=Results!$C$50*(Results!$C$55/100)),AT102," ")</f>
        <v xml:space="preserve"> </v>
      </c>
      <c r="AV207" s="45" t="str">
        <f>IF(AND(AU106&gt;Results!$C$50*(Results!$C$55/100),AV106&lt;=Results!$C$50*(Results!$C$55/100)),AU102," ")</f>
        <v xml:space="preserve"> </v>
      </c>
      <c r="AW207" s="45" t="str">
        <f>IF(AND(AV106&gt;Results!$C$50*(Results!$C$55/100),AW106&lt;=Results!$C$50*(Results!$C$55/100)),AV102," ")</f>
        <v xml:space="preserve"> </v>
      </c>
      <c r="AX207" s="45" t="str">
        <f>IF(AND(AW106&gt;Results!$C$50*(Results!$C$55/100),AX106&lt;=Results!$C$50*(Results!$C$55/100)),AW102," ")</f>
        <v xml:space="preserve"> </v>
      </c>
      <c r="AY207" s="45" t="str">
        <f>IF(AND(AX106&gt;Results!$C$50*(Results!$C$55/100),AY106&lt;=Results!$C$50*(Results!$C$55/100)),AX102," ")</f>
        <v xml:space="preserve"> </v>
      </c>
      <c r="AZ207" s="45" t="str">
        <f>IF(AND(AY106&gt;Results!$C$50*(Results!$C$55/100),AZ106&lt;=Results!$C$50*(Results!$C$55/100)),AY102," ")</f>
        <v xml:space="preserve"> </v>
      </c>
      <c r="BA207" s="45" t="str">
        <f>IF(AND(AZ106&gt;Results!$C$50*(Results!$C$55/100),BA106&lt;=Results!$C$50*(Results!$C$55/100)),AZ102," ")</f>
        <v xml:space="preserve"> </v>
      </c>
      <c r="BB207" s="45" t="str">
        <f>IF(AND(BA106&gt;Results!$C$50*(Results!$C$55/100),BB106&lt;=Results!$C$50*(Results!$C$55/100)),BA102," ")</f>
        <v xml:space="preserve"> </v>
      </c>
      <c r="BC207" s="45" t="str">
        <f>IF(AND(BB106&gt;Results!$C$50*(Results!$C$55/100),BC106&lt;=Results!$C$50*(Results!$C$55/100)),BB102," ")</f>
        <v xml:space="preserve"> </v>
      </c>
      <c r="BD207" s="45" t="str">
        <f>IF(AND(BC106&gt;Results!$C$50*(Results!$C$55/100),BD106&lt;=Results!$C$50*(Results!$C$55/100)),BC102," ")</f>
        <v xml:space="preserve"> </v>
      </c>
      <c r="BE207" s="45" t="str">
        <f>IF(AND(BD106&gt;Results!$C$50*(Results!$C$55/100),BE106&lt;=Results!$C$50*(Results!$C$55/100)),BD102," ")</f>
        <v xml:space="preserve"> </v>
      </c>
      <c r="BF207" s="45" t="str">
        <f>IF(AND(BE106&gt;Results!$C$50*(Results!$C$55/100),BF106&lt;=Results!$C$50*(Results!$C$55/100)),BE102," ")</f>
        <v xml:space="preserve"> </v>
      </c>
      <c r="BG207" s="45" t="str">
        <f>IF(AND(BF106&gt;Results!$C$50*(Results!$C$55/100),BG106&lt;=Results!$C$50*(Results!$C$55/100)),BF102," ")</f>
        <v xml:space="preserve"> </v>
      </c>
      <c r="BH207" s="45" t="str">
        <f>IF(AND(BG106&gt;Results!$C$50*(Results!$C$55/100),BH106&lt;=Results!$C$50*(Results!$C$55/100)),BG102," ")</f>
        <v xml:space="preserve"> </v>
      </c>
      <c r="BI207" s="45" t="str">
        <f>IF(AND(BH106&gt;Results!$C$50*(Results!$C$55/100),BI106&lt;=Results!$C$50*(Results!$C$55/100)),BH102," ")</f>
        <v xml:space="preserve"> </v>
      </c>
      <c r="BJ207" s="45" t="str">
        <f>IF(AND(BI106&gt;Results!$C$50*(Results!$C$55/100),BJ106&lt;=Results!$C$50*(Results!$C$55/100)),BI102," ")</f>
        <v xml:space="preserve"> </v>
      </c>
      <c r="BK207" s="45" t="str">
        <f>IF(AND(BJ106&gt;Results!$C$50*(Results!$C$55/100),BK106&lt;=Results!$C$50*(Results!$C$55/100)),BJ102," ")</f>
        <v xml:space="preserve"> </v>
      </c>
      <c r="BL207" s="45" t="str">
        <f>IF(AND(BK106&gt;Results!$C$50*(Results!$C$55/100),BL106&lt;=Results!$C$50*(Results!$C$55/100)),BK102," ")</f>
        <v xml:space="preserve"> </v>
      </c>
      <c r="BM207" s="45" t="str">
        <f>IF(AND(BL106&gt;Results!$C$50*(Results!$C$55/100),BM106&lt;=Results!$C$50*(Results!$C$55/100)),BL102," ")</f>
        <v xml:space="preserve"> </v>
      </c>
      <c r="BN207" s="45" t="str">
        <f>IF(AND(BM106&gt;Results!$C$50*(Results!$C$55/100),BN106&lt;=Results!$C$50*(Results!$C$55/100)),BM102," ")</f>
        <v xml:space="preserve"> </v>
      </c>
      <c r="BO207" s="45" t="str">
        <f>IF(AND(BN106&gt;Results!$C$50*(Results!$C$55/100),BO106&lt;=Results!$C$50*(Results!$C$55/100)),BN102," ")</f>
        <v xml:space="preserve"> </v>
      </c>
      <c r="BP207" s="45" t="str">
        <f>IF(AND(BO106&gt;Results!$C$50*(Results!$C$55/100),BP106&lt;=Results!$C$50*(Results!$C$55/100)),BO102," ")</f>
        <v xml:space="preserve"> </v>
      </c>
      <c r="BQ207" s="45" t="str">
        <f>IF(AND(BP106&gt;Results!$C$50*(Results!$C$55/100),BQ106&lt;=Results!$C$50*(Results!$C$55/100)),BP102," ")</f>
        <v xml:space="preserve"> </v>
      </c>
      <c r="BR207" s="45" t="str">
        <f>IF(AND(BQ106&gt;Results!$C$50*(Results!$C$55/100),BR106&lt;=Results!$C$50*(Results!$C$55/100)),BQ102," ")</f>
        <v xml:space="preserve"> </v>
      </c>
      <c r="BS207" s="45" t="str">
        <f>IF(AND(BR106&gt;Results!$C$50*(Results!$C$55/100),BS106&lt;=Results!$C$50*(Results!$C$55/100)),BR102," ")</f>
        <v xml:space="preserve"> </v>
      </c>
      <c r="BT207" s="45" t="str">
        <f>IF(AND(BS106&gt;Results!$C$50*(Results!$C$55/100),BT106&lt;=Results!$C$50*(Results!$C$55/100)),BS102," ")</f>
        <v xml:space="preserve"> </v>
      </c>
      <c r="BU207" s="45" t="str">
        <f>IF(AND(BT106&gt;Results!$C$50*(Results!$C$55/100),BU106&lt;=Results!$C$50*(Results!$C$55/100)),BT102," ")</f>
        <v xml:space="preserve"> </v>
      </c>
      <c r="BV207" s="45" t="str">
        <f>IF(AND(BU106&gt;Results!$C$50*(Results!$C$55/100),BV106&lt;=Results!$C$50*(Results!$C$55/100)),BU102," ")</f>
        <v xml:space="preserve"> </v>
      </c>
      <c r="BW207" s="45" t="str">
        <f>IF(AND(BV106&gt;Results!$C$50*(Results!$C$55/100),BW106&lt;=Results!$C$50*(Results!$C$55/100)),BV102," ")</f>
        <v xml:space="preserve"> </v>
      </c>
      <c r="BX207" s="45" t="str">
        <f>IF(AND(BW106&gt;Results!$C$50*(Results!$C$55/100),BX106&lt;=Results!$C$50*(Results!$C$55/100)),BW102," ")</f>
        <v xml:space="preserve"> </v>
      </c>
      <c r="BY207" s="45" t="str">
        <f>IF(AND(BX106&gt;Results!$C$50*(Results!$C$55/100),BY106&lt;=Results!$C$50*(Results!$C$55/100)),BX102," ")</f>
        <v xml:space="preserve"> </v>
      </c>
      <c r="BZ207" s="45" t="str">
        <f>IF(AND(BY106&gt;Results!$C$50*(Results!$C$55/100),BZ106&lt;=Results!$C$50*(Results!$C$55/100)),BY102," ")</f>
        <v xml:space="preserve"> </v>
      </c>
      <c r="CA207" s="45" t="str">
        <f>IF(AND(BZ106&gt;Results!$C$50*(Results!$C$55/100),CA106&lt;=Results!$C$50*(Results!$C$55/100)),BZ102," ")</f>
        <v xml:space="preserve"> </v>
      </c>
      <c r="CB207" s="45" t="str">
        <f>IF(AND(CA106&gt;Results!$C$50*(Results!$C$55/100),CB106&lt;=Results!$C$50*(Results!$C$55/100)),CA102," ")</f>
        <v xml:space="preserve"> </v>
      </c>
      <c r="CC207" s="45" t="str">
        <f>IF(AND(CB106&gt;Results!$C$50*(Results!$C$55/100),CC106&lt;=Results!$C$50*(Results!$C$55/100)),CB102," ")</f>
        <v xml:space="preserve"> </v>
      </c>
      <c r="CD207" s="45" t="str">
        <f>IF(AND(CC106&gt;Results!$C$50*(Results!$C$55/100),CD106&lt;=Results!$C$50*(Results!$C$55/100)),CC102," ")</f>
        <v xml:space="preserve"> </v>
      </c>
      <c r="CE207" s="45" t="str">
        <f>IF(AND(CD106&gt;Results!$C$50*(Results!$C$55/100),CE106&lt;=Results!$C$50*(Results!$C$55/100)),CD102," ")</f>
        <v xml:space="preserve"> </v>
      </c>
      <c r="CF207" s="45" t="str">
        <f>IF(AND(CE106&gt;Results!$C$50*(Results!$C$55/100),CF106&lt;=Results!$C$50*(Results!$C$55/100)),CE102," ")</f>
        <v xml:space="preserve"> </v>
      </c>
      <c r="CG207" s="45" t="str">
        <f>IF(AND(CF106&gt;Results!$C$50*(Results!$C$55/100),CG106&lt;=Results!$C$50*(Results!$C$55/100)),CF102," ")</f>
        <v xml:space="preserve"> </v>
      </c>
      <c r="CH207" s="45" t="str">
        <f>IF(AND(CG106&gt;Results!$C$50*(Results!$C$55/100),CH106&lt;=Results!$C$50*(Results!$C$55/100)),CG102," ")</f>
        <v xml:space="preserve"> </v>
      </c>
      <c r="CI207" s="45" t="str">
        <f>IF(AND(CH106&gt;Results!$C$50*(Results!$C$55/100),CI106&lt;=Results!$C$50*(Results!$C$55/100)),CH102," ")</f>
        <v xml:space="preserve"> </v>
      </c>
      <c r="CJ207" s="45" t="str">
        <f>IF(AND(CI106&gt;Results!$C$50*(Results!$C$55/100),CJ106&lt;=Results!$C$50*(Results!$C$55/100)),CI102," ")</f>
        <v xml:space="preserve"> </v>
      </c>
      <c r="CK207" s="45" t="str">
        <f>IF(AND(CJ106&gt;Results!$C$50*(Results!$C$55/100),CK106&lt;=Results!$C$50*(Results!$C$55/100)),CJ102," ")</f>
        <v xml:space="preserve"> </v>
      </c>
      <c r="CL207" s="45" t="str">
        <f>IF(AND(CK106&gt;Results!$C$50*(Results!$C$55/100),CL106&lt;=Results!$C$50*(Results!$C$55/100)),CK102," ")</f>
        <v xml:space="preserve"> </v>
      </c>
      <c r="CM207" s="45" t="str">
        <f>IF(AND(CL106&gt;Results!$C$50*(Results!$C$55/100),CM106&lt;=Results!$C$50*(Results!$C$55/100)),CL102," ")</f>
        <v xml:space="preserve"> </v>
      </c>
      <c r="CN207" s="45" t="str">
        <f>IF(AND(CM106&gt;Results!$C$50*(Results!$C$55/100),CN106&lt;=Results!$C$50*(Results!$C$55/100)),CM102," ")</f>
        <v xml:space="preserve"> </v>
      </c>
      <c r="CO207" s="45" t="str">
        <f>IF(AND(CN106&gt;Results!$C$50*(Results!$C$55/100),CO106&lt;=Results!$C$50*(Results!$C$55/100)),CN102," ")</f>
        <v xml:space="preserve"> </v>
      </c>
      <c r="CP207" s="45" t="str">
        <f>IF(AND(CO106&gt;Results!$C$50*(Results!$C$55/100),CP106&lt;=Results!$C$50*(Results!$C$55/100)),CO102," ")</f>
        <v xml:space="preserve"> </v>
      </c>
      <c r="CQ207" s="45" t="str">
        <f>IF(AND(CP106&gt;Results!$C$50*(Results!$C$55/100),CQ106&lt;=Results!$C$50*(Results!$C$55/100)),CP102," ")</f>
        <v xml:space="preserve"> </v>
      </c>
      <c r="CR207" s="45" t="str">
        <f>IF(AND(CQ106&gt;Results!$C$50*(Results!$C$55/100),CR106&lt;=Results!$C$50*(Results!$C$55/100)),CQ102," ")</f>
        <v xml:space="preserve"> </v>
      </c>
      <c r="CS207" s="45" t="str">
        <f>IF(AND(CR106&gt;Results!$C$50*(Results!$C$55/100),CS106&lt;=Results!$C$50*(Results!$C$55/100)),CR102," ")</f>
        <v xml:space="preserve"> </v>
      </c>
      <c r="CT207" s="45" t="str">
        <f>IF(AND(CS106&gt;Results!$C$50*(Results!$C$55/100),CT106&lt;=Results!$C$50*(Results!$C$55/100)),CS102," ")</f>
        <v xml:space="preserve"> </v>
      </c>
      <c r="CU207" s="45" t="str">
        <f>IF(AND(CT106&gt;Results!$C$50*(Results!$C$55/100),CU106&lt;=Results!$C$50*(Results!$C$55/100)),CT102," ")</f>
        <v xml:space="preserve"> </v>
      </c>
      <c r="CV207" s="45" t="str">
        <f>IF(AND(CU106&gt;Results!$C$50*(Results!$C$55/100),CV106&lt;=Results!$C$50*(Results!$C$55/100)),CU102," ")</f>
        <v xml:space="preserve"> </v>
      </c>
      <c r="CW207" s="45" t="str">
        <f>IF(AND(CV106&gt;Results!$C$50*(Results!$C$55/100),CW106&lt;=Results!$C$50*(Results!$C$55/100)),CV102," ")</f>
        <v xml:space="preserve"> </v>
      </c>
      <c r="CX207" s="45" t="str">
        <f>IF(AND(CW106&gt;Results!$C$50*(Results!$C$55/100),CX106&lt;=Results!$C$50*(Results!$C$55/100)),CW102," ")</f>
        <v xml:space="preserve"> </v>
      </c>
      <c r="CY207" s="45" t="str">
        <f>IF(AND(CX106&gt;Results!$C$50*(Results!$C$55/100),CY106&lt;=Results!$C$50*(Results!$C$55/100)),CX102," ")</f>
        <v xml:space="preserve"> </v>
      </c>
      <c r="CZ207" s="45" t="str">
        <f>IF(AND(CY106&gt;Results!$C$50*(Results!$C$55/100),CZ106&lt;=Results!$C$50*(Results!$C$55/100)),CY102," ")</f>
        <v xml:space="preserve"> </v>
      </c>
      <c r="DA207" s="45" t="str">
        <f>IF(AND(CZ106&gt;Results!$C$50*(Results!$C$55/100),DA106&lt;=Results!$C$50*(Results!$C$55/100)),CZ102," ")</f>
        <v xml:space="preserve"> </v>
      </c>
      <c r="DB207" s="45" t="str">
        <f>IF(AND(DA106&gt;Results!$C$50*(Results!$C$55/100),DB106&lt;=Results!$C$50*(Results!$C$55/100)),DA102," ")</f>
        <v xml:space="preserve"> </v>
      </c>
      <c r="DC207" s="45" t="str">
        <f>IF(AND(DB106&gt;Results!$C$50*(Results!$C$55/100),DC106&lt;=Results!$C$50*(Results!$C$55/100)),DB102," ")</f>
        <v xml:space="preserve"> </v>
      </c>
      <c r="DD207" s="45" t="str">
        <f>IF(AND(DC106&gt;Results!$C$50*(Results!$C$55/100),DD106&lt;=Results!$C$50*(Results!$C$55/100)),DC102," ")</f>
        <v xml:space="preserve"> </v>
      </c>
      <c r="DE207" s="45" t="str">
        <f>IF(AND(DD106&gt;Results!$C$50*(Results!$C$55/100),DE106&lt;=Results!$C$50*(Results!$C$55/100)),DD102," ")</f>
        <v xml:space="preserve"> </v>
      </c>
      <c r="DF207" s="45" t="str">
        <f>IF(AND(DE106&gt;Results!$C$50*(Results!$C$55/100),DF106&lt;=Results!$C$50*(Results!$C$55/100)),DE102," ")</f>
        <v xml:space="preserve"> </v>
      </c>
      <c r="DG207" s="45" t="str">
        <f>IF(AND(DF106&gt;Results!$C$50*(Results!$C$55/100),DG106&lt;=Results!$C$50*(Results!$C$55/100)),DF102," ")</f>
        <v xml:space="preserve"> </v>
      </c>
      <c r="DH207" s="45" t="str">
        <f>IF(AND(DG106&gt;Results!$C$50*(Results!$C$55/100),DH106&lt;=Results!$C$50*(Results!$C$55/100)),DG102," ")</f>
        <v xml:space="preserve"> </v>
      </c>
      <c r="DI207" s="45" t="str">
        <f>IF(AND(DH106&gt;Results!$C$50*(Results!$C$55/100),DI106&lt;=Results!$C$50*(Results!$C$55/100)),DH102," ")</f>
        <v xml:space="preserve"> </v>
      </c>
      <c r="DJ207" s="45">
        <f>IF(AND(DI106&gt;Results!$C$50*(Results!$C$55/100),DJ106&lt;=Results!$C$50*(Results!$C$55/100)),DI102," ")</f>
        <v>3710.9034042668618</v>
      </c>
      <c r="DK207" s="45" t="str">
        <f>IF(AND(DJ106&gt;Results!$C$50*(Results!$C$55/100),DK106&lt;=Results!$C$50*(Results!$C$55/100)),DJ102," ")</f>
        <v xml:space="preserve"> </v>
      </c>
      <c r="DL207" s="45" t="str">
        <f>IF(AND(DK106&gt;Results!$C$50*(Results!$C$55/100),DL106&lt;=Results!$C$50*(Results!$C$55/100)),DK102," ")</f>
        <v xml:space="preserve"> </v>
      </c>
      <c r="DM207" s="45" t="str">
        <f>IF(AND(DL106&gt;Results!$C$50*(Results!$C$55/100),DM106&lt;=Results!$C$50*(Results!$C$55/100)),DL102," ")</f>
        <v xml:space="preserve"> </v>
      </c>
      <c r="DN207" s="45" t="str">
        <f>IF(AND(DM106&gt;Results!$C$50*(Results!$C$55/100),DN106&lt;=Results!$C$50*(Results!$C$55/100)),DM102," ")</f>
        <v xml:space="preserve"> </v>
      </c>
      <c r="DO207" s="45" t="str">
        <f>IF(AND(DN106&gt;Results!$C$50*(Results!$C$55/100),DO106&lt;=Results!$C$50*(Results!$C$55/100)),DN102," ")</f>
        <v xml:space="preserve"> </v>
      </c>
      <c r="DP207" s="45" t="str">
        <f>IF(AND(DO106&gt;Results!$C$50*(Results!$C$55/100),DP106&lt;=Results!$C$50*(Results!$C$55/100)),DO102," ")</f>
        <v xml:space="preserve"> </v>
      </c>
      <c r="DQ207" s="45" t="str">
        <f>IF(AND(DP106&gt;Results!$C$50*(Results!$C$55/100),DQ106&lt;=Results!$C$50*(Results!$C$55/100)),DP102," ")</f>
        <v xml:space="preserve"> </v>
      </c>
      <c r="DR207" s="45" t="str">
        <f>IF(AND(DQ106&gt;Results!$C$50*(Results!$C$55/100),DR106&lt;=Results!$C$50*(Results!$C$55/100)),DQ102," ")</f>
        <v xml:space="preserve"> </v>
      </c>
      <c r="DS207" s="45" t="str">
        <f>IF(AND(DR106&gt;Results!$C$50*(Results!$C$55/100),DS106&lt;=Results!$C$50*(Results!$C$55/100)),DR102," ")</f>
        <v xml:space="preserve"> </v>
      </c>
      <c r="DT207" s="45" t="str">
        <f>IF(AND(DS106&gt;Results!$C$50*(Results!$C$55/100),DT106&lt;=Results!$C$50*(Results!$C$55/100)),DS102," ")</f>
        <v xml:space="preserve"> </v>
      </c>
      <c r="DU207" s="45" t="str">
        <f>IF(AND(DT106&gt;Results!$C$50*(Results!$C$55/100),DU106&lt;=Results!$C$50*(Results!$C$55/100)),DT102," ")</f>
        <v xml:space="preserve"> </v>
      </c>
      <c r="DV207" s="45" t="str">
        <f>IF(AND(DU106&gt;Results!$C$50*(Results!$C$55/100),DV106&lt;=Results!$C$50*(Results!$C$55/100)),DU102," ")</f>
        <v xml:space="preserve"> </v>
      </c>
      <c r="DW207" s="45" t="str">
        <f>IF(AND(DV106&gt;Results!$C$50*(Results!$C$55/100),DW106&lt;=Results!$C$50*(Results!$C$55/100)),DV102," ")</f>
        <v xml:space="preserve"> </v>
      </c>
      <c r="DX207" s="45" t="str">
        <f>IF(AND(DW106&gt;Results!$C$50*(Results!$C$55/100),DX106&lt;=Results!$C$50*(Results!$C$55/100)),DW102," ")</f>
        <v xml:space="preserve"> </v>
      </c>
      <c r="DY207" s="45" t="str">
        <f>IF(AND(DX106&gt;Results!$C$50*(Results!$C$55/100),DY106&lt;=Results!$C$50*(Results!$C$55/100)),DX102," ")</f>
        <v xml:space="preserve"> </v>
      </c>
      <c r="DZ207" s="45" t="str">
        <f>IF(AND(DY106&gt;Results!$C$50*(Results!$C$55/100),DZ106&lt;=Results!$C$50*(Results!$C$55/100)),DY102," ")</f>
        <v xml:space="preserve"> </v>
      </c>
      <c r="EA207" s="45" t="str">
        <f>IF(AND(DZ106&gt;Results!$C$50*(Results!$C$55/100),EA106&lt;=Results!$C$50*(Results!$C$55/100)),DZ102," ")</f>
        <v xml:space="preserve"> </v>
      </c>
      <c r="EB207" s="45" t="str">
        <f>IF(AND(EA106&gt;Results!$C$50*(Results!$C$55/100),EB106&lt;=Results!$C$50*(Results!$C$55/100)),EA102," ")</f>
        <v xml:space="preserve"> </v>
      </c>
      <c r="EC207" s="45" t="str">
        <f>IF(AND(EB106&gt;Results!$C$50*(Results!$C$55/100),EC106&lt;=Results!$C$50*(Results!$C$55/100)),EB102," ")</f>
        <v xml:space="preserve"> </v>
      </c>
      <c r="ED207" s="45" t="str">
        <f>IF(AND(EC106&gt;Results!$C$50*(Results!$C$55/100),ED106&lt;=Results!$C$50*(Results!$C$55/100)),EC102," ")</f>
        <v xml:space="preserve"> </v>
      </c>
      <c r="EE207" s="45" t="str">
        <f>IF(AND(ED106&gt;Results!$C$50*(Results!$C$55/100),EE106&lt;=Results!$C$50*(Results!$C$55/100)),ED102," ")</f>
        <v xml:space="preserve"> </v>
      </c>
      <c r="EF207" s="45" t="str">
        <f>IF(AND(EE106&gt;Results!$C$50*(Results!$C$55/100),EF106&lt;=Results!$C$50*(Results!$C$55/100)),EE102," ")</f>
        <v xml:space="preserve"> </v>
      </c>
      <c r="EG207" s="45" t="str">
        <f>IF(AND(EF106&gt;Results!$C$50*(Results!$C$55/100),EG106&lt;=Results!$C$50*(Results!$C$55/100)),EF102," ")</f>
        <v xml:space="preserve"> </v>
      </c>
      <c r="EH207" s="45" t="str">
        <f>IF(AND(EG106&gt;Results!$C$50*(Results!$C$55/100),EH106&lt;=Results!$C$50*(Results!$C$55/100)),EG102," ")</f>
        <v xml:space="preserve"> </v>
      </c>
      <c r="EI207" s="45" t="str">
        <f>IF(AND(EH106&gt;Results!$C$50*(Results!$C$55/100),EI106&lt;=Results!$C$50*(Results!$C$55/100)),EH102," ")</f>
        <v xml:space="preserve"> </v>
      </c>
      <c r="EJ207" s="45" t="str">
        <f>IF(AND(EI106&gt;Results!$C$50*(Results!$C$55/100),EJ106&lt;=Results!$C$50*(Results!$C$55/100)),EI102," ")</f>
        <v xml:space="preserve"> </v>
      </c>
      <c r="EK207" s="45" t="str">
        <f>IF(AND(EJ106&gt;Results!$C$50*(Results!$C$55/100),EK106&lt;=Results!$C$50*(Results!$C$55/100)),EJ102," ")</f>
        <v xml:space="preserve"> </v>
      </c>
      <c r="EL207" s="45" t="str">
        <f>IF(AND(EK106&gt;Results!$C$50*(Results!$C$55/100),EL106&lt;=Results!$C$50*(Results!$C$55/100)),EK102," ")</f>
        <v xml:space="preserve"> </v>
      </c>
      <c r="EM207" s="45" t="str">
        <f>IF(AND(EL106&gt;Results!$C$50*(Results!$C$55/100),EM106&lt;=Results!$C$50*(Results!$C$55/100)),EL102," ")</f>
        <v xml:space="preserve"> </v>
      </c>
      <c r="EN207" s="45" t="str">
        <f>IF(AND(EM106&gt;Results!$C$50*(Results!$C$55/100),EN106&lt;=Results!$C$50*(Results!$C$55/100)),EM102," ")</f>
        <v xml:space="preserve"> </v>
      </c>
      <c r="EO207" s="45" t="str">
        <f>IF(AND(EN106&gt;Results!$C$50*(Results!$C$55/100),EO106&lt;=Results!$C$50*(Results!$C$55/100)),EN102," ")</f>
        <v xml:space="preserve"> </v>
      </c>
      <c r="EP207" s="45" t="str">
        <f>IF(AND(EO106&gt;Results!$C$50*(Results!$C$55/100),EP106&lt;=Results!$C$50*(Results!$C$55/100)),EO102," ")</f>
        <v xml:space="preserve"> </v>
      </c>
      <c r="EQ207" s="45" t="str">
        <f>IF(AND(EP106&gt;Results!$C$50*(Results!$C$55/100),EQ106&lt;=Results!$C$50*(Results!$C$55/100)),EP102," ")</f>
        <v xml:space="preserve"> </v>
      </c>
      <c r="ER207" s="45" t="str">
        <f>IF(AND(EQ106&gt;Results!$C$50*(Results!$C$55/100),ER106&lt;=Results!$C$50*(Results!$C$55/100)),EQ102," ")</f>
        <v xml:space="preserve"> </v>
      </c>
      <c r="ES207" s="45" t="str">
        <f>IF(AND(ER106&gt;Results!$C$50*(Results!$C$55/100),ES106&lt;=Results!$C$50*(Results!$C$55/100)),ER102," ")</f>
        <v xml:space="preserve"> </v>
      </c>
      <c r="ET207" s="45" t="str">
        <f>IF(AND(ES106&gt;Results!$C$50*(Results!$C$55/100),ET106&lt;=Results!$C$50*(Results!$C$55/100)),ES102," ")</f>
        <v xml:space="preserve"> </v>
      </c>
      <c r="EU207" s="45" t="str">
        <f>IF(AND(ET106&gt;Results!$C$50*(Results!$C$55/100),EU106&lt;=Results!$C$50*(Results!$C$55/100)),ET102," ")</f>
        <v xml:space="preserve"> </v>
      </c>
      <c r="EV207" s="45" t="str">
        <f>IF(AND(EU106&gt;Results!$C$50*(Results!$C$55/100),EV106&lt;=Results!$C$50*(Results!$C$55/100)),EU102," ")</f>
        <v xml:space="preserve"> </v>
      </c>
      <c r="EW207" s="45" t="str">
        <f>IF(AND(EV106&gt;Results!$C$50*(Results!$C$55/100),EW106&lt;=Results!$C$50*(Results!$C$55/100)),EV102," ")</f>
        <v xml:space="preserve"> </v>
      </c>
      <c r="EX207" s="45" t="str">
        <f>IF(AND(EW106&gt;Results!$C$50*(Results!$C$55/100),EX106&lt;=Results!$C$50*(Results!$C$55/100)),EW102," ")</f>
        <v xml:space="preserve"> </v>
      </c>
      <c r="EY207" s="45" t="str">
        <f>IF(AND(EX106&gt;Results!$C$50*(Results!$C$55/100),EY106&lt;=Results!$C$50*(Results!$C$55/100)),EX102," ")</f>
        <v xml:space="preserve"> </v>
      </c>
      <c r="EZ207" s="45" t="str">
        <f>IF(AND(EY106&gt;Results!$C$50*(Results!$C$55/100),EZ106&lt;=Results!$C$50*(Results!$C$55/100)),EY102," ")</f>
        <v xml:space="preserve"> </v>
      </c>
      <c r="FA207" s="45" t="str">
        <f>IF(AND(EZ106&gt;Results!$C$50*(Results!$C$55/100),FA106&lt;=Results!$C$50*(Results!$C$55/100)),EZ102," ")</f>
        <v xml:space="preserve"> </v>
      </c>
      <c r="FB207" s="45" t="str">
        <f>IF(AND(FA106&gt;Results!$C$50*(Results!$C$55/100),FB106&lt;=Results!$C$50*(Results!$C$55/100)),FA102," ")</f>
        <v xml:space="preserve"> </v>
      </c>
      <c r="FC207" s="45" t="str">
        <f>IF(AND(FB106&gt;Results!$C$50*(Results!$C$55/100),FC106&lt;=Results!$C$50*(Results!$C$55/100)),FB102," ")</f>
        <v xml:space="preserve"> </v>
      </c>
      <c r="FD207" s="45" t="str">
        <f>IF(AND(FC106&gt;Results!$C$50*(Results!$C$55/100),FD106&lt;=Results!$C$50*(Results!$C$55/100)),FC102," ")</f>
        <v xml:space="preserve"> </v>
      </c>
      <c r="FE207" s="45" t="str">
        <f>IF(AND(FD106&gt;Results!$C$50*(Results!$C$55/100),FE106&lt;=Results!$C$50*(Results!$C$55/100)),FD102," ")</f>
        <v xml:space="preserve"> </v>
      </c>
      <c r="FF207" s="45" t="str">
        <f>IF(AND(FE106&gt;Results!$C$50*(Results!$C$55/100),FF106&lt;=Results!$C$50*(Results!$C$55/100)),FE102," ")</f>
        <v xml:space="preserve"> </v>
      </c>
      <c r="FG207" s="45" t="str">
        <f>IF(AND(FF106&gt;Results!$C$50*(Results!$C$55/100),FG106&lt;=Results!$C$50*(Results!$C$55/100)),FF102," ")</f>
        <v xml:space="preserve"> </v>
      </c>
      <c r="FH207" s="45" t="str">
        <f>IF(AND(FG106&gt;Results!$C$50*(Results!$C$55/100),FH106&lt;=Results!$C$50*(Results!$C$55/100)),FG102," ")</f>
        <v xml:space="preserve"> </v>
      </c>
      <c r="FI207" s="45" t="str">
        <f>IF(AND(FH106&gt;Results!$C$50*(Results!$C$55/100),FI106&lt;=Results!$C$50*(Results!$C$55/100)),FH102," ")</f>
        <v xml:space="preserve"> </v>
      </c>
      <c r="FJ207" s="45" t="str">
        <f>IF(AND(FI106&gt;Results!$C$50*(Results!$C$55/100),FJ106&lt;=Results!$C$50*(Results!$C$55/100)),FI102," ")</f>
        <v xml:space="preserve"> </v>
      </c>
      <c r="FK207" s="45" t="str">
        <f>IF(AND(FJ106&gt;Results!$C$50*(Results!$C$55/100),FK106&lt;=Results!$C$50*(Results!$C$55/100)),FJ102," ")</f>
        <v xml:space="preserve"> </v>
      </c>
      <c r="FL207" s="45" t="str">
        <f>IF(AND(FK106&gt;Results!$C$50*(Results!$C$55/100),FL106&lt;=Results!$C$50*(Results!$C$55/100)),FK102," ")</f>
        <v xml:space="preserve"> </v>
      </c>
      <c r="FM207" s="45" t="str">
        <f>IF(AND(FL106&gt;Results!$C$50*(Results!$C$55/100),FM106&lt;=Results!$C$50*(Results!$C$55/100)),FL102," ")</f>
        <v xml:space="preserve"> </v>
      </c>
      <c r="FN207" s="45" t="str">
        <f>IF(AND(FM106&gt;Results!$C$50*(Results!$C$55/100),FN106&lt;=Results!$C$50*(Results!$C$55/100)),FM102," ")</f>
        <v xml:space="preserve"> </v>
      </c>
      <c r="FO207" s="45" t="str">
        <f>IF(AND(FN106&gt;Results!$C$50*(Results!$C$55/100),FO106&lt;=Results!$C$50*(Results!$C$55/100)),FN102," ")</f>
        <v xml:space="preserve"> </v>
      </c>
      <c r="FP207" s="45" t="str">
        <f>IF(AND(FO106&gt;Results!$C$50*(Results!$C$55/100),FP106&lt;=Results!$C$50*(Results!$C$55/100)),FO102," ")</f>
        <v xml:space="preserve"> </v>
      </c>
      <c r="FQ207" s="45" t="str">
        <f>IF(AND(FP106&gt;Results!$C$50*(Results!$C$55/100),FQ106&lt;=Results!$C$50*(Results!$C$55/100)),FP102," ")</f>
        <v xml:space="preserve"> </v>
      </c>
      <c r="FR207" s="45" t="str">
        <f>IF(AND(FQ106&gt;Results!$C$50*(Results!$C$55/100),FR106&lt;=Results!$C$50*(Results!$C$55/100)),FQ102," ")</f>
        <v xml:space="preserve"> </v>
      </c>
      <c r="FS207" s="45" t="str">
        <f>IF(AND(FR106&gt;Results!$C$50*(Results!$C$55/100),FS106&lt;=Results!$C$50*(Results!$C$55/100)),FR102," ")</f>
        <v xml:space="preserve"> </v>
      </c>
      <c r="FT207" s="45" t="str">
        <f>IF(AND(FS106&gt;Results!$C$50*(Results!$C$55/100),FT106&lt;=Results!$C$50*(Results!$C$55/100)),FS102," ")</f>
        <v xml:space="preserve"> </v>
      </c>
      <c r="FU207" s="45" t="str">
        <f>IF(AND(FT106&gt;Results!$C$50*(Results!$C$55/100),FU106&lt;=Results!$C$50*(Results!$C$55/100)),FT102," ")</f>
        <v xml:space="preserve"> </v>
      </c>
      <c r="FV207" s="45" t="str">
        <f>IF(AND(FU106&gt;Results!$C$50*(Results!$C$55/100),FV106&lt;=Results!$C$50*(Results!$C$55/100)),FU102," ")</f>
        <v xml:space="preserve"> </v>
      </c>
      <c r="FW207" s="45" t="str">
        <f>IF(AND(FV106&gt;Results!$C$50*(Results!$C$55/100),FW106&lt;=Results!$C$50*(Results!$C$55/100)),FV102," ")</f>
        <v xml:space="preserve"> </v>
      </c>
      <c r="FX207" s="45" t="str">
        <f>IF(AND(FW106&gt;Results!$C$50*(Results!$C$55/100),FX106&lt;=Results!$C$50*(Results!$C$55/100)),FW102," ")</f>
        <v xml:space="preserve"> </v>
      </c>
      <c r="FY207" s="45" t="str">
        <f>IF(AND(FX106&gt;Results!$C$50*(Results!$C$55/100),FY106&lt;=Results!$C$50*(Results!$C$55/100)),FX102," ")</f>
        <v xml:space="preserve"> </v>
      </c>
      <c r="FZ207" s="45" t="str">
        <f>IF(AND(FY106&gt;Results!$C$50*(Results!$C$55/100),FZ106&lt;=Results!$C$50*(Results!$C$55/100)),FY102," ")</f>
        <v xml:space="preserve"> </v>
      </c>
      <c r="GA207" s="45" t="str">
        <f>IF(AND(FZ106&gt;Results!$C$50*(Results!$C$55/100),GA106&lt;=Results!$C$50*(Results!$C$55/100)),FZ102," ")</f>
        <v xml:space="preserve"> </v>
      </c>
      <c r="GB207" s="45" t="str">
        <f>IF(AND(GA106&gt;Results!$C$50*(Results!$C$55/100),GB106&lt;=Results!$C$50*(Results!$C$55/100)),GA102," ")</f>
        <v xml:space="preserve"> </v>
      </c>
      <c r="GC207" s="45" t="str">
        <f>IF(AND(GB106&gt;Results!$C$50*(Results!$C$55/100),GC106&lt;=Results!$C$50*(Results!$C$55/100)),GB102," ")</f>
        <v xml:space="preserve"> </v>
      </c>
      <c r="GD207" s="45" t="str">
        <f>IF(AND(GC106&gt;Results!$C$50*(Results!$C$55/100),GD106&lt;=Results!$C$50*(Results!$C$55/100)),GC102," ")</f>
        <v xml:space="preserve"> </v>
      </c>
      <c r="GE207" s="45" t="str">
        <f>IF(AND(GD106&gt;Results!$C$50*(Results!$C$55/100),GE106&lt;=Results!$C$50*(Results!$C$55/100)),GD102," ")</f>
        <v xml:space="preserve"> </v>
      </c>
      <c r="GF207" s="45" t="str">
        <f>IF(AND(GE106&gt;Results!$C$50*(Results!$C$55/100),GF106&lt;=Results!$C$50*(Results!$C$55/100)),GE102," ")</f>
        <v xml:space="preserve"> </v>
      </c>
      <c r="GG207" s="45" t="str">
        <f>IF(AND(GF106&gt;Results!$C$50*(Results!$C$55/100),GG106&lt;=Results!$C$50*(Results!$C$55/100)),GF102," ")</f>
        <v xml:space="preserve"> </v>
      </c>
      <c r="GH207" s="45" t="str">
        <f>IF(AND(GG106&gt;Results!$C$50*(Results!$C$55/100),GH106&lt;=Results!$C$50*(Results!$C$55/100)),GG102," ")</f>
        <v xml:space="preserve"> </v>
      </c>
      <c r="GI207" s="45" t="str">
        <f>IF(AND(GH106&gt;Results!$C$50*(Results!$C$55/100),GI106&lt;=Results!$C$50*(Results!$C$55/100)),GH102," ")</f>
        <v xml:space="preserve"> </v>
      </c>
      <c r="GJ207" s="45" t="str">
        <f>IF(AND(GI106&gt;Results!$C$50*(Results!$C$55/100),GJ106&lt;=Results!$C$50*(Results!$C$55/100)),GI102," ")</f>
        <v xml:space="preserve"> </v>
      </c>
      <c r="GK207" s="45" t="str">
        <f>IF(AND(GJ106&gt;Results!$C$50*(Results!$C$55/100),GK106&lt;=Results!$C$50*(Results!$C$55/100)),GJ102," ")</f>
        <v xml:space="preserve"> </v>
      </c>
      <c r="GL207" s="45" t="str">
        <f>IF(AND(GK106&gt;Results!$C$50*(Results!$C$55/100),GL106&lt;=Results!$C$50*(Results!$C$55/100)),GK102," ")</f>
        <v xml:space="preserve"> </v>
      </c>
      <c r="GM207" s="45" t="str">
        <f>IF(AND(GL106&gt;Results!$C$50*(Results!$C$55/100),GM106&lt;=Results!$C$50*(Results!$C$55/100)),GL102," ")</f>
        <v xml:space="preserve"> </v>
      </c>
      <c r="GN207" s="45" t="str">
        <f>IF(AND(GM106&gt;Results!$C$50*(Results!$C$55/100),GN106&lt;=Results!$C$50*(Results!$C$55/100)),GM102," ")</f>
        <v xml:space="preserve"> </v>
      </c>
      <c r="GO207" s="45" t="str">
        <f>IF(AND(GN106&gt;Results!$C$50*(Results!$C$55/100),GO106&lt;=Results!$C$50*(Results!$C$55/100)),GN102," ")</f>
        <v xml:space="preserve"> </v>
      </c>
      <c r="GP207" s="45" t="str">
        <f>IF(AND(GO106&gt;Results!$C$50*(Results!$C$55/100),GP106&lt;=Results!$C$50*(Results!$C$55/100)),GO102," ")</f>
        <v xml:space="preserve"> </v>
      </c>
      <c r="GQ207" s="45" t="str">
        <f>IF(AND(GP106&gt;Results!$C$50*(Results!$C$55/100),GQ106&lt;=Results!$C$50*(Results!$C$55/100)),GP102," ")</f>
        <v xml:space="preserve"> </v>
      </c>
      <c r="GR207" s="45" t="str">
        <f>IF(AND(GQ106&gt;Results!$C$50*(Results!$C$55/100),GR106&lt;=Results!$C$50*(Results!$C$55/100)),GQ102," ")</f>
        <v xml:space="preserve"> </v>
      </c>
      <c r="GS207" s="45" t="str">
        <f>IF(AND(GR106&gt;Results!$C$50*(Results!$C$55/100),GS106&lt;=Results!$C$50*(Results!$C$55/100)),GR102," ")</f>
        <v xml:space="preserve"> </v>
      </c>
      <c r="GT207" s="45" t="str">
        <f>IF(AND(GS106&gt;Results!$C$50*(Results!$C$55/100),GT106&lt;=Results!$C$50*(Results!$C$55/100)),GS102," ")</f>
        <v xml:space="preserve"> </v>
      </c>
      <c r="GU207" s="45" t="str">
        <f>IF(AND(GT106&gt;Results!$C$50*(Results!$C$55/100),GU106&lt;=Results!$C$50*(Results!$C$55/100)),GT102," ")</f>
        <v xml:space="preserve"> </v>
      </c>
      <c r="GV207" s="45" t="str">
        <f>IF(AND(GU106&gt;Results!$C$50*(Results!$C$55/100),GV106&lt;=Results!$C$50*(Results!$C$55/100)),GU102," ")</f>
        <v xml:space="preserve"> </v>
      </c>
      <c r="GW207" s="45" t="str">
        <f>IF(AND(GV106&gt;Results!$C$50*(Results!$C$55/100),GW106&lt;=Results!$C$50*(Results!$C$55/100)),GV102," ")</f>
        <v xml:space="preserve"> </v>
      </c>
      <c r="GX207" s="45" t="str">
        <f>IF(AND(GW106&gt;Results!$C$50*(Results!$C$55/100),GX106&lt;=Results!$C$50*(Results!$C$55/100)),GW102," ")</f>
        <v xml:space="preserve"> </v>
      </c>
      <c r="GY207" s="45" t="str">
        <f>IF(AND(GX106&gt;Results!$C$50*(Results!$C$55/100),GY106&lt;=Results!$C$50*(Results!$C$55/100)),GX102," ")</f>
        <v xml:space="preserve"> </v>
      </c>
      <c r="GZ207" s="45" t="str">
        <f>IF(AND(GY106&gt;Results!$C$50*(Results!$C$55/100),GZ106&lt;=Results!$C$50*(Results!$C$55/100)),GY102," ")</f>
        <v xml:space="preserve"> </v>
      </c>
      <c r="HA207" s="45" t="str">
        <f>IF(AND(GZ106&gt;Results!$C$50*(Results!$C$55/100),HA106&lt;=Results!$C$50*(Results!$C$55/100)),GZ102," ")</f>
        <v xml:space="preserve"> </v>
      </c>
      <c r="HB207" s="45" t="str">
        <f>IF(AND(HA106&gt;Results!$C$50*(Results!$C$55/100),HB106&lt;=Results!$C$50*(Results!$C$55/100)),HA102," ")</f>
        <v xml:space="preserve"> </v>
      </c>
      <c r="HC207" s="45" t="str">
        <f>IF(AND(HB106&gt;Results!$C$50*(Results!$C$55/100),HC106&lt;=Results!$C$50*(Results!$C$55/100)),HB102," ")</f>
        <v xml:space="preserve"> </v>
      </c>
      <c r="HD207" s="45" t="str">
        <f>IF(AND(HC106&gt;Results!$C$50*(Results!$C$55/100),HD106&lt;=Results!$C$50*(Results!$C$55/100)),HC102," ")</f>
        <v xml:space="preserve"> </v>
      </c>
      <c r="HE207" s="45" t="str">
        <f>IF(AND(HD106&gt;Results!$C$50*(Results!$C$55/100),HE106&lt;=Results!$C$50*(Results!$C$55/100)),HD102," ")</f>
        <v xml:space="preserve"> </v>
      </c>
      <c r="HF207" s="45" t="str">
        <f>IF(AND(HE106&gt;Results!$C$50*(Results!$C$55/100),HF106&lt;=Results!$C$50*(Results!$C$55/100)),HE102," ")</f>
        <v xml:space="preserve"> </v>
      </c>
      <c r="HG207" s="45" t="str">
        <f>IF(AND(HF106&gt;Results!$C$50*(Results!$C$55/100),HG106&lt;=Results!$C$50*(Results!$C$55/100)),HF102," ")</f>
        <v xml:space="preserve"> </v>
      </c>
      <c r="HH207" s="45" t="str">
        <f>IF(AND(HG106&gt;Results!$C$50*(Results!$C$55/100),HH106&lt;=Results!$C$50*(Results!$C$55/100)),HG102," ")</f>
        <v xml:space="preserve"> </v>
      </c>
      <c r="HI207" s="45" t="str">
        <f>IF(AND(HH106&gt;Results!$C$50*(Results!$C$55/100),HI106&lt;=Results!$C$50*(Results!$C$55/100)),HH102," ")</f>
        <v xml:space="preserve"> </v>
      </c>
      <c r="HJ207" s="45" t="str">
        <f>IF(AND(HI106&gt;Results!$C$50*(Results!$C$55/100),HJ106&lt;=Results!$C$50*(Results!$C$55/100)),HI102," ")</f>
        <v xml:space="preserve"> </v>
      </c>
      <c r="HK207" s="45" t="str">
        <f>IF(AND(HJ106&gt;Results!$C$50*(Results!$C$55/100),HK106&lt;=Results!$C$50*(Results!$C$55/100)),HJ102," ")</f>
        <v xml:space="preserve"> </v>
      </c>
      <c r="HL207" s="45" t="str">
        <f>IF(AND(HK106&gt;Results!$C$50*(Results!$C$55/100),HL106&lt;=Results!$C$50*(Results!$C$55/100)),HK102," ")</f>
        <v xml:space="preserve"> </v>
      </c>
      <c r="HM207" s="45" t="str">
        <f>IF(AND(HL106&gt;Results!$C$50*(Results!$C$55/100),HM106&lt;=Results!$C$50*(Results!$C$55/100)),HL102," ")</f>
        <v xml:space="preserve"> </v>
      </c>
      <c r="HN207" s="45" t="str">
        <f>IF(AND(HM106&gt;Results!$C$50*(Results!$C$55/100),HN106&lt;=Results!$C$50*(Results!$C$55/100)),HM102," ")</f>
        <v xml:space="preserve"> </v>
      </c>
      <c r="HO207" s="45" t="str">
        <f>IF(AND(HN106&gt;Results!$C$50*(Results!$C$55/100),HO106&lt;=Results!$C$50*(Results!$C$55/100)),HN102," ")</f>
        <v xml:space="preserve"> </v>
      </c>
      <c r="HP207" s="45" t="str">
        <f>IF(AND(HO106&gt;Results!$C$50*(Results!$C$55/100),HP106&lt;=Results!$C$50*(Results!$C$55/100)),HO102," ")</f>
        <v xml:space="preserve"> </v>
      </c>
      <c r="HQ207" s="45" t="str">
        <f>IF(AND(HP106&gt;Results!$C$50*(Results!$C$55/100),HQ106&lt;=Results!$C$50*(Results!$C$55/100)),HP102," ")</f>
        <v xml:space="preserve"> </v>
      </c>
      <c r="HR207" s="45" t="str">
        <f>IF(AND(HQ106&gt;Results!$C$50*(Results!$C$55/100),HR106&lt;=Results!$C$50*(Results!$C$55/100)),HQ102," ")</f>
        <v xml:space="preserve"> </v>
      </c>
      <c r="HS207" s="45" t="str">
        <f>IF(AND(HR106&gt;Results!$C$50*(Results!$C$55/100),HS106&lt;=Results!$C$50*(Results!$C$55/100)),HR102," ")</f>
        <v xml:space="preserve"> </v>
      </c>
      <c r="HT207" s="45" t="str">
        <f>IF(AND(HS106&gt;Results!$C$50*(Results!$C$55/100),HT106&lt;=Results!$C$50*(Results!$C$55/100)),HS102," ")</f>
        <v xml:space="preserve"> </v>
      </c>
      <c r="HU207" s="45" t="str">
        <f>IF(AND(HT106&gt;Results!$C$50*(Results!$C$55/100),HU106&lt;=Results!$C$50*(Results!$C$55/100)),HT102," ")</f>
        <v xml:space="preserve"> </v>
      </c>
      <c r="HV207" s="45" t="str">
        <f>IF(AND(HU106&gt;Results!$C$50*(Results!$C$55/100),HV106&lt;=Results!$C$50*(Results!$C$55/100)),HU102," ")</f>
        <v xml:space="preserve"> </v>
      </c>
      <c r="HW207" s="45" t="str">
        <f>IF(AND(HV106&gt;Results!$C$50*(Results!$C$55/100),HW106&lt;=Results!$C$50*(Results!$C$55/100)),HV102," ")</f>
        <v xml:space="preserve"> </v>
      </c>
      <c r="HX207" s="45" t="str">
        <f>IF(AND(HW106&gt;Results!$C$50*(Results!$C$55/100),HX106&lt;=Results!$C$50*(Results!$C$55/100)),HW102," ")</f>
        <v xml:space="preserve"> </v>
      </c>
      <c r="HY207" s="45" t="str">
        <f>IF(AND(HX106&gt;Results!$C$50*(Results!$C$55/100),HY106&lt;=Results!$C$50*(Results!$C$55/100)),HX102," ")</f>
        <v xml:space="preserve"> </v>
      </c>
      <c r="HZ207" s="45" t="str">
        <f>IF(AND(HY106&gt;Results!$C$50*(Results!$C$55/100),HZ106&lt;=Results!$C$50*(Results!$C$55/100)),HY102," ")</f>
        <v xml:space="preserve"> </v>
      </c>
      <c r="IA207" s="45" t="str">
        <f>IF(AND(HZ106&gt;Results!$C$50*(Results!$C$55/100),IA106&lt;=Results!$C$50*(Results!$C$55/100)),HZ102," ")</f>
        <v xml:space="preserve"> </v>
      </c>
      <c r="IB207" s="45" t="str">
        <f>IF(AND(IA106&gt;Results!$C$50*(Results!$C$55/100),IB106&lt;=Results!$C$50*(Results!$C$55/100)),IA102," ")</f>
        <v xml:space="preserve"> </v>
      </c>
      <c r="IC207" s="45" t="str">
        <f>IF(AND(IB106&gt;Results!$C$50*(Results!$C$55/100),IC106&lt;=Results!$C$50*(Results!$C$55/100)),IB102," ")</f>
        <v xml:space="preserve"> </v>
      </c>
      <c r="ID207" s="45" t="str">
        <f>IF(AND(IC106&gt;Results!$C$50*(Results!$C$55/100),ID106&lt;=Results!$C$50*(Results!$C$55/100)),IC102," ")</f>
        <v xml:space="preserve"> </v>
      </c>
      <c r="IE207" s="45" t="str">
        <f>IF(AND(ID106&gt;Results!$C$50*(Results!$C$55/100),IE106&lt;=Results!$C$50*(Results!$C$55/100)),ID102," ")</f>
        <v xml:space="preserve"> </v>
      </c>
      <c r="IF207" s="45" t="str">
        <f>IF(AND(IE106&gt;Results!$C$50*(Results!$C$55/100),IF106&lt;=Results!$C$50*(Results!$C$55/100)),IE102," ")</f>
        <v xml:space="preserve"> </v>
      </c>
      <c r="IG207" s="45" t="str">
        <f>IF(AND(IF106&gt;Results!$C$50*(Results!$C$55/100),IG106&lt;=Results!$C$50*(Results!$C$55/100)),IF102," ")</f>
        <v xml:space="preserve"> </v>
      </c>
      <c r="IH207" s="45" t="str">
        <f>IF(AND(IG106&gt;Results!$C$50*(Results!$C$55/100),IH106&lt;=Results!$C$50*(Results!$C$55/100)),IG102," ")</f>
        <v xml:space="preserve"> </v>
      </c>
      <c r="II207" s="45" t="str">
        <f>IF(AND(IH106&gt;Results!$C$50*(Results!$C$55/100),II106&lt;=Results!$C$50*(Results!$C$55/100)),IH102," ")</f>
        <v xml:space="preserve"> </v>
      </c>
      <c r="IJ207" s="45" t="str">
        <f>IF(AND(II106&gt;Results!$C$50*(Results!$C$55/100),IJ106&lt;=Results!$C$50*(Results!$C$55/100)),II102," ")</f>
        <v xml:space="preserve"> </v>
      </c>
      <c r="IK207" s="45" t="str">
        <f>IF(AND(IJ106&gt;Results!$C$50*(Results!$C$55/100),IK106&lt;=Results!$C$50*(Results!$C$55/100)),IJ102," ")</f>
        <v xml:space="preserve"> </v>
      </c>
      <c r="IL207" s="45" t="str">
        <f>IF(AND(IK106&gt;Results!$C$50*(Results!$C$55/100),IL106&lt;=Results!$C$50*(Results!$C$55/100)),IK102," ")</f>
        <v xml:space="preserve"> </v>
      </c>
      <c r="IM207" s="45" t="str">
        <f>IF(AND(IL106&gt;Results!$C$50*(Results!$C$55/100),IM106&lt;=Results!$C$50*(Results!$C$55/100)),IL102," ")</f>
        <v xml:space="preserve"> </v>
      </c>
      <c r="IN207" s="45" t="str">
        <f>IF(AND(IM106&gt;Results!$C$50*(Results!$C$55/100),IN106&lt;=Results!$C$50*(Results!$C$55/100)),IM102," ")</f>
        <v xml:space="preserve"> </v>
      </c>
      <c r="IO207" s="45" t="str">
        <f>IF(AND(IN106&gt;Results!$C$50*(Results!$C$55/100),IO106&lt;=Results!$C$50*(Results!$C$55/100)),IN102," ")</f>
        <v xml:space="preserve"> </v>
      </c>
      <c r="IP207" s="45" t="str">
        <f>IF(AND(IO106&gt;Results!$C$50*(Results!$C$55/100),IP106&lt;=Results!$C$50*(Results!$C$55/100)),IO102," ")</f>
        <v xml:space="preserve"> </v>
      </c>
      <c r="IQ207" s="45" t="str">
        <f>IF(AND(IP106&gt;Results!$C$50*(Results!$C$55/100),IQ106&lt;=Results!$C$50*(Results!$C$55/100)),IP102," ")</f>
        <v xml:space="preserve"> </v>
      </c>
      <c r="IR207" s="45" t="str">
        <f>IF(AND(IQ106&gt;Results!$C$50*(Results!$C$55/100),IR106&lt;=Results!$C$50*(Results!$C$55/100)),IQ102," ")</f>
        <v xml:space="preserve"> </v>
      </c>
    </row>
    <row r="208" spans="1:252" s="8" customFormat="1" hidden="1" x14ac:dyDescent="0.25">
      <c r="A208" s="45"/>
      <c r="B208" s="45"/>
      <c r="C208" s="45" t="str">
        <f>IF(AND(B106&gt;Results!$C$50*(Results!$C$56/100),C106&lt;=Results!$C$50*(Results!$C$56/100)),B102," ")</f>
        <v xml:space="preserve"> </v>
      </c>
      <c r="D208" s="45" t="str">
        <f>IF(AND(C106&gt;Results!$C$50*(Results!$C$56/100),D106&lt;=Results!$C$50*(Results!$C$56/100)),C102," ")</f>
        <v xml:space="preserve"> </v>
      </c>
      <c r="E208" s="45" t="str">
        <f>IF(AND(D106&gt;Results!$C$50*(Results!$C$56/100),E106&lt;=Results!$C$50*(Results!$C$56/100)),D102," ")</f>
        <v xml:space="preserve"> </v>
      </c>
      <c r="F208" s="45" t="str">
        <f>IF(AND(E106&gt;Results!$C$50*(Results!$C$56/100),F106&lt;=Results!$C$50*(Results!$C$56/100)),E102," ")</f>
        <v xml:space="preserve"> </v>
      </c>
      <c r="G208" s="45" t="str">
        <f>IF(AND(F106&gt;Results!$C$50*(Results!$C$56/100),G106&lt;=Results!$C$50*(Results!$C$56/100)),F102," ")</f>
        <v xml:space="preserve"> </v>
      </c>
      <c r="H208" s="45" t="str">
        <f>IF(AND(G106&gt;Results!$C$50*(Results!$C$56/100),H106&lt;=Results!$C$50*(Results!$C$56/100)),G102," ")</f>
        <v xml:space="preserve"> </v>
      </c>
      <c r="I208" s="45" t="str">
        <f>IF(AND(H106&gt;Results!$C$50*(Results!$C$56/100),I106&lt;=Results!$C$50*(Results!$C$56/100)),H102," ")</f>
        <v xml:space="preserve"> </v>
      </c>
      <c r="J208" s="45" t="str">
        <f>IF(AND(I106&gt;Results!$C$50*(Results!$C$56/100),J106&lt;=Results!$C$50*(Results!$C$56/100)),I102," ")</f>
        <v xml:space="preserve"> </v>
      </c>
      <c r="K208" s="45" t="str">
        <f>IF(AND(J106&gt;Results!$C$50*(Results!$C$56/100),K106&lt;=Results!$C$50*(Results!$C$56/100)),J102," ")</f>
        <v xml:space="preserve"> </v>
      </c>
      <c r="L208" s="45" t="str">
        <f>IF(AND(K106&gt;Results!$C$50*(Results!$C$56/100),L106&lt;=Results!$C$50*(Results!$C$56/100)),K102," ")</f>
        <v xml:space="preserve"> </v>
      </c>
      <c r="M208" s="45" t="str">
        <f>IF(AND(L106&gt;Results!$C$50*(Results!$C$56/100),M106&lt;=Results!$C$50*(Results!$C$56/100)),L102," ")</f>
        <v xml:space="preserve"> </v>
      </c>
      <c r="N208" s="45" t="str">
        <f>IF(AND(M106&gt;Results!$C$50*(Results!$C$56/100),N106&lt;=Results!$C$50*(Results!$C$56/100)),M102," ")</f>
        <v xml:space="preserve"> </v>
      </c>
      <c r="O208" s="45" t="str">
        <f>IF(AND(N106&gt;Results!$C$50*(Results!$C$56/100),O106&lt;=Results!$C$50*(Results!$C$56/100)),N102," ")</f>
        <v xml:space="preserve"> </v>
      </c>
      <c r="P208" s="45" t="str">
        <f>IF(AND(O106&gt;Results!$C$50*(Results!$C$56/100),P106&lt;=Results!$C$50*(Results!$C$56/100)),O102," ")</f>
        <v xml:space="preserve"> </v>
      </c>
      <c r="Q208" s="45" t="str">
        <f>IF(AND(P106&gt;Results!$C$50*(Results!$C$56/100),Q106&lt;=Results!$C$50*(Results!$C$56/100)),P102," ")</f>
        <v xml:space="preserve"> </v>
      </c>
      <c r="R208" s="45" t="str">
        <f>IF(AND(Q106&gt;Results!$C$50*(Results!$C$56/100),R106&lt;=Results!$C$50*(Results!$C$56/100)),Q102," ")</f>
        <v xml:space="preserve"> </v>
      </c>
      <c r="S208" s="45" t="str">
        <f>IF(AND(R106&gt;Results!$C$50*(Results!$C$56/100),S106&lt;=Results!$C$50*(Results!$C$56/100)),R102," ")</f>
        <v xml:space="preserve"> </v>
      </c>
      <c r="T208" s="45" t="str">
        <f>IF(AND(S106&gt;Results!$C$50*(Results!$C$56/100),T106&lt;=Results!$C$50*(Results!$C$56/100)),S102," ")</f>
        <v xml:space="preserve"> </v>
      </c>
      <c r="U208" s="45" t="str">
        <f>IF(AND(T106&gt;Results!$C$50*(Results!$C$56/100),U106&lt;=Results!$C$50*(Results!$C$56/100)),T102," ")</f>
        <v xml:space="preserve"> </v>
      </c>
      <c r="V208" s="45" t="str">
        <f>IF(AND(U106&gt;Results!$C$50*(Results!$C$56/100),V106&lt;=Results!$C$50*(Results!$C$56/100)),U102," ")</f>
        <v xml:space="preserve"> </v>
      </c>
      <c r="W208" s="45" t="str">
        <f>IF(AND(V106&gt;Results!$C$50*(Results!$C$56/100),W106&lt;=Results!$C$50*(Results!$C$56/100)),V102," ")</f>
        <v xml:space="preserve"> </v>
      </c>
      <c r="X208" s="45" t="str">
        <f>IF(AND(W106&gt;Results!$C$50*(Results!$C$56/100),X106&lt;=Results!$C$50*(Results!$C$56/100)),W102," ")</f>
        <v xml:space="preserve"> </v>
      </c>
      <c r="Y208" s="45" t="str">
        <f>IF(AND(X106&gt;Results!$C$50*(Results!$C$56/100),Y106&lt;=Results!$C$50*(Results!$C$56/100)),X102," ")</f>
        <v xml:space="preserve"> </v>
      </c>
      <c r="Z208" s="45" t="str">
        <f>IF(AND(Y106&gt;Results!$C$50*(Results!$C$56/100),Z106&lt;=Results!$C$50*(Results!$C$56/100)),Y102," ")</f>
        <v xml:space="preserve"> </v>
      </c>
      <c r="AA208" s="45" t="str">
        <f>IF(AND(Z106&gt;Results!$C$50*(Results!$C$56/100),AA106&lt;=Results!$C$50*(Results!$C$56/100)),Z102," ")</f>
        <v xml:space="preserve"> </v>
      </c>
      <c r="AB208" s="45" t="str">
        <f>IF(AND(AA106&gt;Results!$C$50*(Results!$C$56/100),AB106&lt;=Results!$C$50*(Results!$C$56/100)),AA102," ")</f>
        <v xml:space="preserve"> </v>
      </c>
      <c r="AC208" s="45" t="str">
        <f>IF(AND(AB106&gt;Results!$C$50*(Results!$C$56/100),AC106&lt;=Results!$C$50*(Results!$C$56/100)),AB102," ")</f>
        <v xml:space="preserve"> </v>
      </c>
      <c r="AD208" s="45" t="str">
        <f>IF(AND(AC106&gt;Results!$C$50*(Results!$C$56/100),AD106&lt;=Results!$C$50*(Results!$C$56/100)),AC102," ")</f>
        <v xml:space="preserve"> </v>
      </c>
      <c r="AE208" s="45" t="str">
        <f>IF(AND(AD106&gt;Results!$C$50*(Results!$C$56/100),AE106&lt;=Results!$C$50*(Results!$C$56/100)),AD102," ")</f>
        <v xml:space="preserve"> </v>
      </c>
      <c r="AF208" s="45" t="str">
        <f>IF(AND(AE106&gt;Results!$C$50*(Results!$C$56/100),AF106&lt;=Results!$C$50*(Results!$C$56/100)),AE102," ")</f>
        <v xml:space="preserve"> </v>
      </c>
      <c r="AG208" s="45" t="str">
        <f>IF(AND(AF106&gt;Results!$C$50*(Results!$C$56/100),AG106&lt;=Results!$C$50*(Results!$C$56/100)),AF102," ")</f>
        <v xml:space="preserve"> </v>
      </c>
      <c r="AH208" s="45" t="str">
        <f>IF(AND(AG106&gt;Results!$C$50*(Results!$C$56/100),AH106&lt;=Results!$C$50*(Results!$C$56/100)),AG102," ")</f>
        <v xml:space="preserve"> </v>
      </c>
      <c r="AI208" s="45" t="str">
        <f>IF(AND(AH106&gt;Results!$C$50*(Results!$C$56/100),AI106&lt;=Results!$C$50*(Results!$C$56/100)),AH102," ")</f>
        <v xml:space="preserve"> </v>
      </c>
      <c r="AJ208" s="45" t="str">
        <f>IF(AND(AI106&gt;Results!$C$50*(Results!$C$56/100),AJ106&lt;=Results!$C$50*(Results!$C$56/100)),AI102," ")</f>
        <v xml:space="preserve"> </v>
      </c>
      <c r="AK208" s="45" t="str">
        <f>IF(AND(AJ106&gt;Results!$C$50*(Results!$C$56/100),AK106&lt;=Results!$C$50*(Results!$C$56/100)),AJ102," ")</f>
        <v xml:space="preserve"> </v>
      </c>
      <c r="AL208" s="45" t="str">
        <f>IF(AND(AK106&gt;Results!$C$50*(Results!$C$56/100),AL106&lt;=Results!$C$50*(Results!$C$56/100)),AK102," ")</f>
        <v xml:space="preserve"> </v>
      </c>
      <c r="AM208" s="45" t="str">
        <f>IF(AND(AL106&gt;Results!$C$50*(Results!$C$56/100),AM106&lt;=Results!$C$50*(Results!$C$56/100)),AL102," ")</f>
        <v xml:space="preserve"> </v>
      </c>
      <c r="AN208" s="45" t="str">
        <f>IF(AND(AM106&gt;Results!$C$50*(Results!$C$56/100),AN106&lt;=Results!$C$50*(Results!$C$56/100)),AM102," ")</f>
        <v xml:space="preserve"> </v>
      </c>
      <c r="AO208" s="45" t="str">
        <f>IF(AND(AN106&gt;Results!$C$50*(Results!$C$56/100),AO106&lt;=Results!$C$50*(Results!$C$56/100)),AN102," ")</f>
        <v xml:space="preserve"> </v>
      </c>
      <c r="AP208" s="45" t="str">
        <f>IF(AND(AO106&gt;Results!$C$50*(Results!$C$56/100),AP106&lt;=Results!$C$50*(Results!$C$56/100)),AO102," ")</f>
        <v xml:space="preserve"> </v>
      </c>
      <c r="AQ208" s="45" t="str">
        <f>IF(AND(AP106&gt;Results!$C$50*(Results!$C$56/100),AQ106&lt;=Results!$C$50*(Results!$C$56/100)),AP102," ")</f>
        <v xml:space="preserve"> </v>
      </c>
      <c r="AR208" s="45" t="str">
        <f>IF(AND(AQ106&gt;Results!$C$50*(Results!$C$56/100),AR106&lt;=Results!$C$50*(Results!$C$56/100)),AQ102," ")</f>
        <v xml:space="preserve"> </v>
      </c>
      <c r="AS208" s="45" t="str">
        <f>IF(AND(AR106&gt;Results!$C$50*(Results!$C$56/100),AS106&lt;=Results!$C$50*(Results!$C$56/100)),AR102," ")</f>
        <v xml:space="preserve"> </v>
      </c>
      <c r="AT208" s="45" t="str">
        <f>IF(AND(AS106&gt;Results!$C$50*(Results!$C$56/100),AT106&lt;=Results!$C$50*(Results!$C$56/100)),AS102," ")</f>
        <v xml:space="preserve"> </v>
      </c>
      <c r="AU208" s="45" t="str">
        <f>IF(AND(AT106&gt;Results!$C$50*(Results!$C$56/100),AU106&lt;=Results!$C$50*(Results!$C$56/100)),AT102," ")</f>
        <v xml:space="preserve"> </v>
      </c>
      <c r="AV208" s="45" t="str">
        <f>IF(AND(AU106&gt;Results!$C$50*(Results!$C$56/100),AV106&lt;=Results!$C$50*(Results!$C$56/100)),AU102," ")</f>
        <v xml:space="preserve"> </v>
      </c>
      <c r="AW208" s="45" t="str">
        <f>IF(AND(AV106&gt;Results!$C$50*(Results!$C$56/100),AW106&lt;=Results!$C$50*(Results!$C$56/100)),AV102," ")</f>
        <v xml:space="preserve"> </v>
      </c>
      <c r="AX208" s="45" t="str">
        <f>IF(AND(AW106&gt;Results!$C$50*(Results!$C$56/100),AX106&lt;=Results!$C$50*(Results!$C$56/100)),AW102," ")</f>
        <v xml:space="preserve"> </v>
      </c>
      <c r="AY208" s="45" t="str">
        <f>IF(AND(AX106&gt;Results!$C$50*(Results!$C$56/100),AY106&lt;=Results!$C$50*(Results!$C$56/100)),AX102," ")</f>
        <v xml:space="preserve"> </v>
      </c>
      <c r="AZ208" s="45" t="str">
        <f>IF(AND(AY106&gt;Results!$C$50*(Results!$C$56/100),AZ106&lt;=Results!$C$50*(Results!$C$56/100)),AY102," ")</f>
        <v xml:space="preserve"> </v>
      </c>
      <c r="BA208" s="45" t="str">
        <f>IF(AND(AZ106&gt;Results!$C$50*(Results!$C$56/100),BA106&lt;=Results!$C$50*(Results!$C$56/100)),AZ102," ")</f>
        <v xml:space="preserve"> </v>
      </c>
      <c r="BB208" s="45" t="str">
        <f>IF(AND(BA106&gt;Results!$C$50*(Results!$C$56/100),BB106&lt;=Results!$C$50*(Results!$C$56/100)),BA102," ")</f>
        <v xml:space="preserve"> </v>
      </c>
      <c r="BC208" s="45" t="str">
        <f>IF(AND(BB106&gt;Results!$C$50*(Results!$C$56/100),BC106&lt;=Results!$C$50*(Results!$C$56/100)),BB102," ")</f>
        <v xml:space="preserve"> </v>
      </c>
      <c r="BD208" s="45" t="str">
        <f>IF(AND(BC106&gt;Results!$C$50*(Results!$C$56/100),BD106&lt;=Results!$C$50*(Results!$C$56/100)),BC102," ")</f>
        <v xml:space="preserve"> </v>
      </c>
      <c r="BE208" s="45" t="str">
        <f>IF(AND(BD106&gt;Results!$C$50*(Results!$C$56/100),BE106&lt;=Results!$C$50*(Results!$C$56/100)),BD102," ")</f>
        <v xml:space="preserve"> </v>
      </c>
      <c r="BF208" s="45" t="str">
        <f>IF(AND(BE106&gt;Results!$C$50*(Results!$C$56/100),BF106&lt;=Results!$C$50*(Results!$C$56/100)),BE102," ")</f>
        <v xml:space="preserve"> </v>
      </c>
      <c r="BG208" s="45" t="str">
        <f>IF(AND(BF106&gt;Results!$C$50*(Results!$C$56/100),BG106&lt;=Results!$C$50*(Results!$C$56/100)),BF102," ")</f>
        <v xml:space="preserve"> </v>
      </c>
      <c r="BH208" s="45" t="str">
        <f>IF(AND(BG106&gt;Results!$C$50*(Results!$C$56/100),BH106&lt;=Results!$C$50*(Results!$C$56/100)),BG102," ")</f>
        <v xml:space="preserve"> </v>
      </c>
      <c r="BI208" s="45" t="str">
        <f>IF(AND(BH106&gt;Results!$C$50*(Results!$C$56/100),BI106&lt;=Results!$C$50*(Results!$C$56/100)),BH102," ")</f>
        <v xml:space="preserve"> </v>
      </c>
      <c r="BJ208" s="45" t="str">
        <f>IF(AND(BI106&gt;Results!$C$50*(Results!$C$56/100),BJ106&lt;=Results!$C$50*(Results!$C$56/100)),BI102," ")</f>
        <v xml:space="preserve"> </v>
      </c>
      <c r="BK208" s="45" t="str">
        <f>IF(AND(BJ106&gt;Results!$C$50*(Results!$C$56/100),BK106&lt;=Results!$C$50*(Results!$C$56/100)),BJ102," ")</f>
        <v xml:space="preserve"> </v>
      </c>
      <c r="BL208" s="45" t="str">
        <f>IF(AND(BK106&gt;Results!$C$50*(Results!$C$56/100),BL106&lt;=Results!$C$50*(Results!$C$56/100)),BK102," ")</f>
        <v xml:space="preserve"> </v>
      </c>
      <c r="BM208" s="45" t="str">
        <f>IF(AND(BL106&gt;Results!$C$50*(Results!$C$56/100),BM106&lt;=Results!$C$50*(Results!$C$56/100)),BL102," ")</f>
        <v xml:space="preserve"> </v>
      </c>
      <c r="BN208" s="45" t="str">
        <f>IF(AND(BM106&gt;Results!$C$50*(Results!$C$56/100),BN106&lt;=Results!$C$50*(Results!$C$56/100)),BM102," ")</f>
        <v xml:space="preserve"> </v>
      </c>
      <c r="BO208" s="45" t="str">
        <f>IF(AND(BN106&gt;Results!$C$50*(Results!$C$56/100),BO106&lt;=Results!$C$50*(Results!$C$56/100)),BN102," ")</f>
        <v xml:space="preserve"> </v>
      </c>
      <c r="BP208" s="45" t="str">
        <f>IF(AND(BO106&gt;Results!$C$50*(Results!$C$56/100),BP106&lt;=Results!$C$50*(Results!$C$56/100)),BO102," ")</f>
        <v xml:space="preserve"> </v>
      </c>
      <c r="BQ208" s="45" t="str">
        <f>IF(AND(BP106&gt;Results!$C$50*(Results!$C$56/100),BQ106&lt;=Results!$C$50*(Results!$C$56/100)),BP102," ")</f>
        <v xml:space="preserve"> </v>
      </c>
      <c r="BR208" s="45" t="str">
        <f>IF(AND(BQ106&gt;Results!$C$50*(Results!$C$56/100),BR106&lt;=Results!$C$50*(Results!$C$56/100)),BQ102," ")</f>
        <v xml:space="preserve"> </v>
      </c>
      <c r="BS208" s="45" t="str">
        <f>IF(AND(BR106&gt;Results!$C$50*(Results!$C$56/100),BS106&lt;=Results!$C$50*(Results!$C$56/100)),BR102," ")</f>
        <v xml:space="preserve"> </v>
      </c>
      <c r="BT208" s="45" t="str">
        <f>IF(AND(BS106&gt;Results!$C$50*(Results!$C$56/100),BT106&lt;=Results!$C$50*(Results!$C$56/100)),BS102," ")</f>
        <v xml:space="preserve"> </v>
      </c>
      <c r="BU208" s="45" t="str">
        <f>IF(AND(BT106&gt;Results!$C$50*(Results!$C$56/100),BU106&lt;=Results!$C$50*(Results!$C$56/100)),BT102," ")</f>
        <v xml:space="preserve"> </v>
      </c>
      <c r="BV208" s="45" t="str">
        <f>IF(AND(BU106&gt;Results!$C$50*(Results!$C$56/100),BV106&lt;=Results!$C$50*(Results!$C$56/100)),BU102," ")</f>
        <v xml:space="preserve"> </v>
      </c>
      <c r="BW208" s="45" t="str">
        <f>IF(AND(BV106&gt;Results!$C$50*(Results!$C$56/100),BW106&lt;=Results!$C$50*(Results!$C$56/100)),BV102," ")</f>
        <v xml:space="preserve"> </v>
      </c>
      <c r="BX208" s="45" t="str">
        <f>IF(AND(BW106&gt;Results!$C$50*(Results!$C$56/100),BX106&lt;=Results!$C$50*(Results!$C$56/100)),BW102," ")</f>
        <v xml:space="preserve"> </v>
      </c>
      <c r="BY208" s="45" t="str">
        <f>IF(AND(BX106&gt;Results!$C$50*(Results!$C$56/100),BY106&lt;=Results!$C$50*(Results!$C$56/100)),BX102," ")</f>
        <v xml:space="preserve"> </v>
      </c>
      <c r="BZ208" s="45" t="str">
        <f>IF(AND(BY106&gt;Results!$C$50*(Results!$C$56/100),BZ106&lt;=Results!$C$50*(Results!$C$56/100)),BY102," ")</f>
        <v xml:space="preserve"> </v>
      </c>
      <c r="CA208" s="45" t="str">
        <f>IF(AND(BZ106&gt;Results!$C$50*(Results!$C$56/100),CA106&lt;=Results!$C$50*(Results!$C$56/100)),BZ102," ")</f>
        <v xml:space="preserve"> </v>
      </c>
      <c r="CB208" s="45" t="str">
        <f>IF(AND(CA106&gt;Results!$C$50*(Results!$C$56/100),CB106&lt;=Results!$C$50*(Results!$C$56/100)),CA102," ")</f>
        <v xml:space="preserve"> </v>
      </c>
      <c r="CC208" s="45" t="str">
        <f>IF(AND(CB106&gt;Results!$C$50*(Results!$C$56/100),CC106&lt;=Results!$C$50*(Results!$C$56/100)),CB102," ")</f>
        <v xml:space="preserve"> </v>
      </c>
      <c r="CD208" s="45" t="str">
        <f>IF(AND(CC106&gt;Results!$C$50*(Results!$C$56/100),CD106&lt;=Results!$C$50*(Results!$C$56/100)),CC102," ")</f>
        <v xml:space="preserve"> </v>
      </c>
      <c r="CE208" s="45" t="str">
        <f>IF(AND(CD106&gt;Results!$C$50*(Results!$C$56/100),CE106&lt;=Results!$C$50*(Results!$C$56/100)),CD102," ")</f>
        <v xml:space="preserve"> </v>
      </c>
      <c r="CF208" s="45" t="str">
        <f>IF(AND(CE106&gt;Results!$C$50*(Results!$C$56/100),CF106&lt;=Results!$C$50*(Results!$C$56/100)),CE102," ")</f>
        <v xml:space="preserve"> </v>
      </c>
      <c r="CG208" s="45" t="str">
        <f>IF(AND(CF106&gt;Results!$C$50*(Results!$C$56/100),CG106&lt;=Results!$C$50*(Results!$C$56/100)),CF102," ")</f>
        <v xml:space="preserve"> </v>
      </c>
      <c r="CH208" s="45" t="str">
        <f>IF(AND(CG106&gt;Results!$C$50*(Results!$C$56/100),CH106&lt;=Results!$C$50*(Results!$C$56/100)),CG102," ")</f>
        <v xml:space="preserve"> </v>
      </c>
      <c r="CI208" s="45" t="str">
        <f>IF(AND(CH106&gt;Results!$C$50*(Results!$C$56/100),CI106&lt;=Results!$C$50*(Results!$C$56/100)),CH102," ")</f>
        <v xml:space="preserve"> </v>
      </c>
      <c r="CJ208" s="45" t="str">
        <f>IF(AND(CI106&gt;Results!$C$50*(Results!$C$56/100),CJ106&lt;=Results!$C$50*(Results!$C$56/100)),CI102," ")</f>
        <v xml:space="preserve"> </v>
      </c>
      <c r="CK208" s="45" t="str">
        <f>IF(AND(CJ106&gt;Results!$C$50*(Results!$C$56/100),CK106&lt;=Results!$C$50*(Results!$C$56/100)),CJ102," ")</f>
        <v xml:space="preserve"> </v>
      </c>
      <c r="CL208" s="45" t="str">
        <f>IF(AND(CK106&gt;Results!$C$50*(Results!$C$56/100),CL106&lt;=Results!$C$50*(Results!$C$56/100)),CK102," ")</f>
        <v xml:space="preserve"> </v>
      </c>
      <c r="CM208" s="45" t="str">
        <f>IF(AND(CL106&gt;Results!$C$50*(Results!$C$56/100),CM106&lt;=Results!$C$50*(Results!$C$56/100)),CL102," ")</f>
        <v xml:space="preserve"> </v>
      </c>
      <c r="CN208" s="45" t="str">
        <f>IF(AND(CM106&gt;Results!$C$50*(Results!$C$56/100),CN106&lt;=Results!$C$50*(Results!$C$56/100)),CM102," ")</f>
        <v xml:space="preserve"> </v>
      </c>
      <c r="CO208" s="45" t="str">
        <f>IF(AND(CN106&gt;Results!$C$50*(Results!$C$56/100),CO106&lt;=Results!$C$50*(Results!$C$56/100)),CN102," ")</f>
        <v xml:space="preserve"> </v>
      </c>
      <c r="CP208" s="45" t="str">
        <f>IF(AND(CO106&gt;Results!$C$50*(Results!$C$56/100),CP106&lt;=Results!$C$50*(Results!$C$56/100)),CO102," ")</f>
        <v xml:space="preserve"> </v>
      </c>
      <c r="CQ208" s="45" t="str">
        <f>IF(AND(CP106&gt;Results!$C$50*(Results!$C$56/100),CQ106&lt;=Results!$C$50*(Results!$C$56/100)),CP102," ")</f>
        <v xml:space="preserve"> </v>
      </c>
      <c r="CR208" s="45" t="str">
        <f>IF(AND(CQ106&gt;Results!$C$50*(Results!$C$56/100),CR106&lt;=Results!$C$50*(Results!$C$56/100)),CQ102," ")</f>
        <v xml:space="preserve"> </v>
      </c>
      <c r="CS208" s="45" t="str">
        <f>IF(AND(CR106&gt;Results!$C$50*(Results!$C$56/100),CS106&lt;=Results!$C$50*(Results!$C$56/100)),CR102," ")</f>
        <v xml:space="preserve"> </v>
      </c>
      <c r="CT208" s="45" t="str">
        <f>IF(AND(CS106&gt;Results!$C$50*(Results!$C$56/100),CT106&lt;=Results!$C$50*(Results!$C$56/100)),CS102," ")</f>
        <v xml:space="preserve"> </v>
      </c>
      <c r="CU208" s="45" t="str">
        <f>IF(AND(CT106&gt;Results!$C$50*(Results!$C$56/100),CU106&lt;=Results!$C$50*(Results!$C$56/100)),CT102," ")</f>
        <v xml:space="preserve"> </v>
      </c>
      <c r="CV208" s="45" t="str">
        <f>IF(AND(CU106&gt;Results!$C$50*(Results!$C$56/100),CV106&lt;=Results!$C$50*(Results!$C$56/100)),CU102," ")</f>
        <v xml:space="preserve"> </v>
      </c>
      <c r="CW208" s="45" t="str">
        <f>IF(AND(CV106&gt;Results!$C$50*(Results!$C$56/100),CW106&lt;=Results!$C$50*(Results!$C$56/100)),CV102," ")</f>
        <v xml:space="preserve"> </v>
      </c>
      <c r="CX208" s="45" t="str">
        <f>IF(AND(CW106&gt;Results!$C$50*(Results!$C$56/100),CX106&lt;=Results!$C$50*(Results!$C$56/100)),CW102," ")</f>
        <v xml:space="preserve"> </v>
      </c>
      <c r="CY208" s="45" t="str">
        <f>IF(AND(CX106&gt;Results!$C$50*(Results!$C$56/100),CY106&lt;=Results!$C$50*(Results!$C$56/100)),CX102," ")</f>
        <v xml:space="preserve"> </v>
      </c>
      <c r="CZ208" s="45" t="str">
        <f>IF(AND(CY106&gt;Results!$C$50*(Results!$C$56/100),CZ106&lt;=Results!$C$50*(Results!$C$56/100)),CY102," ")</f>
        <v xml:space="preserve"> </v>
      </c>
      <c r="DA208" s="45" t="str">
        <f>IF(AND(CZ106&gt;Results!$C$50*(Results!$C$56/100),DA106&lt;=Results!$C$50*(Results!$C$56/100)),CZ102," ")</f>
        <v xml:space="preserve"> </v>
      </c>
      <c r="DB208" s="45" t="str">
        <f>IF(AND(DA106&gt;Results!$C$50*(Results!$C$56/100),DB106&lt;=Results!$C$50*(Results!$C$56/100)),DA102," ")</f>
        <v xml:space="preserve"> </v>
      </c>
      <c r="DC208" s="45" t="str">
        <f>IF(AND(DB106&gt;Results!$C$50*(Results!$C$56/100),DC106&lt;=Results!$C$50*(Results!$C$56/100)),DB102," ")</f>
        <v xml:space="preserve"> </v>
      </c>
      <c r="DD208" s="45" t="str">
        <f>IF(AND(DC106&gt;Results!$C$50*(Results!$C$56/100),DD106&lt;=Results!$C$50*(Results!$C$56/100)),DC102," ")</f>
        <v xml:space="preserve"> </v>
      </c>
      <c r="DE208" s="45" t="str">
        <f>IF(AND(DD106&gt;Results!$C$50*(Results!$C$56/100),DE106&lt;=Results!$C$50*(Results!$C$56/100)),DD102," ")</f>
        <v xml:space="preserve"> </v>
      </c>
      <c r="DF208" s="45" t="str">
        <f>IF(AND(DE106&gt;Results!$C$50*(Results!$C$56/100),DF106&lt;=Results!$C$50*(Results!$C$56/100)),DE102," ")</f>
        <v xml:space="preserve"> </v>
      </c>
      <c r="DG208" s="45" t="str">
        <f>IF(AND(DF106&gt;Results!$C$50*(Results!$C$56/100),DG106&lt;=Results!$C$50*(Results!$C$56/100)),DF102," ")</f>
        <v xml:space="preserve"> </v>
      </c>
      <c r="DH208" s="45" t="str">
        <f>IF(AND(DG106&gt;Results!$C$50*(Results!$C$56/100),DH106&lt;=Results!$C$50*(Results!$C$56/100)),DG102," ")</f>
        <v xml:space="preserve"> </v>
      </c>
      <c r="DI208" s="45" t="str">
        <f>IF(AND(DH106&gt;Results!$C$50*(Results!$C$56/100),DI106&lt;=Results!$C$50*(Results!$C$56/100)),DH102," ")</f>
        <v xml:space="preserve"> </v>
      </c>
      <c r="DJ208" s="45" t="str">
        <f>IF(AND(DI106&gt;Results!$C$50*(Results!$C$56/100),DJ106&lt;=Results!$C$50*(Results!$C$56/100)),DI102," ")</f>
        <v xml:space="preserve"> </v>
      </c>
      <c r="DK208" s="45" t="str">
        <f>IF(AND(DJ106&gt;Results!$C$50*(Results!$C$56/100),DK106&lt;=Results!$C$50*(Results!$C$56/100)),DJ102," ")</f>
        <v xml:space="preserve"> </v>
      </c>
      <c r="DL208" s="45" t="str">
        <f>IF(AND(DK106&gt;Results!$C$50*(Results!$C$56/100),DL106&lt;=Results!$C$50*(Results!$C$56/100)),DK102," ")</f>
        <v xml:space="preserve"> </v>
      </c>
      <c r="DM208" s="45" t="str">
        <f>IF(AND(DL106&gt;Results!$C$50*(Results!$C$56/100),DM106&lt;=Results!$C$50*(Results!$C$56/100)),DL102," ")</f>
        <v xml:space="preserve"> </v>
      </c>
      <c r="DN208" s="45" t="str">
        <f>IF(AND(DM106&gt;Results!$C$50*(Results!$C$56/100),DN106&lt;=Results!$C$50*(Results!$C$56/100)),DM102," ")</f>
        <v xml:space="preserve"> </v>
      </c>
      <c r="DO208" s="45" t="str">
        <f>IF(AND(DN106&gt;Results!$C$50*(Results!$C$56/100),DO106&lt;=Results!$C$50*(Results!$C$56/100)),DN102," ")</f>
        <v xml:space="preserve"> </v>
      </c>
      <c r="DP208" s="45" t="str">
        <f>IF(AND(DO106&gt;Results!$C$50*(Results!$C$56/100),DP106&lt;=Results!$C$50*(Results!$C$56/100)),DO102," ")</f>
        <v xml:space="preserve"> </v>
      </c>
      <c r="DQ208" s="45" t="str">
        <f>IF(AND(DP106&gt;Results!$C$50*(Results!$C$56/100),DQ106&lt;=Results!$C$50*(Results!$C$56/100)),DP102," ")</f>
        <v xml:space="preserve"> </v>
      </c>
      <c r="DR208" s="45">
        <f>IF(AND(DQ106&gt;Results!$C$50*(Results!$C$56/100),DR106&lt;=Results!$C$50*(Results!$C$56/100)),DQ102," ")</f>
        <v>2723.5392202134831</v>
      </c>
      <c r="DS208" s="45" t="str">
        <f>IF(AND(DR106&gt;Results!$C$50*(Results!$C$56/100),DS106&lt;=Results!$C$50*(Results!$C$56/100)),DR102," ")</f>
        <v xml:space="preserve"> </v>
      </c>
      <c r="DT208" s="45" t="str">
        <f>IF(AND(DS106&gt;Results!$C$50*(Results!$C$56/100),DT106&lt;=Results!$C$50*(Results!$C$56/100)),DS102," ")</f>
        <v xml:space="preserve"> </v>
      </c>
      <c r="DU208" s="45" t="str">
        <f>IF(AND(DT106&gt;Results!$C$50*(Results!$C$56/100),DU106&lt;=Results!$C$50*(Results!$C$56/100)),DT102," ")</f>
        <v xml:space="preserve"> </v>
      </c>
      <c r="DV208" s="45" t="str">
        <f>IF(AND(DU106&gt;Results!$C$50*(Results!$C$56/100),DV106&lt;=Results!$C$50*(Results!$C$56/100)),DU102," ")</f>
        <v xml:space="preserve"> </v>
      </c>
      <c r="DW208" s="45" t="str">
        <f>IF(AND(DV106&gt;Results!$C$50*(Results!$C$56/100),DW106&lt;=Results!$C$50*(Results!$C$56/100)),DV102," ")</f>
        <v xml:space="preserve"> </v>
      </c>
      <c r="DX208" s="45" t="str">
        <f>IF(AND(DW106&gt;Results!$C$50*(Results!$C$56/100),DX106&lt;=Results!$C$50*(Results!$C$56/100)),DW102," ")</f>
        <v xml:space="preserve"> </v>
      </c>
      <c r="DY208" s="45" t="str">
        <f>IF(AND(DX106&gt;Results!$C$50*(Results!$C$56/100),DY106&lt;=Results!$C$50*(Results!$C$56/100)),DX102," ")</f>
        <v xml:space="preserve"> </v>
      </c>
      <c r="DZ208" s="45" t="str">
        <f>IF(AND(DY106&gt;Results!$C$50*(Results!$C$56/100),DZ106&lt;=Results!$C$50*(Results!$C$56/100)),DY102," ")</f>
        <v xml:space="preserve"> </v>
      </c>
      <c r="EA208" s="45" t="str">
        <f>IF(AND(DZ106&gt;Results!$C$50*(Results!$C$56/100),EA106&lt;=Results!$C$50*(Results!$C$56/100)),DZ102," ")</f>
        <v xml:space="preserve"> </v>
      </c>
      <c r="EB208" s="45" t="str">
        <f>IF(AND(EA106&gt;Results!$C$50*(Results!$C$56/100),EB106&lt;=Results!$C$50*(Results!$C$56/100)),EA102," ")</f>
        <v xml:space="preserve"> </v>
      </c>
      <c r="EC208" s="45" t="str">
        <f>IF(AND(EB106&gt;Results!$C$50*(Results!$C$56/100),EC106&lt;=Results!$C$50*(Results!$C$56/100)),EB102," ")</f>
        <v xml:space="preserve"> </v>
      </c>
      <c r="ED208" s="45" t="str">
        <f>IF(AND(EC106&gt;Results!$C$50*(Results!$C$56/100),ED106&lt;=Results!$C$50*(Results!$C$56/100)),EC102," ")</f>
        <v xml:space="preserve"> </v>
      </c>
      <c r="EE208" s="45" t="str">
        <f>IF(AND(ED106&gt;Results!$C$50*(Results!$C$56/100),EE106&lt;=Results!$C$50*(Results!$C$56/100)),ED102," ")</f>
        <v xml:space="preserve"> </v>
      </c>
      <c r="EF208" s="45" t="str">
        <f>IF(AND(EE106&gt;Results!$C$50*(Results!$C$56/100),EF106&lt;=Results!$C$50*(Results!$C$56/100)),EE102," ")</f>
        <v xml:space="preserve"> </v>
      </c>
      <c r="EG208" s="45" t="str">
        <f>IF(AND(EF106&gt;Results!$C$50*(Results!$C$56/100),EG106&lt;=Results!$C$50*(Results!$C$56/100)),EF102," ")</f>
        <v xml:space="preserve"> </v>
      </c>
      <c r="EH208" s="45" t="str">
        <f>IF(AND(EG106&gt;Results!$C$50*(Results!$C$56/100),EH106&lt;=Results!$C$50*(Results!$C$56/100)),EG102," ")</f>
        <v xml:space="preserve"> </v>
      </c>
      <c r="EI208" s="45" t="str">
        <f>IF(AND(EH106&gt;Results!$C$50*(Results!$C$56/100),EI106&lt;=Results!$C$50*(Results!$C$56/100)),EH102," ")</f>
        <v xml:space="preserve"> </v>
      </c>
      <c r="EJ208" s="45" t="str">
        <f>IF(AND(EI106&gt;Results!$C$50*(Results!$C$56/100),EJ106&lt;=Results!$C$50*(Results!$C$56/100)),EI102," ")</f>
        <v xml:space="preserve"> </v>
      </c>
      <c r="EK208" s="45" t="str">
        <f>IF(AND(EJ106&gt;Results!$C$50*(Results!$C$56/100),EK106&lt;=Results!$C$50*(Results!$C$56/100)),EJ102," ")</f>
        <v xml:space="preserve"> </v>
      </c>
      <c r="EL208" s="45" t="str">
        <f>IF(AND(EK106&gt;Results!$C$50*(Results!$C$56/100),EL106&lt;=Results!$C$50*(Results!$C$56/100)),EK102," ")</f>
        <v xml:space="preserve"> </v>
      </c>
      <c r="EM208" s="45" t="str">
        <f>IF(AND(EL106&gt;Results!$C$50*(Results!$C$56/100),EM106&lt;=Results!$C$50*(Results!$C$56/100)),EL102," ")</f>
        <v xml:space="preserve"> </v>
      </c>
      <c r="EN208" s="45" t="str">
        <f>IF(AND(EM106&gt;Results!$C$50*(Results!$C$56/100),EN106&lt;=Results!$C$50*(Results!$C$56/100)),EM102," ")</f>
        <v xml:space="preserve"> </v>
      </c>
      <c r="EO208" s="45" t="str">
        <f>IF(AND(EN106&gt;Results!$C$50*(Results!$C$56/100),EO106&lt;=Results!$C$50*(Results!$C$56/100)),EN102," ")</f>
        <v xml:space="preserve"> </v>
      </c>
      <c r="EP208" s="45" t="str">
        <f>IF(AND(EO106&gt;Results!$C$50*(Results!$C$56/100),EP106&lt;=Results!$C$50*(Results!$C$56/100)),EO102," ")</f>
        <v xml:space="preserve"> </v>
      </c>
      <c r="EQ208" s="45" t="str">
        <f>IF(AND(EP106&gt;Results!$C$50*(Results!$C$56/100),EQ106&lt;=Results!$C$50*(Results!$C$56/100)),EP102," ")</f>
        <v xml:space="preserve"> </v>
      </c>
      <c r="ER208" s="45" t="str">
        <f>IF(AND(EQ106&gt;Results!$C$50*(Results!$C$56/100),ER106&lt;=Results!$C$50*(Results!$C$56/100)),EQ102," ")</f>
        <v xml:space="preserve"> </v>
      </c>
      <c r="ES208" s="45" t="str">
        <f>IF(AND(ER106&gt;Results!$C$50*(Results!$C$56/100),ES106&lt;=Results!$C$50*(Results!$C$56/100)),ER102," ")</f>
        <v xml:space="preserve"> </v>
      </c>
      <c r="ET208" s="45" t="str">
        <f>IF(AND(ES106&gt;Results!$C$50*(Results!$C$56/100),ET106&lt;=Results!$C$50*(Results!$C$56/100)),ES102," ")</f>
        <v xml:space="preserve"> </v>
      </c>
      <c r="EU208" s="45" t="str">
        <f>IF(AND(ET106&gt;Results!$C$50*(Results!$C$56/100),EU106&lt;=Results!$C$50*(Results!$C$56/100)),ET102," ")</f>
        <v xml:space="preserve"> </v>
      </c>
      <c r="EV208" s="45" t="str">
        <f>IF(AND(EU106&gt;Results!$C$50*(Results!$C$56/100),EV106&lt;=Results!$C$50*(Results!$C$56/100)),EU102," ")</f>
        <v xml:space="preserve"> </v>
      </c>
      <c r="EW208" s="45" t="str">
        <f>IF(AND(EV106&gt;Results!$C$50*(Results!$C$56/100),EW106&lt;=Results!$C$50*(Results!$C$56/100)),EV102," ")</f>
        <v xml:space="preserve"> </v>
      </c>
      <c r="EX208" s="45" t="str">
        <f>IF(AND(EW106&gt;Results!$C$50*(Results!$C$56/100),EX106&lt;=Results!$C$50*(Results!$C$56/100)),EW102," ")</f>
        <v xml:space="preserve"> </v>
      </c>
      <c r="EY208" s="45" t="str">
        <f>IF(AND(EX106&gt;Results!$C$50*(Results!$C$56/100),EY106&lt;=Results!$C$50*(Results!$C$56/100)),EX102," ")</f>
        <v xml:space="preserve"> </v>
      </c>
      <c r="EZ208" s="45" t="str">
        <f>IF(AND(EY106&gt;Results!$C$50*(Results!$C$56/100),EZ106&lt;=Results!$C$50*(Results!$C$56/100)),EY102," ")</f>
        <v xml:space="preserve"> </v>
      </c>
      <c r="FA208" s="45" t="str">
        <f>IF(AND(EZ106&gt;Results!$C$50*(Results!$C$56/100),FA106&lt;=Results!$C$50*(Results!$C$56/100)),EZ102," ")</f>
        <v xml:space="preserve"> </v>
      </c>
      <c r="FB208" s="45" t="str">
        <f>IF(AND(FA106&gt;Results!$C$50*(Results!$C$56/100),FB106&lt;=Results!$C$50*(Results!$C$56/100)),FA102," ")</f>
        <v xml:space="preserve"> </v>
      </c>
      <c r="FC208" s="45" t="str">
        <f>IF(AND(FB106&gt;Results!$C$50*(Results!$C$56/100),FC106&lt;=Results!$C$50*(Results!$C$56/100)),FB102," ")</f>
        <v xml:space="preserve"> </v>
      </c>
      <c r="FD208" s="45" t="str">
        <f>IF(AND(FC106&gt;Results!$C$50*(Results!$C$56/100),FD106&lt;=Results!$C$50*(Results!$C$56/100)),FC102," ")</f>
        <v xml:space="preserve"> </v>
      </c>
      <c r="FE208" s="45" t="str">
        <f>IF(AND(FD106&gt;Results!$C$50*(Results!$C$56/100),FE106&lt;=Results!$C$50*(Results!$C$56/100)),FD102," ")</f>
        <v xml:space="preserve"> </v>
      </c>
      <c r="FF208" s="45" t="str">
        <f>IF(AND(FE106&gt;Results!$C$50*(Results!$C$56/100),FF106&lt;=Results!$C$50*(Results!$C$56/100)),FE102," ")</f>
        <v xml:space="preserve"> </v>
      </c>
      <c r="FG208" s="45" t="str">
        <f>IF(AND(FF106&gt;Results!$C$50*(Results!$C$56/100),FG106&lt;=Results!$C$50*(Results!$C$56/100)),FF102," ")</f>
        <v xml:space="preserve"> </v>
      </c>
      <c r="FH208" s="45" t="str">
        <f>IF(AND(FG106&gt;Results!$C$50*(Results!$C$56/100),FH106&lt;=Results!$C$50*(Results!$C$56/100)),FG102," ")</f>
        <v xml:space="preserve"> </v>
      </c>
      <c r="FI208" s="45" t="str">
        <f>IF(AND(FH106&gt;Results!$C$50*(Results!$C$56/100),FI106&lt;=Results!$C$50*(Results!$C$56/100)),FH102," ")</f>
        <v xml:space="preserve"> </v>
      </c>
      <c r="FJ208" s="45" t="str">
        <f>IF(AND(FI106&gt;Results!$C$50*(Results!$C$56/100),FJ106&lt;=Results!$C$50*(Results!$C$56/100)),FI102," ")</f>
        <v xml:space="preserve"> </v>
      </c>
      <c r="FK208" s="45" t="str">
        <f>IF(AND(FJ106&gt;Results!$C$50*(Results!$C$56/100),FK106&lt;=Results!$C$50*(Results!$C$56/100)),FJ102," ")</f>
        <v xml:space="preserve"> </v>
      </c>
      <c r="FL208" s="45" t="str">
        <f>IF(AND(FK106&gt;Results!$C$50*(Results!$C$56/100),FL106&lt;=Results!$C$50*(Results!$C$56/100)),FK102," ")</f>
        <v xml:space="preserve"> </v>
      </c>
      <c r="FM208" s="45" t="str">
        <f>IF(AND(FL106&gt;Results!$C$50*(Results!$C$56/100),FM106&lt;=Results!$C$50*(Results!$C$56/100)),FL102," ")</f>
        <v xml:space="preserve"> </v>
      </c>
      <c r="FN208" s="45" t="str">
        <f>IF(AND(FM106&gt;Results!$C$50*(Results!$C$56/100),FN106&lt;=Results!$C$50*(Results!$C$56/100)),FM102," ")</f>
        <v xml:space="preserve"> </v>
      </c>
      <c r="FO208" s="45" t="str">
        <f>IF(AND(FN106&gt;Results!$C$50*(Results!$C$56/100),FO106&lt;=Results!$C$50*(Results!$C$56/100)),FN102," ")</f>
        <v xml:space="preserve"> </v>
      </c>
      <c r="FP208" s="45" t="str">
        <f>IF(AND(FO106&gt;Results!$C$50*(Results!$C$56/100),FP106&lt;=Results!$C$50*(Results!$C$56/100)),FO102," ")</f>
        <v xml:space="preserve"> </v>
      </c>
      <c r="FQ208" s="45" t="str">
        <f>IF(AND(FP106&gt;Results!$C$50*(Results!$C$56/100),FQ106&lt;=Results!$C$50*(Results!$C$56/100)),FP102," ")</f>
        <v xml:space="preserve"> </v>
      </c>
      <c r="FR208" s="45" t="str">
        <f>IF(AND(FQ106&gt;Results!$C$50*(Results!$C$56/100),FR106&lt;=Results!$C$50*(Results!$C$56/100)),FQ102," ")</f>
        <v xml:space="preserve"> </v>
      </c>
      <c r="FS208" s="45" t="str">
        <f>IF(AND(FR106&gt;Results!$C$50*(Results!$C$56/100),FS106&lt;=Results!$C$50*(Results!$C$56/100)),FR102," ")</f>
        <v xml:space="preserve"> </v>
      </c>
      <c r="FT208" s="45" t="str">
        <f>IF(AND(FS106&gt;Results!$C$50*(Results!$C$56/100),FT106&lt;=Results!$C$50*(Results!$C$56/100)),FS102," ")</f>
        <v xml:space="preserve"> </v>
      </c>
      <c r="FU208" s="45" t="str">
        <f>IF(AND(FT106&gt;Results!$C$50*(Results!$C$56/100),FU106&lt;=Results!$C$50*(Results!$C$56/100)),FT102," ")</f>
        <v xml:space="preserve"> </v>
      </c>
      <c r="FV208" s="45" t="str">
        <f>IF(AND(FU106&gt;Results!$C$50*(Results!$C$56/100),FV106&lt;=Results!$C$50*(Results!$C$56/100)),FU102," ")</f>
        <v xml:space="preserve"> </v>
      </c>
      <c r="FW208" s="45" t="str">
        <f>IF(AND(FV106&gt;Results!$C$50*(Results!$C$56/100),FW106&lt;=Results!$C$50*(Results!$C$56/100)),FV102," ")</f>
        <v xml:space="preserve"> </v>
      </c>
      <c r="FX208" s="45" t="str">
        <f>IF(AND(FW106&gt;Results!$C$50*(Results!$C$56/100),FX106&lt;=Results!$C$50*(Results!$C$56/100)),FW102," ")</f>
        <v xml:space="preserve"> </v>
      </c>
      <c r="FY208" s="45" t="str">
        <f>IF(AND(FX106&gt;Results!$C$50*(Results!$C$56/100),FY106&lt;=Results!$C$50*(Results!$C$56/100)),FX102," ")</f>
        <v xml:space="preserve"> </v>
      </c>
      <c r="FZ208" s="45" t="str">
        <f>IF(AND(FY106&gt;Results!$C$50*(Results!$C$56/100),FZ106&lt;=Results!$C$50*(Results!$C$56/100)),FY102," ")</f>
        <v xml:space="preserve"> </v>
      </c>
      <c r="GA208" s="45" t="str">
        <f>IF(AND(FZ106&gt;Results!$C$50*(Results!$C$56/100),GA106&lt;=Results!$C$50*(Results!$C$56/100)),FZ102," ")</f>
        <v xml:space="preserve"> </v>
      </c>
      <c r="GB208" s="45" t="str">
        <f>IF(AND(GA106&gt;Results!$C$50*(Results!$C$56/100),GB106&lt;=Results!$C$50*(Results!$C$56/100)),GA102," ")</f>
        <v xml:space="preserve"> </v>
      </c>
      <c r="GC208" s="45" t="str">
        <f>IF(AND(GB106&gt;Results!$C$50*(Results!$C$56/100),GC106&lt;=Results!$C$50*(Results!$C$56/100)),GB102," ")</f>
        <v xml:space="preserve"> </v>
      </c>
      <c r="GD208" s="45" t="str">
        <f>IF(AND(GC106&gt;Results!$C$50*(Results!$C$56/100),GD106&lt;=Results!$C$50*(Results!$C$56/100)),GC102," ")</f>
        <v xml:space="preserve"> </v>
      </c>
      <c r="GE208" s="45" t="str">
        <f>IF(AND(GD106&gt;Results!$C$50*(Results!$C$56/100),GE106&lt;=Results!$C$50*(Results!$C$56/100)),GD102," ")</f>
        <v xml:space="preserve"> </v>
      </c>
      <c r="GF208" s="45" t="str">
        <f>IF(AND(GE106&gt;Results!$C$50*(Results!$C$56/100),GF106&lt;=Results!$C$50*(Results!$C$56/100)),GE102," ")</f>
        <v xml:space="preserve"> </v>
      </c>
      <c r="GG208" s="45" t="str">
        <f>IF(AND(GF106&gt;Results!$C$50*(Results!$C$56/100),GG106&lt;=Results!$C$50*(Results!$C$56/100)),GF102," ")</f>
        <v xml:space="preserve"> </v>
      </c>
      <c r="GH208" s="45" t="str">
        <f>IF(AND(GG106&gt;Results!$C$50*(Results!$C$56/100),GH106&lt;=Results!$C$50*(Results!$C$56/100)),GG102," ")</f>
        <v xml:space="preserve"> </v>
      </c>
      <c r="GI208" s="45" t="str">
        <f>IF(AND(GH106&gt;Results!$C$50*(Results!$C$56/100),GI106&lt;=Results!$C$50*(Results!$C$56/100)),GH102," ")</f>
        <v xml:space="preserve"> </v>
      </c>
      <c r="GJ208" s="45" t="str">
        <f>IF(AND(GI106&gt;Results!$C$50*(Results!$C$56/100),GJ106&lt;=Results!$C$50*(Results!$C$56/100)),GI102," ")</f>
        <v xml:space="preserve"> </v>
      </c>
      <c r="GK208" s="45" t="str">
        <f>IF(AND(GJ106&gt;Results!$C$50*(Results!$C$56/100),GK106&lt;=Results!$C$50*(Results!$C$56/100)),GJ102," ")</f>
        <v xml:space="preserve"> </v>
      </c>
      <c r="GL208" s="45" t="str">
        <f>IF(AND(GK106&gt;Results!$C$50*(Results!$C$56/100),GL106&lt;=Results!$C$50*(Results!$C$56/100)),GK102," ")</f>
        <v xml:space="preserve"> </v>
      </c>
      <c r="GM208" s="45" t="str">
        <f>IF(AND(GL106&gt;Results!$C$50*(Results!$C$56/100),GM106&lt;=Results!$C$50*(Results!$C$56/100)),GL102," ")</f>
        <v xml:space="preserve"> </v>
      </c>
      <c r="GN208" s="45" t="str">
        <f>IF(AND(GM106&gt;Results!$C$50*(Results!$C$56/100),GN106&lt;=Results!$C$50*(Results!$C$56/100)),GM102," ")</f>
        <v xml:space="preserve"> </v>
      </c>
      <c r="GO208" s="45" t="str">
        <f>IF(AND(GN106&gt;Results!$C$50*(Results!$C$56/100),GO106&lt;=Results!$C$50*(Results!$C$56/100)),GN102," ")</f>
        <v xml:space="preserve"> </v>
      </c>
      <c r="GP208" s="45" t="str">
        <f>IF(AND(GO106&gt;Results!$C$50*(Results!$C$56/100),GP106&lt;=Results!$C$50*(Results!$C$56/100)),GO102," ")</f>
        <v xml:space="preserve"> </v>
      </c>
      <c r="GQ208" s="45" t="str">
        <f>IF(AND(GP106&gt;Results!$C$50*(Results!$C$56/100),GQ106&lt;=Results!$C$50*(Results!$C$56/100)),GP102," ")</f>
        <v xml:space="preserve"> </v>
      </c>
      <c r="GR208" s="45" t="str">
        <f>IF(AND(GQ106&gt;Results!$C$50*(Results!$C$56/100),GR106&lt;=Results!$C$50*(Results!$C$56/100)),GQ102," ")</f>
        <v xml:space="preserve"> </v>
      </c>
      <c r="GS208" s="45" t="str">
        <f>IF(AND(GR106&gt;Results!$C$50*(Results!$C$56/100),GS106&lt;=Results!$C$50*(Results!$C$56/100)),GR102," ")</f>
        <v xml:space="preserve"> </v>
      </c>
      <c r="GT208" s="45" t="str">
        <f>IF(AND(GS106&gt;Results!$C$50*(Results!$C$56/100),GT106&lt;=Results!$C$50*(Results!$C$56/100)),GS102," ")</f>
        <v xml:space="preserve"> </v>
      </c>
      <c r="GU208" s="45" t="str">
        <f>IF(AND(GT106&gt;Results!$C$50*(Results!$C$56/100),GU106&lt;=Results!$C$50*(Results!$C$56/100)),GT102," ")</f>
        <v xml:space="preserve"> </v>
      </c>
      <c r="GV208" s="45" t="str">
        <f>IF(AND(GU106&gt;Results!$C$50*(Results!$C$56/100),GV106&lt;=Results!$C$50*(Results!$C$56/100)),GU102," ")</f>
        <v xml:space="preserve"> </v>
      </c>
      <c r="GW208" s="45" t="str">
        <f>IF(AND(GV106&gt;Results!$C$50*(Results!$C$56/100),GW106&lt;=Results!$C$50*(Results!$C$56/100)),GV102," ")</f>
        <v xml:space="preserve"> </v>
      </c>
      <c r="GX208" s="45" t="str">
        <f>IF(AND(GW106&gt;Results!$C$50*(Results!$C$56/100),GX106&lt;=Results!$C$50*(Results!$C$56/100)),GW102," ")</f>
        <v xml:space="preserve"> </v>
      </c>
      <c r="GY208" s="45" t="str">
        <f>IF(AND(GX106&gt;Results!$C$50*(Results!$C$56/100),GY106&lt;=Results!$C$50*(Results!$C$56/100)),GX102," ")</f>
        <v xml:space="preserve"> </v>
      </c>
      <c r="GZ208" s="45" t="str">
        <f>IF(AND(GY106&gt;Results!$C$50*(Results!$C$56/100),GZ106&lt;=Results!$C$50*(Results!$C$56/100)),GY102," ")</f>
        <v xml:space="preserve"> </v>
      </c>
      <c r="HA208" s="45" t="str">
        <f>IF(AND(GZ106&gt;Results!$C$50*(Results!$C$56/100),HA106&lt;=Results!$C$50*(Results!$C$56/100)),GZ102," ")</f>
        <v xml:space="preserve"> </v>
      </c>
      <c r="HB208" s="45" t="str">
        <f>IF(AND(HA106&gt;Results!$C$50*(Results!$C$56/100),HB106&lt;=Results!$C$50*(Results!$C$56/100)),HA102," ")</f>
        <v xml:space="preserve"> </v>
      </c>
      <c r="HC208" s="45" t="str">
        <f>IF(AND(HB106&gt;Results!$C$50*(Results!$C$56/100),HC106&lt;=Results!$C$50*(Results!$C$56/100)),HB102," ")</f>
        <v xml:space="preserve"> </v>
      </c>
      <c r="HD208" s="45" t="str">
        <f>IF(AND(HC106&gt;Results!$C$50*(Results!$C$56/100),HD106&lt;=Results!$C$50*(Results!$C$56/100)),HC102," ")</f>
        <v xml:space="preserve"> </v>
      </c>
      <c r="HE208" s="45" t="str">
        <f>IF(AND(HD106&gt;Results!$C$50*(Results!$C$56/100),HE106&lt;=Results!$C$50*(Results!$C$56/100)),HD102," ")</f>
        <v xml:space="preserve"> </v>
      </c>
      <c r="HF208" s="45" t="str">
        <f>IF(AND(HE106&gt;Results!$C$50*(Results!$C$56/100),HF106&lt;=Results!$C$50*(Results!$C$56/100)),HE102," ")</f>
        <v xml:space="preserve"> </v>
      </c>
      <c r="HG208" s="45" t="str">
        <f>IF(AND(HF106&gt;Results!$C$50*(Results!$C$56/100),HG106&lt;=Results!$C$50*(Results!$C$56/100)),HF102," ")</f>
        <v xml:space="preserve"> </v>
      </c>
      <c r="HH208" s="45" t="str">
        <f>IF(AND(HG106&gt;Results!$C$50*(Results!$C$56/100),HH106&lt;=Results!$C$50*(Results!$C$56/100)),HG102," ")</f>
        <v xml:space="preserve"> </v>
      </c>
      <c r="HI208" s="45" t="str">
        <f>IF(AND(HH106&gt;Results!$C$50*(Results!$C$56/100),HI106&lt;=Results!$C$50*(Results!$C$56/100)),HH102," ")</f>
        <v xml:space="preserve"> </v>
      </c>
      <c r="HJ208" s="45" t="str">
        <f>IF(AND(HI106&gt;Results!$C$50*(Results!$C$56/100),HJ106&lt;=Results!$C$50*(Results!$C$56/100)),HI102," ")</f>
        <v xml:space="preserve"> </v>
      </c>
      <c r="HK208" s="45" t="str">
        <f>IF(AND(HJ106&gt;Results!$C$50*(Results!$C$56/100),HK106&lt;=Results!$C$50*(Results!$C$56/100)),HJ102," ")</f>
        <v xml:space="preserve"> </v>
      </c>
      <c r="HL208" s="45" t="str">
        <f>IF(AND(HK106&gt;Results!$C$50*(Results!$C$56/100),HL106&lt;=Results!$C$50*(Results!$C$56/100)),HK102," ")</f>
        <v xml:space="preserve"> </v>
      </c>
      <c r="HM208" s="45" t="str">
        <f>IF(AND(HL106&gt;Results!$C$50*(Results!$C$56/100),HM106&lt;=Results!$C$50*(Results!$C$56/100)),HL102," ")</f>
        <v xml:space="preserve"> </v>
      </c>
      <c r="HN208" s="45" t="str">
        <f>IF(AND(HM106&gt;Results!$C$50*(Results!$C$56/100),HN106&lt;=Results!$C$50*(Results!$C$56/100)),HM102," ")</f>
        <v xml:space="preserve"> </v>
      </c>
      <c r="HO208" s="45" t="str">
        <f>IF(AND(HN106&gt;Results!$C$50*(Results!$C$56/100),HO106&lt;=Results!$C$50*(Results!$C$56/100)),HN102," ")</f>
        <v xml:space="preserve"> </v>
      </c>
      <c r="HP208" s="45" t="str">
        <f>IF(AND(HO106&gt;Results!$C$50*(Results!$C$56/100),HP106&lt;=Results!$C$50*(Results!$C$56/100)),HO102," ")</f>
        <v xml:space="preserve"> </v>
      </c>
      <c r="HQ208" s="45" t="str">
        <f>IF(AND(HP106&gt;Results!$C$50*(Results!$C$56/100),HQ106&lt;=Results!$C$50*(Results!$C$56/100)),HP102," ")</f>
        <v xml:space="preserve"> </v>
      </c>
      <c r="HR208" s="45" t="str">
        <f>IF(AND(HQ106&gt;Results!$C$50*(Results!$C$56/100),HR106&lt;=Results!$C$50*(Results!$C$56/100)),HQ102," ")</f>
        <v xml:space="preserve"> </v>
      </c>
      <c r="HS208" s="45" t="str">
        <f>IF(AND(HR106&gt;Results!$C$50*(Results!$C$56/100),HS106&lt;=Results!$C$50*(Results!$C$56/100)),HR102," ")</f>
        <v xml:space="preserve"> </v>
      </c>
      <c r="HT208" s="45" t="str">
        <f>IF(AND(HS106&gt;Results!$C$50*(Results!$C$56/100),HT106&lt;=Results!$C$50*(Results!$C$56/100)),HS102," ")</f>
        <v xml:space="preserve"> </v>
      </c>
      <c r="HU208" s="45" t="str">
        <f>IF(AND(HT106&gt;Results!$C$50*(Results!$C$56/100),HU106&lt;=Results!$C$50*(Results!$C$56/100)),HT102," ")</f>
        <v xml:space="preserve"> </v>
      </c>
      <c r="HV208" s="45" t="str">
        <f>IF(AND(HU106&gt;Results!$C$50*(Results!$C$56/100),HV106&lt;=Results!$C$50*(Results!$C$56/100)),HU102," ")</f>
        <v xml:space="preserve"> </v>
      </c>
      <c r="HW208" s="45" t="str">
        <f>IF(AND(HV106&gt;Results!$C$50*(Results!$C$56/100),HW106&lt;=Results!$C$50*(Results!$C$56/100)),HV102," ")</f>
        <v xml:space="preserve"> </v>
      </c>
      <c r="HX208" s="45" t="str">
        <f>IF(AND(HW106&gt;Results!$C$50*(Results!$C$56/100),HX106&lt;=Results!$C$50*(Results!$C$56/100)),HW102," ")</f>
        <v xml:space="preserve"> </v>
      </c>
      <c r="HY208" s="45" t="str">
        <f>IF(AND(HX106&gt;Results!$C$50*(Results!$C$56/100),HY106&lt;=Results!$C$50*(Results!$C$56/100)),HX102," ")</f>
        <v xml:space="preserve"> </v>
      </c>
      <c r="HZ208" s="45" t="str">
        <f>IF(AND(HY106&gt;Results!$C$50*(Results!$C$56/100),HZ106&lt;=Results!$C$50*(Results!$C$56/100)),HY102," ")</f>
        <v xml:space="preserve"> </v>
      </c>
      <c r="IA208" s="45" t="str">
        <f>IF(AND(HZ106&gt;Results!$C$50*(Results!$C$56/100),IA106&lt;=Results!$C$50*(Results!$C$56/100)),HZ102," ")</f>
        <v xml:space="preserve"> </v>
      </c>
      <c r="IB208" s="45" t="str">
        <f>IF(AND(IA106&gt;Results!$C$50*(Results!$C$56/100),IB106&lt;=Results!$C$50*(Results!$C$56/100)),IA102," ")</f>
        <v xml:space="preserve"> </v>
      </c>
      <c r="IC208" s="45" t="str">
        <f>IF(AND(IB106&gt;Results!$C$50*(Results!$C$56/100),IC106&lt;=Results!$C$50*(Results!$C$56/100)),IB102," ")</f>
        <v xml:space="preserve"> </v>
      </c>
      <c r="ID208" s="45" t="str">
        <f>IF(AND(IC106&gt;Results!$C$50*(Results!$C$56/100),ID106&lt;=Results!$C$50*(Results!$C$56/100)),IC102," ")</f>
        <v xml:space="preserve"> </v>
      </c>
      <c r="IE208" s="45" t="str">
        <f>IF(AND(ID106&gt;Results!$C$50*(Results!$C$56/100),IE106&lt;=Results!$C$50*(Results!$C$56/100)),ID102," ")</f>
        <v xml:space="preserve"> </v>
      </c>
      <c r="IF208" s="45" t="str">
        <f>IF(AND(IE106&gt;Results!$C$50*(Results!$C$56/100),IF106&lt;=Results!$C$50*(Results!$C$56/100)),IE102," ")</f>
        <v xml:space="preserve"> </v>
      </c>
      <c r="IG208" s="45" t="str">
        <f>IF(AND(IF106&gt;Results!$C$50*(Results!$C$56/100),IG106&lt;=Results!$C$50*(Results!$C$56/100)),IF102," ")</f>
        <v xml:space="preserve"> </v>
      </c>
      <c r="IH208" s="45" t="str">
        <f>IF(AND(IG106&gt;Results!$C$50*(Results!$C$56/100),IH106&lt;=Results!$C$50*(Results!$C$56/100)),IG102," ")</f>
        <v xml:space="preserve"> </v>
      </c>
      <c r="II208" s="45" t="str">
        <f>IF(AND(IH106&gt;Results!$C$50*(Results!$C$56/100),II106&lt;=Results!$C$50*(Results!$C$56/100)),IH102," ")</f>
        <v xml:space="preserve"> </v>
      </c>
      <c r="IJ208" s="45" t="str">
        <f>IF(AND(II106&gt;Results!$C$50*(Results!$C$56/100),IJ106&lt;=Results!$C$50*(Results!$C$56/100)),II102," ")</f>
        <v xml:space="preserve"> </v>
      </c>
      <c r="IK208" s="45" t="str">
        <f>IF(AND(IJ106&gt;Results!$C$50*(Results!$C$56/100),IK106&lt;=Results!$C$50*(Results!$C$56/100)),IJ102," ")</f>
        <v xml:space="preserve"> </v>
      </c>
      <c r="IL208" s="45" t="str">
        <f>IF(AND(IK106&gt;Results!$C$50*(Results!$C$56/100),IL106&lt;=Results!$C$50*(Results!$C$56/100)),IK102," ")</f>
        <v xml:space="preserve"> </v>
      </c>
      <c r="IM208" s="45" t="str">
        <f>IF(AND(IL106&gt;Results!$C$50*(Results!$C$56/100),IM106&lt;=Results!$C$50*(Results!$C$56/100)),IL102," ")</f>
        <v xml:space="preserve"> </v>
      </c>
      <c r="IN208" s="45" t="str">
        <f>IF(AND(IM106&gt;Results!$C$50*(Results!$C$56/100),IN106&lt;=Results!$C$50*(Results!$C$56/100)),IM102," ")</f>
        <v xml:space="preserve"> </v>
      </c>
      <c r="IO208" s="45" t="str">
        <f>IF(AND(IN106&gt;Results!$C$50*(Results!$C$56/100),IO106&lt;=Results!$C$50*(Results!$C$56/100)),IN102," ")</f>
        <v xml:space="preserve"> </v>
      </c>
      <c r="IP208" s="45" t="str">
        <f>IF(AND(IO106&gt;Results!$C$50*(Results!$C$56/100),IP106&lt;=Results!$C$50*(Results!$C$56/100)),IO102," ")</f>
        <v xml:space="preserve"> </v>
      </c>
      <c r="IQ208" s="45" t="str">
        <f>IF(AND(IP106&gt;Results!$C$50*(Results!$C$56/100),IQ106&lt;=Results!$C$50*(Results!$C$56/100)),IP102," ")</f>
        <v xml:space="preserve"> </v>
      </c>
      <c r="IR208" s="45" t="str">
        <f>IF(AND(IQ106&gt;Results!$C$50*(Results!$C$56/100),IR106&lt;=Results!$C$50*(Results!$C$56/100)),IQ102," ")</f>
        <v xml:space="preserve"> </v>
      </c>
    </row>
    <row r="209" spans="1:252" s="8" customFormat="1" hidden="1" x14ac:dyDescent="0.25">
      <c r="A209" s="45"/>
      <c r="B209" s="45"/>
      <c r="C209" s="45" t="str">
        <f>IF(AND(B106&gt;Results!$C$50*(Results!$C$57/100),C106&lt;=Results!$C$50*(Results!$C$57/100)),B102," ")</f>
        <v xml:space="preserve"> </v>
      </c>
      <c r="D209" s="45" t="str">
        <f>IF(AND(C106&gt;Results!$C$50*(Results!$C$57/100),D106&lt;=Results!$C$50*(Results!$C$57/100)),C102," ")</f>
        <v xml:space="preserve"> </v>
      </c>
      <c r="E209" s="45" t="str">
        <f>IF(AND(D106&gt;Results!$C$50*(Results!$C$57/100),E106&lt;=Results!$C$50*(Results!$C$57/100)),D102," ")</f>
        <v xml:space="preserve"> </v>
      </c>
      <c r="F209" s="45" t="str">
        <f>IF(AND(E106&gt;Results!$C$50*(Results!$C$57/100),F106&lt;=Results!$C$50*(Results!$C$57/100)),E102," ")</f>
        <v xml:space="preserve"> </v>
      </c>
      <c r="G209" s="45" t="str">
        <f>IF(AND(F106&gt;Results!$C$50*(Results!$C$57/100),G106&lt;=Results!$C$50*(Results!$C$57/100)),F102," ")</f>
        <v xml:space="preserve"> </v>
      </c>
      <c r="H209" s="45" t="str">
        <f>IF(AND(G106&gt;Results!$C$50*(Results!$C$57/100),H106&lt;=Results!$C$50*(Results!$C$57/100)),G102," ")</f>
        <v xml:space="preserve"> </v>
      </c>
      <c r="I209" s="45" t="str">
        <f>IF(AND(H106&gt;Results!$C$50*(Results!$C$57/100),I106&lt;=Results!$C$50*(Results!$C$57/100)),H102," ")</f>
        <v xml:space="preserve"> </v>
      </c>
      <c r="J209" s="45" t="str">
        <f>IF(AND(I106&gt;Results!$C$50*(Results!$C$57/100),J106&lt;=Results!$C$50*(Results!$C$57/100)),I102," ")</f>
        <v xml:space="preserve"> </v>
      </c>
      <c r="K209" s="45" t="str">
        <f>IF(AND(J106&gt;Results!$C$50*(Results!$C$57/100),K106&lt;=Results!$C$50*(Results!$C$57/100)),J102," ")</f>
        <v xml:space="preserve"> </v>
      </c>
      <c r="L209" s="45" t="str">
        <f>IF(AND(K106&gt;Results!$C$50*(Results!$C$57/100),L106&lt;=Results!$C$50*(Results!$C$57/100)),K102," ")</f>
        <v xml:space="preserve"> </v>
      </c>
      <c r="M209" s="45" t="str">
        <f>IF(AND(L106&gt;Results!$C$50*(Results!$C$57/100),M106&lt;=Results!$C$50*(Results!$C$57/100)),L102," ")</f>
        <v xml:space="preserve"> </v>
      </c>
      <c r="N209" s="45" t="str">
        <f>IF(AND(M106&gt;Results!$C$50*(Results!$C$57/100),N106&lt;=Results!$C$50*(Results!$C$57/100)),M102," ")</f>
        <v xml:space="preserve"> </v>
      </c>
      <c r="O209" s="45" t="str">
        <f>IF(AND(N106&gt;Results!$C$50*(Results!$C$57/100),O106&lt;=Results!$C$50*(Results!$C$57/100)),N102," ")</f>
        <v xml:space="preserve"> </v>
      </c>
      <c r="P209" s="45" t="str">
        <f>IF(AND(O106&gt;Results!$C$50*(Results!$C$57/100),P106&lt;=Results!$C$50*(Results!$C$57/100)),O102," ")</f>
        <v xml:space="preserve"> </v>
      </c>
      <c r="Q209" s="45" t="str">
        <f>IF(AND(P106&gt;Results!$C$50*(Results!$C$57/100),Q106&lt;=Results!$C$50*(Results!$C$57/100)),P102," ")</f>
        <v xml:space="preserve"> </v>
      </c>
      <c r="R209" s="45" t="str">
        <f>IF(AND(Q106&gt;Results!$C$50*(Results!$C$57/100),R106&lt;=Results!$C$50*(Results!$C$57/100)),Q102," ")</f>
        <v xml:space="preserve"> </v>
      </c>
      <c r="S209" s="45" t="str">
        <f>IF(AND(R106&gt;Results!$C$50*(Results!$C$57/100),S106&lt;=Results!$C$50*(Results!$C$57/100)),R102," ")</f>
        <v xml:space="preserve"> </v>
      </c>
      <c r="T209" s="45" t="str">
        <f>IF(AND(S106&gt;Results!$C$50*(Results!$C$57/100),T106&lt;=Results!$C$50*(Results!$C$57/100)),S102," ")</f>
        <v xml:space="preserve"> </v>
      </c>
      <c r="U209" s="45" t="str">
        <f>IF(AND(T106&gt;Results!$C$50*(Results!$C$57/100),U106&lt;=Results!$C$50*(Results!$C$57/100)),T102," ")</f>
        <v xml:space="preserve"> </v>
      </c>
      <c r="V209" s="45" t="str">
        <f>IF(AND(U106&gt;Results!$C$50*(Results!$C$57/100),V106&lt;=Results!$C$50*(Results!$C$57/100)),U102," ")</f>
        <v xml:space="preserve"> </v>
      </c>
      <c r="W209" s="45" t="str">
        <f>IF(AND(V106&gt;Results!$C$50*(Results!$C$57/100),W106&lt;=Results!$C$50*(Results!$C$57/100)),V102," ")</f>
        <v xml:space="preserve"> </v>
      </c>
      <c r="X209" s="45" t="str">
        <f>IF(AND(W106&gt;Results!$C$50*(Results!$C$57/100),X106&lt;=Results!$C$50*(Results!$C$57/100)),W102," ")</f>
        <v xml:space="preserve"> </v>
      </c>
      <c r="Y209" s="45" t="str">
        <f>IF(AND(X106&gt;Results!$C$50*(Results!$C$57/100),Y106&lt;=Results!$C$50*(Results!$C$57/100)),X102," ")</f>
        <v xml:space="preserve"> </v>
      </c>
      <c r="Z209" s="45" t="str">
        <f>IF(AND(Y106&gt;Results!$C$50*(Results!$C$57/100),Z106&lt;=Results!$C$50*(Results!$C$57/100)),Y102," ")</f>
        <v xml:space="preserve"> </v>
      </c>
      <c r="AA209" s="45" t="str">
        <f>IF(AND(Z106&gt;Results!$C$50*(Results!$C$57/100),AA106&lt;=Results!$C$50*(Results!$C$57/100)),Z102," ")</f>
        <v xml:space="preserve"> </v>
      </c>
      <c r="AB209" s="45" t="str">
        <f>IF(AND(AA106&gt;Results!$C$50*(Results!$C$57/100),AB106&lt;=Results!$C$50*(Results!$C$57/100)),AA102," ")</f>
        <v xml:space="preserve"> </v>
      </c>
      <c r="AC209" s="45" t="str">
        <f>IF(AND(AB106&gt;Results!$C$50*(Results!$C$57/100),AC106&lt;=Results!$C$50*(Results!$C$57/100)),AB102," ")</f>
        <v xml:space="preserve"> </v>
      </c>
      <c r="AD209" s="45" t="str">
        <f>IF(AND(AC106&gt;Results!$C$50*(Results!$C$57/100),AD106&lt;=Results!$C$50*(Results!$C$57/100)),AC102," ")</f>
        <v xml:space="preserve"> </v>
      </c>
      <c r="AE209" s="45" t="str">
        <f>IF(AND(AD106&gt;Results!$C$50*(Results!$C$57/100),AE106&lt;=Results!$C$50*(Results!$C$57/100)),AD102," ")</f>
        <v xml:space="preserve"> </v>
      </c>
      <c r="AF209" s="45" t="str">
        <f>IF(AND(AE106&gt;Results!$C$50*(Results!$C$57/100),AF106&lt;=Results!$C$50*(Results!$C$57/100)),AE102," ")</f>
        <v xml:space="preserve"> </v>
      </c>
      <c r="AG209" s="45" t="str">
        <f>IF(AND(AF106&gt;Results!$C$50*(Results!$C$57/100),AG106&lt;=Results!$C$50*(Results!$C$57/100)),AF102," ")</f>
        <v xml:space="preserve"> </v>
      </c>
      <c r="AH209" s="45" t="str">
        <f>IF(AND(AG106&gt;Results!$C$50*(Results!$C$57/100),AH106&lt;=Results!$C$50*(Results!$C$57/100)),AG102," ")</f>
        <v xml:space="preserve"> </v>
      </c>
      <c r="AI209" s="45" t="str">
        <f>IF(AND(AH106&gt;Results!$C$50*(Results!$C$57/100),AI106&lt;=Results!$C$50*(Results!$C$57/100)),AH102," ")</f>
        <v xml:space="preserve"> </v>
      </c>
      <c r="AJ209" s="45" t="str">
        <f>IF(AND(AI106&gt;Results!$C$50*(Results!$C$57/100),AJ106&lt;=Results!$C$50*(Results!$C$57/100)),AI102," ")</f>
        <v xml:space="preserve"> </v>
      </c>
      <c r="AK209" s="45" t="str">
        <f>IF(AND(AJ106&gt;Results!$C$50*(Results!$C$57/100),AK106&lt;=Results!$C$50*(Results!$C$57/100)),AJ102," ")</f>
        <v xml:space="preserve"> </v>
      </c>
      <c r="AL209" s="45" t="str">
        <f>IF(AND(AK106&gt;Results!$C$50*(Results!$C$57/100),AL106&lt;=Results!$C$50*(Results!$C$57/100)),AK102," ")</f>
        <v xml:space="preserve"> </v>
      </c>
      <c r="AM209" s="45" t="str">
        <f>IF(AND(AL106&gt;Results!$C$50*(Results!$C$57/100),AM106&lt;=Results!$C$50*(Results!$C$57/100)),AL102," ")</f>
        <v xml:space="preserve"> </v>
      </c>
      <c r="AN209" s="45" t="str">
        <f>IF(AND(AM106&gt;Results!$C$50*(Results!$C$57/100),AN106&lt;=Results!$C$50*(Results!$C$57/100)),AM102," ")</f>
        <v xml:space="preserve"> </v>
      </c>
      <c r="AO209" s="45" t="str">
        <f>IF(AND(AN106&gt;Results!$C$50*(Results!$C$57/100),AO106&lt;=Results!$C$50*(Results!$C$57/100)),AN102," ")</f>
        <v xml:space="preserve"> </v>
      </c>
      <c r="AP209" s="45" t="str">
        <f>IF(AND(AO106&gt;Results!$C$50*(Results!$C$57/100),AP106&lt;=Results!$C$50*(Results!$C$57/100)),AO102," ")</f>
        <v xml:space="preserve"> </v>
      </c>
      <c r="AQ209" s="45" t="str">
        <f>IF(AND(AP106&gt;Results!$C$50*(Results!$C$57/100),AQ106&lt;=Results!$C$50*(Results!$C$57/100)),AP102," ")</f>
        <v xml:space="preserve"> </v>
      </c>
      <c r="AR209" s="45" t="str">
        <f>IF(AND(AQ106&gt;Results!$C$50*(Results!$C$57/100),AR106&lt;=Results!$C$50*(Results!$C$57/100)),AQ102," ")</f>
        <v xml:space="preserve"> </v>
      </c>
      <c r="AS209" s="45" t="str">
        <f>IF(AND(AR106&gt;Results!$C$50*(Results!$C$57/100),AS106&lt;=Results!$C$50*(Results!$C$57/100)),AR102," ")</f>
        <v xml:space="preserve"> </v>
      </c>
      <c r="AT209" s="45" t="str">
        <f>IF(AND(AS106&gt;Results!$C$50*(Results!$C$57/100),AT106&lt;=Results!$C$50*(Results!$C$57/100)),AS102," ")</f>
        <v xml:space="preserve"> </v>
      </c>
      <c r="AU209" s="45" t="str">
        <f>IF(AND(AT106&gt;Results!$C$50*(Results!$C$57/100),AU106&lt;=Results!$C$50*(Results!$C$57/100)),AT102," ")</f>
        <v xml:space="preserve"> </v>
      </c>
      <c r="AV209" s="45" t="str">
        <f>IF(AND(AU106&gt;Results!$C$50*(Results!$C$57/100),AV106&lt;=Results!$C$50*(Results!$C$57/100)),AU102," ")</f>
        <v xml:space="preserve"> </v>
      </c>
      <c r="AW209" s="45" t="str">
        <f>IF(AND(AV106&gt;Results!$C$50*(Results!$C$57/100),AW106&lt;=Results!$C$50*(Results!$C$57/100)),AV102," ")</f>
        <v xml:space="preserve"> </v>
      </c>
      <c r="AX209" s="45" t="str">
        <f>IF(AND(AW106&gt;Results!$C$50*(Results!$C$57/100),AX106&lt;=Results!$C$50*(Results!$C$57/100)),AW102," ")</f>
        <v xml:space="preserve"> </v>
      </c>
      <c r="AY209" s="45" t="str">
        <f>IF(AND(AX106&gt;Results!$C$50*(Results!$C$57/100),AY106&lt;=Results!$C$50*(Results!$C$57/100)),AX102," ")</f>
        <v xml:space="preserve"> </v>
      </c>
      <c r="AZ209" s="45" t="str">
        <f>IF(AND(AY106&gt;Results!$C$50*(Results!$C$57/100),AZ106&lt;=Results!$C$50*(Results!$C$57/100)),AY102," ")</f>
        <v xml:space="preserve"> </v>
      </c>
      <c r="BA209" s="45" t="str">
        <f>IF(AND(AZ106&gt;Results!$C$50*(Results!$C$57/100),BA106&lt;=Results!$C$50*(Results!$C$57/100)),AZ102," ")</f>
        <v xml:space="preserve"> </v>
      </c>
      <c r="BB209" s="45" t="str">
        <f>IF(AND(BA106&gt;Results!$C$50*(Results!$C$57/100),BB106&lt;=Results!$C$50*(Results!$C$57/100)),BA102," ")</f>
        <v xml:space="preserve"> </v>
      </c>
      <c r="BC209" s="45" t="str">
        <f>IF(AND(BB106&gt;Results!$C$50*(Results!$C$57/100),BC106&lt;=Results!$C$50*(Results!$C$57/100)),BB102," ")</f>
        <v xml:space="preserve"> </v>
      </c>
      <c r="BD209" s="45" t="str">
        <f>IF(AND(BC106&gt;Results!$C$50*(Results!$C$57/100),BD106&lt;=Results!$C$50*(Results!$C$57/100)),BC102," ")</f>
        <v xml:space="preserve"> </v>
      </c>
      <c r="BE209" s="45" t="str">
        <f>IF(AND(BD106&gt;Results!$C$50*(Results!$C$57/100),BE106&lt;=Results!$C$50*(Results!$C$57/100)),BD102," ")</f>
        <v xml:space="preserve"> </v>
      </c>
      <c r="BF209" s="45" t="str">
        <f>IF(AND(BE106&gt;Results!$C$50*(Results!$C$57/100),BF106&lt;=Results!$C$50*(Results!$C$57/100)),BE102," ")</f>
        <v xml:space="preserve"> </v>
      </c>
      <c r="BG209" s="45" t="str">
        <f>IF(AND(BF106&gt;Results!$C$50*(Results!$C$57/100),BG106&lt;=Results!$C$50*(Results!$C$57/100)),BF102," ")</f>
        <v xml:space="preserve"> </v>
      </c>
      <c r="BH209" s="45" t="str">
        <f>IF(AND(BG106&gt;Results!$C$50*(Results!$C$57/100),BH106&lt;=Results!$C$50*(Results!$C$57/100)),BG102," ")</f>
        <v xml:space="preserve"> </v>
      </c>
      <c r="BI209" s="45" t="str">
        <f>IF(AND(BH106&gt;Results!$C$50*(Results!$C$57/100),BI106&lt;=Results!$C$50*(Results!$C$57/100)),BH102," ")</f>
        <v xml:space="preserve"> </v>
      </c>
      <c r="BJ209" s="45" t="str">
        <f>IF(AND(BI106&gt;Results!$C$50*(Results!$C$57/100),BJ106&lt;=Results!$C$50*(Results!$C$57/100)),BI102," ")</f>
        <v xml:space="preserve"> </v>
      </c>
      <c r="BK209" s="45" t="str">
        <f>IF(AND(BJ106&gt;Results!$C$50*(Results!$C$57/100),BK106&lt;=Results!$C$50*(Results!$C$57/100)),BJ102," ")</f>
        <v xml:space="preserve"> </v>
      </c>
      <c r="BL209" s="45" t="str">
        <f>IF(AND(BK106&gt;Results!$C$50*(Results!$C$57/100),BL106&lt;=Results!$C$50*(Results!$C$57/100)),BK102," ")</f>
        <v xml:space="preserve"> </v>
      </c>
      <c r="BM209" s="45" t="str">
        <f>IF(AND(BL106&gt;Results!$C$50*(Results!$C$57/100),BM106&lt;=Results!$C$50*(Results!$C$57/100)),BL102," ")</f>
        <v xml:space="preserve"> </v>
      </c>
      <c r="BN209" s="45" t="str">
        <f>IF(AND(BM106&gt;Results!$C$50*(Results!$C$57/100),BN106&lt;=Results!$C$50*(Results!$C$57/100)),BM102," ")</f>
        <v xml:space="preserve"> </v>
      </c>
      <c r="BO209" s="45" t="str">
        <f>IF(AND(BN106&gt;Results!$C$50*(Results!$C$57/100),BO106&lt;=Results!$C$50*(Results!$C$57/100)),BN102," ")</f>
        <v xml:space="preserve"> </v>
      </c>
      <c r="BP209" s="45" t="str">
        <f>IF(AND(BO106&gt;Results!$C$50*(Results!$C$57/100),BP106&lt;=Results!$C$50*(Results!$C$57/100)),BO102," ")</f>
        <v xml:space="preserve"> </v>
      </c>
      <c r="BQ209" s="45" t="str">
        <f>IF(AND(BP106&gt;Results!$C$50*(Results!$C$57/100),BQ106&lt;=Results!$C$50*(Results!$C$57/100)),BP102," ")</f>
        <v xml:space="preserve"> </v>
      </c>
      <c r="BR209" s="45" t="str">
        <f>IF(AND(BQ106&gt;Results!$C$50*(Results!$C$57/100),BR106&lt;=Results!$C$50*(Results!$C$57/100)),BQ102," ")</f>
        <v xml:space="preserve"> </v>
      </c>
      <c r="BS209" s="45" t="str">
        <f>IF(AND(BR106&gt;Results!$C$50*(Results!$C$57/100),BS106&lt;=Results!$C$50*(Results!$C$57/100)),BR102," ")</f>
        <v xml:space="preserve"> </v>
      </c>
      <c r="BT209" s="45" t="str">
        <f>IF(AND(BS106&gt;Results!$C$50*(Results!$C$57/100),BT106&lt;=Results!$C$50*(Results!$C$57/100)),BS102," ")</f>
        <v xml:space="preserve"> </v>
      </c>
      <c r="BU209" s="45" t="str">
        <f>IF(AND(BT106&gt;Results!$C$50*(Results!$C$57/100),BU106&lt;=Results!$C$50*(Results!$C$57/100)),BT102," ")</f>
        <v xml:space="preserve"> </v>
      </c>
      <c r="BV209" s="45" t="str">
        <f>IF(AND(BU106&gt;Results!$C$50*(Results!$C$57/100),BV106&lt;=Results!$C$50*(Results!$C$57/100)),BU102," ")</f>
        <v xml:space="preserve"> </v>
      </c>
      <c r="BW209" s="45" t="str">
        <f>IF(AND(BV106&gt;Results!$C$50*(Results!$C$57/100),BW106&lt;=Results!$C$50*(Results!$C$57/100)),BV102," ")</f>
        <v xml:space="preserve"> </v>
      </c>
      <c r="BX209" s="45" t="str">
        <f>IF(AND(BW106&gt;Results!$C$50*(Results!$C$57/100),BX106&lt;=Results!$C$50*(Results!$C$57/100)),BW102," ")</f>
        <v xml:space="preserve"> </v>
      </c>
      <c r="BY209" s="45" t="str">
        <f>IF(AND(BX106&gt;Results!$C$50*(Results!$C$57/100),BY106&lt;=Results!$C$50*(Results!$C$57/100)),BX102," ")</f>
        <v xml:space="preserve"> </v>
      </c>
      <c r="BZ209" s="45" t="str">
        <f>IF(AND(BY106&gt;Results!$C$50*(Results!$C$57/100),BZ106&lt;=Results!$C$50*(Results!$C$57/100)),BY102," ")</f>
        <v xml:space="preserve"> </v>
      </c>
      <c r="CA209" s="45" t="str">
        <f>IF(AND(BZ106&gt;Results!$C$50*(Results!$C$57/100),CA106&lt;=Results!$C$50*(Results!$C$57/100)),BZ102," ")</f>
        <v xml:space="preserve"> </v>
      </c>
      <c r="CB209" s="45" t="str">
        <f>IF(AND(CA106&gt;Results!$C$50*(Results!$C$57/100),CB106&lt;=Results!$C$50*(Results!$C$57/100)),CA102," ")</f>
        <v xml:space="preserve"> </v>
      </c>
      <c r="CC209" s="45" t="str">
        <f>IF(AND(CB106&gt;Results!$C$50*(Results!$C$57/100),CC106&lt;=Results!$C$50*(Results!$C$57/100)),CB102," ")</f>
        <v xml:space="preserve"> </v>
      </c>
      <c r="CD209" s="45" t="str">
        <f>IF(AND(CC106&gt;Results!$C$50*(Results!$C$57/100),CD106&lt;=Results!$C$50*(Results!$C$57/100)),CC102," ")</f>
        <v xml:space="preserve"> </v>
      </c>
      <c r="CE209" s="45" t="str">
        <f>IF(AND(CD106&gt;Results!$C$50*(Results!$C$57/100),CE106&lt;=Results!$C$50*(Results!$C$57/100)),CD102," ")</f>
        <v xml:space="preserve"> </v>
      </c>
      <c r="CF209" s="45" t="str">
        <f>IF(AND(CE106&gt;Results!$C$50*(Results!$C$57/100),CF106&lt;=Results!$C$50*(Results!$C$57/100)),CE102," ")</f>
        <v xml:space="preserve"> </v>
      </c>
      <c r="CG209" s="45" t="str">
        <f>IF(AND(CF106&gt;Results!$C$50*(Results!$C$57/100),CG106&lt;=Results!$C$50*(Results!$C$57/100)),CF102," ")</f>
        <v xml:space="preserve"> </v>
      </c>
      <c r="CH209" s="45" t="str">
        <f>IF(AND(CG106&gt;Results!$C$50*(Results!$C$57/100),CH106&lt;=Results!$C$50*(Results!$C$57/100)),CG102," ")</f>
        <v xml:space="preserve"> </v>
      </c>
      <c r="CI209" s="45" t="str">
        <f>IF(AND(CH106&gt;Results!$C$50*(Results!$C$57/100),CI106&lt;=Results!$C$50*(Results!$C$57/100)),CH102," ")</f>
        <v xml:space="preserve"> </v>
      </c>
      <c r="CJ209" s="45" t="str">
        <f>IF(AND(CI106&gt;Results!$C$50*(Results!$C$57/100),CJ106&lt;=Results!$C$50*(Results!$C$57/100)),CI102," ")</f>
        <v xml:space="preserve"> </v>
      </c>
      <c r="CK209" s="45" t="str">
        <f>IF(AND(CJ106&gt;Results!$C$50*(Results!$C$57/100),CK106&lt;=Results!$C$50*(Results!$C$57/100)),CJ102," ")</f>
        <v xml:space="preserve"> </v>
      </c>
      <c r="CL209" s="45" t="str">
        <f>IF(AND(CK106&gt;Results!$C$50*(Results!$C$57/100),CL106&lt;=Results!$C$50*(Results!$C$57/100)),CK102," ")</f>
        <v xml:space="preserve"> </v>
      </c>
      <c r="CM209" s="45" t="str">
        <f>IF(AND(CL106&gt;Results!$C$50*(Results!$C$57/100),CM106&lt;=Results!$C$50*(Results!$C$57/100)),CL102," ")</f>
        <v xml:space="preserve"> </v>
      </c>
      <c r="CN209" s="45" t="str">
        <f>IF(AND(CM106&gt;Results!$C$50*(Results!$C$57/100),CN106&lt;=Results!$C$50*(Results!$C$57/100)),CM102," ")</f>
        <v xml:space="preserve"> </v>
      </c>
      <c r="CO209" s="45" t="str">
        <f>IF(AND(CN106&gt;Results!$C$50*(Results!$C$57/100),CO106&lt;=Results!$C$50*(Results!$C$57/100)),CN102," ")</f>
        <v xml:space="preserve"> </v>
      </c>
      <c r="CP209" s="45" t="str">
        <f>IF(AND(CO106&gt;Results!$C$50*(Results!$C$57/100),CP106&lt;=Results!$C$50*(Results!$C$57/100)),CO102," ")</f>
        <v xml:space="preserve"> </v>
      </c>
      <c r="CQ209" s="45" t="str">
        <f>IF(AND(CP106&gt;Results!$C$50*(Results!$C$57/100),CQ106&lt;=Results!$C$50*(Results!$C$57/100)),CP102," ")</f>
        <v xml:space="preserve"> </v>
      </c>
      <c r="CR209" s="45" t="str">
        <f>IF(AND(CQ106&gt;Results!$C$50*(Results!$C$57/100),CR106&lt;=Results!$C$50*(Results!$C$57/100)),CQ102," ")</f>
        <v xml:space="preserve"> </v>
      </c>
      <c r="CS209" s="45" t="str">
        <f>IF(AND(CR106&gt;Results!$C$50*(Results!$C$57/100),CS106&lt;=Results!$C$50*(Results!$C$57/100)),CR102," ")</f>
        <v xml:space="preserve"> </v>
      </c>
      <c r="CT209" s="45" t="str">
        <f>IF(AND(CS106&gt;Results!$C$50*(Results!$C$57/100),CT106&lt;=Results!$C$50*(Results!$C$57/100)),CS102," ")</f>
        <v xml:space="preserve"> </v>
      </c>
      <c r="CU209" s="45" t="str">
        <f>IF(AND(CT106&gt;Results!$C$50*(Results!$C$57/100),CU106&lt;=Results!$C$50*(Results!$C$57/100)),CT102," ")</f>
        <v xml:space="preserve"> </v>
      </c>
      <c r="CV209" s="45" t="str">
        <f>IF(AND(CU106&gt;Results!$C$50*(Results!$C$57/100),CV106&lt;=Results!$C$50*(Results!$C$57/100)),CU102," ")</f>
        <v xml:space="preserve"> </v>
      </c>
      <c r="CW209" s="45" t="str">
        <f>IF(AND(CV106&gt;Results!$C$50*(Results!$C$57/100),CW106&lt;=Results!$C$50*(Results!$C$57/100)),CV102," ")</f>
        <v xml:space="preserve"> </v>
      </c>
      <c r="CX209" s="45" t="str">
        <f>IF(AND(CW106&gt;Results!$C$50*(Results!$C$57/100),CX106&lt;=Results!$C$50*(Results!$C$57/100)),CW102," ")</f>
        <v xml:space="preserve"> </v>
      </c>
      <c r="CY209" s="45" t="str">
        <f>IF(AND(CX106&gt;Results!$C$50*(Results!$C$57/100),CY106&lt;=Results!$C$50*(Results!$C$57/100)),CX102," ")</f>
        <v xml:space="preserve"> </v>
      </c>
      <c r="CZ209" s="45" t="str">
        <f>IF(AND(CY106&gt;Results!$C$50*(Results!$C$57/100),CZ106&lt;=Results!$C$50*(Results!$C$57/100)),CY102," ")</f>
        <v xml:space="preserve"> </v>
      </c>
      <c r="DA209" s="45" t="str">
        <f>IF(AND(CZ106&gt;Results!$C$50*(Results!$C$57/100),DA106&lt;=Results!$C$50*(Results!$C$57/100)),CZ102," ")</f>
        <v xml:space="preserve"> </v>
      </c>
      <c r="DB209" s="45" t="str">
        <f>IF(AND(DA106&gt;Results!$C$50*(Results!$C$57/100),DB106&lt;=Results!$C$50*(Results!$C$57/100)),DA102," ")</f>
        <v xml:space="preserve"> </v>
      </c>
      <c r="DC209" s="45" t="str">
        <f>IF(AND(DB106&gt;Results!$C$50*(Results!$C$57/100),DC106&lt;=Results!$C$50*(Results!$C$57/100)),DB102," ")</f>
        <v xml:space="preserve"> </v>
      </c>
      <c r="DD209" s="45" t="str">
        <f>IF(AND(DC106&gt;Results!$C$50*(Results!$C$57/100),DD106&lt;=Results!$C$50*(Results!$C$57/100)),DC102," ")</f>
        <v xml:space="preserve"> </v>
      </c>
      <c r="DE209" s="45" t="str">
        <f>IF(AND(DD106&gt;Results!$C$50*(Results!$C$57/100),DE106&lt;=Results!$C$50*(Results!$C$57/100)),DD102," ")</f>
        <v xml:space="preserve"> </v>
      </c>
      <c r="DF209" s="45" t="str">
        <f>IF(AND(DE106&gt;Results!$C$50*(Results!$C$57/100),DF106&lt;=Results!$C$50*(Results!$C$57/100)),DE102," ")</f>
        <v xml:space="preserve"> </v>
      </c>
      <c r="DG209" s="45" t="str">
        <f>IF(AND(DF106&gt;Results!$C$50*(Results!$C$57/100),DG106&lt;=Results!$C$50*(Results!$C$57/100)),DF102," ")</f>
        <v xml:space="preserve"> </v>
      </c>
      <c r="DH209" s="45" t="str">
        <f>IF(AND(DG106&gt;Results!$C$50*(Results!$C$57/100),DH106&lt;=Results!$C$50*(Results!$C$57/100)),DG102," ")</f>
        <v xml:space="preserve"> </v>
      </c>
      <c r="DI209" s="45" t="str">
        <f>IF(AND(DH106&gt;Results!$C$50*(Results!$C$57/100),DI106&lt;=Results!$C$50*(Results!$C$57/100)),DH102," ")</f>
        <v xml:space="preserve"> </v>
      </c>
      <c r="DJ209" s="45" t="str">
        <f>IF(AND(DI106&gt;Results!$C$50*(Results!$C$57/100),DJ106&lt;=Results!$C$50*(Results!$C$57/100)),DI102," ")</f>
        <v xml:space="preserve"> </v>
      </c>
      <c r="DK209" s="45" t="str">
        <f>IF(AND(DJ106&gt;Results!$C$50*(Results!$C$57/100),DK106&lt;=Results!$C$50*(Results!$C$57/100)),DJ102," ")</f>
        <v xml:space="preserve"> </v>
      </c>
      <c r="DL209" s="45" t="str">
        <f>IF(AND(DK106&gt;Results!$C$50*(Results!$C$57/100),DL106&lt;=Results!$C$50*(Results!$C$57/100)),DK102," ")</f>
        <v xml:space="preserve"> </v>
      </c>
      <c r="DM209" s="45" t="str">
        <f>IF(AND(DL106&gt;Results!$C$50*(Results!$C$57/100),DM106&lt;=Results!$C$50*(Results!$C$57/100)),DL102," ")</f>
        <v xml:space="preserve"> </v>
      </c>
      <c r="DN209" s="45" t="str">
        <f>IF(AND(DM106&gt;Results!$C$50*(Results!$C$57/100),DN106&lt;=Results!$C$50*(Results!$C$57/100)),DM102," ")</f>
        <v xml:space="preserve"> </v>
      </c>
      <c r="DO209" s="45" t="str">
        <f>IF(AND(DN106&gt;Results!$C$50*(Results!$C$57/100),DO106&lt;=Results!$C$50*(Results!$C$57/100)),DN102," ")</f>
        <v xml:space="preserve"> </v>
      </c>
      <c r="DP209" s="45" t="str">
        <f>IF(AND(DO106&gt;Results!$C$50*(Results!$C$57/100),DP106&lt;=Results!$C$50*(Results!$C$57/100)),DO102," ")</f>
        <v xml:space="preserve"> </v>
      </c>
      <c r="DQ209" s="45" t="str">
        <f>IF(AND(DP106&gt;Results!$C$50*(Results!$C$57/100),DQ106&lt;=Results!$C$50*(Results!$C$57/100)),DP102," ")</f>
        <v xml:space="preserve"> </v>
      </c>
      <c r="DR209" s="45" t="str">
        <f>IF(AND(DQ106&gt;Results!$C$50*(Results!$C$57/100),DR106&lt;=Results!$C$50*(Results!$C$57/100)),DQ102," ")</f>
        <v xml:space="preserve"> </v>
      </c>
      <c r="DS209" s="45" t="str">
        <f>IF(AND(DR106&gt;Results!$C$50*(Results!$C$57/100),DS106&lt;=Results!$C$50*(Results!$C$57/100)),DR102," ")</f>
        <v xml:space="preserve"> </v>
      </c>
      <c r="DT209" s="45" t="str">
        <f>IF(AND(DS106&gt;Results!$C$50*(Results!$C$57/100),DT106&lt;=Results!$C$50*(Results!$C$57/100)),DS102," ")</f>
        <v xml:space="preserve"> </v>
      </c>
      <c r="DU209" s="45" t="str">
        <f>IF(AND(DT106&gt;Results!$C$50*(Results!$C$57/100),DU106&lt;=Results!$C$50*(Results!$C$57/100)),DT102," ")</f>
        <v xml:space="preserve"> </v>
      </c>
      <c r="DV209" s="45" t="str">
        <f>IF(AND(DU106&gt;Results!$C$50*(Results!$C$57/100),DV106&lt;=Results!$C$50*(Results!$C$57/100)),DU102," ")</f>
        <v xml:space="preserve"> </v>
      </c>
      <c r="DW209" s="45" t="str">
        <f>IF(AND(DV106&gt;Results!$C$50*(Results!$C$57/100),DW106&lt;=Results!$C$50*(Results!$C$57/100)),DV102," ")</f>
        <v xml:space="preserve"> </v>
      </c>
      <c r="DX209" s="45" t="str">
        <f>IF(AND(DW106&gt;Results!$C$50*(Results!$C$57/100),DX106&lt;=Results!$C$50*(Results!$C$57/100)),DW102," ")</f>
        <v xml:space="preserve"> </v>
      </c>
      <c r="DY209" s="45" t="str">
        <f>IF(AND(DX106&gt;Results!$C$50*(Results!$C$57/100),DY106&lt;=Results!$C$50*(Results!$C$57/100)),DX102," ")</f>
        <v xml:space="preserve"> </v>
      </c>
      <c r="DZ209" s="45" t="str">
        <f>IF(AND(DY106&gt;Results!$C$50*(Results!$C$57/100),DZ106&lt;=Results!$C$50*(Results!$C$57/100)),DY102," ")</f>
        <v xml:space="preserve"> </v>
      </c>
      <c r="EA209" s="45" t="str">
        <f>IF(AND(DZ106&gt;Results!$C$50*(Results!$C$57/100),EA106&lt;=Results!$C$50*(Results!$C$57/100)),DZ102," ")</f>
        <v xml:space="preserve"> </v>
      </c>
      <c r="EB209" s="45" t="str">
        <f>IF(AND(EA106&gt;Results!$C$50*(Results!$C$57/100),EB106&lt;=Results!$C$50*(Results!$C$57/100)),EA102," ")</f>
        <v xml:space="preserve"> </v>
      </c>
      <c r="EC209" s="45">
        <f>IF(AND(EB106&gt;Results!$C$50*(Results!$C$57/100),EC106&lt;=Results!$C$50*(Results!$C$57/100)),EB102," ")</f>
        <v>1107.4530163965678</v>
      </c>
      <c r="ED209" s="45" t="str">
        <f>IF(AND(EC106&gt;Results!$C$50*(Results!$C$57/100),ED106&lt;=Results!$C$50*(Results!$C$57/100)),EC102," ")</f>
        <v xml:space="preserve"> </v>
      </c>
      <c r="EE209" s="45" t="str">
        <f>IF(AND(ED106&gt;Results!$C$50*(Results!$C$57/100),EE106&lt;=Results!$C$50*(Results!$C$57/100)),ED102," ")</f>
        <v xml:space="preserve"> </v>
      </c>
      <c r="EF209" s="45" t="str">
        <f>IF(AND(EE106&gt;Results!$C$50*(Results!$C$57/100),EF106&lt;=Results!$C$50*(Results!$C$57/100)),EE102," ")</f>
        <v xml:space="preserve"> </v>
      </c>
      <c r="EG209" s="45" t="str">
        <f>IF(AND(EF106&gt;Results!$C$50*(Results!$C$57/100),EG106&lt;=Results!$C$50*(Results!$C$57/100)),EF102," ")</f>
        <v xml:space="preserve"> </v>
      </c>
      <c r="EH209" s="45" t="str">
        <f>IF(AND(EG106&gt;Results!$C$50*(Results!$C$57/100),EH106&lt;=Results!$C$50*(Results!$C$57/100)),EG102," ")</f>
        <v xml:space="preserve"> </v>
      </c>
      <c r="EI209" s="45" t="str">
        <f>IF(AND(EH106&gt;Results!$C$50*(Results!$C$57/100),EI106&lt;=Results!$C$50*(Results!$C$57/100)),EH102," ")</f>
        <v xml:space="preserve"> </v>
      </c>
      <c r="EJ209" s="45" t="str">
        <f>IF(AND(EI106&gt;Results!$C$50*(Results!$C$57/100),EJ106&lt;=Results!$C$50*(Results!$C$57/100)),EI102," ")</f>
        <v xml:space="preserve"> </v>
      </c>
      <c r="EK209" s="45" t="str">
        <f>IF(AND(EJ106&gt;Results!$C$50*(Results!$C$57/100),EK106&lt;=Results!$C$50*(Results!$C$57/100)),EJ102," ")</f>
        <v xml:space="preserve"> </v>
      </c>
      <c r="EL209" s="45" t="str">
        <f>IF(AND(EK106&gt;Results!$C$50*(Results!$C$57/100),EL106&lt;=Results!$C$50*(Results!$C$57/100)),EK102," ")</f>
        <v xml:space="preserve"> </v>
      </c>
      <c r="EM209" s="45" t="str">
        <f>IF(AND(EL106&gt;Results!$C$50*(Results!$C$57/100),EM106&lt;=Results!$C$50*(Results!$C$57/100)),EL102," ")</f>
        <v xml:space="preserve"> </v>
      </c>
      <c r="EN209" s="45" t="str">
        <f>IF(AND(EM106&gt;Results!$C$50*(Results!$C$57/100),EN106&lt;=Results!$C$50*(Results!$C$57/100)),EM102," ")</f>
        <v xml:space="preserve"> </v>
      </c>
      <c r="EO209" s="45" t="str">
        <f>IF(AND(EN106&gt;Results!$C$50*(Results!$C$57/100),EO106&lt;=Results!$C$50*(Results!$C$57/100)),EN102," ")</f>
        <v xml:space="preserve"> </v>
      </c>
      <c r="EP209" s="45" t="str">
        <f>IF(AND(EO106&gt;Results!$C$50*(Results!$C$57/100),EP106&lt;=Results!$C$50*(Results!$C$57/100)),EO102," ")</f>
        <v xml:space="preserve"> </v>
      </c>
      <c r="EQ209" s="45" t="str">
        <f>IF(AND(EP106&gt;Results!$C$50*(Results!$C$57/100),EQ106&lt;=Results!$C$50*(Results!$C$57/100)),EP102," ")</f>
        <v xml:space="preserve"> </v>
      </c>
      <c r="ER209" s="45" t="str">
        <f>IF(AND(EQ106&gt;Results!$C$50*(Results!$C$57/100),ER106&lt;=Results!$C$50*(Results!$C$57/100)),EQ102," ")</f>
        <v xml:space="preserve"> </v>
      </c>
      <c r="ES209" s="45" t="str">
        <f>IF(AND(ER106&gt;Results!$C$50*(Results!$C$57/100),ES106&lt;=Results!$C$50*(Results!$C$57/100)),ER102," ")</f>
        <v xml:space="preserve"> </v>
      </c>
      <c r="ET209" s="45" t="str">
        <f>IF(AND(ES106&gt;Results!$C$50*(Results!$C$57/100),ET106&lt;=Results!$C$50*(Results!$C$57/100)),ES102," ")</f>
        <v xml:space="preserve"> </v>
      </c>
      <c r="EU209" s="45" t="str">
        <f>IF(AND(ET106&gt;Results!$C$50*(Results!$C$57/100),EU106&lt;=Results!$C$50*(Results!$C$57/100)),ET102," ")</f>
        <v xml:space="preserve"> </v>
      </c>
      <c r="EV209" s="45" t="str">
        <f>IF(AND(EU106&gt;Results!$C$50*(Results!$C$57/100),EV106&lt;=Results!$C$50*(Results!$C$57/100)),EU102," ")</f>
        <v xml:space="preserve"> </v>
      </c>
      <c r="EW209" s="45" t="str">
        <f>IF(AND(EV106&gt;Results!$C$50*(Results!$C$57/100),EW106&lt;=Results!$C$50*(Results!$C$57/100)),EV102," ")</f>
        <v xml:space="preserve"> </v>
      </c>
      <c r="EX209" s="45" t="str">
        <f>IF(AND(EW106&gt;Results!$C$50*(Results!$C$57/100),EX106&lt;=Results!$C$50*(Results!$C$57/100)),EW102," ")</f>
        <v xml:space="preserve"> </v>
      </c>
      <c r="EY209" s="45" t="str">
        <f>IF(AND(EX106&gt;Results!$C$50*(Results!$C$57/100),EY106&lt;=Results!$C$50*(Results!$C$57/100)),EX102," ")</f>
        <v xml:space="preserve"> </v>
      </c>
      <c r="EZ209" s="45" t="str">
        <f>IF(AND(EY106&gt;Results!$C$50*(Results!$C$57/100),EZ106&lt;=Results!$C$50*(Results!$C$57/100)),EY102," ")</f>
        <v xml:space="preserve"> </v>
      </c>
      <c r="FA209" s="45" t="str">
        <f>IF(AND(EZ106&gt;Results!$C$50*(Results!$C$57/100),FA106&lt;=Results!$C$50*(Results!$C$57/100)),EZ102," ")</f>
        <v xml:space="preserve"> </v>
      </c>
      <c r="FB209" s="45" t="str">
        <f>IF(AND(FA106&gt;Results!$C$50*(Results!$C$57/100),FB106&lt;=Results!$C$50*(Results!$C$57/100)),FA102," ")</f>
        <v xml:space="preserve"> </v>
      </c>
      <c r="FC209" s="45" t="str">
        <f>IF(AND(FB106&gt;Results!$C$50*(Results!$C$57/100),FC106&lt;=Results!$C$50*(Results!$C$57/100)),FB102," ")</f>
        <v xml:space="preserve"> </v>
      </c>
      <c r="FD209" s="45" t="str">
        <f>IF(AND(FC106&gt;Results!$C$50*(Results!$C$57/100),FD106&lt;=Results!$C$50*(Results!$C$57/100)),FC102," ")</f>
        <v xml:space="preserve"> </v>
      </c>
      <c r="FE209" s="45" t="str">
        <f>IF(AND(FD106&gt;Results!$C$50*(Results!$C$57/100),FE106&lt;=Results!$C$50*(Results!$C$57/100)),FD102," ")</f>
        <v xml:space="preserve"> </v>
      </c>
      <c r="FF209" s="45" t="str">
        <f>IF(AND(FE106&gt;Results!$C$50*(Results!$C$57/100),FF106&lt;=Results!$C$50*(Results!$C$57/100)),FE102," ")</f>
        <v xml:space="preserve"> </v>
      </c>
      <c r="FG209" s="45" t="str">
        <f>IF(AND(FF106&gt;Results!$C$50*(Results!$C$57/100),FG106&lt;=Results!$C$50*(Results!$C$57/100)),FF102," ")</f>
        <v xml:space="preserve"> </v>
      </c>
      <c r="FH209" s="45" t="str">
        <f>IF(AND(FG106&gt;Results!$C$50*(Results!$C$57/100),FH106&lt;=Results!$C$50*(Results!$C$57/100)),FG102," ")</f>
        <v xml:space="preserve"> </v>
      </c>
      <c r="FI209" s="45" t="str">
        <f>IF(AND(FH106&gt;Results!$C$50*(Results!$C$57/100),FI106&lt;=Results!$C$50*(Results!$C$57/100)),FH102," ")</f>
        <v xml:space="preserve"> </v>
      </c>
      <c r="FJ209" s="45" t="str">
        <f>IF(AND(FI106&gt;Results!$C$50*(Results!$C$57/100),FJ106&lt;=Results!$C$50*(Results!$C$57/100)),FI102," ")</f>
        <v xml:space="preserve"> </v>
      </c>
      <c r="FK209" s="45" t="str">
        <f>IF(AND(FJ106&gt;Results!$C$50*(Results!$C$57/100),FK106&lt;=Results!$C$50*(Results!$C$57/100)),FJ102," ")</f>
        <v xml:space="preserve"> </v>
      </c>
      <c r="FL209" s="45" t="str">
        <f>IF(AND(FK106&gt;Results!$C$50*(Results!$C$57/100),FL106&lt;=Results!$C$50*(Results!$C$57/100)),FK102," ")</f>
        <v xml:space="preserve"> </v>
      </c>
      <c r="FM209" s="45" t="str">
        <f>IF(AND(FL106&gt;Results!$C$50*(Results!$C$57/100),FM106&lt;=Results!$C$50*(Results!$C$57/100)),FL102," ")</f>
        <v xml:space="preserve"> </v>
      </c>
      <c r="FN209" s="45" t="str">
        <f>IF(AND(FM106&gt;Results!$C$50*(Results!$C$57/100),FN106&lt;=Results!$C$50*(Results!$C$57/100)),FM102," ")</f>
        <v xml:space="preserve"> </v>
      </c>
      <c r="FO209" s="45" t="str">
        <f>IF(AND(FN106&gt;Results!$C$50*(Results!$C$57/100),FO106&lt;=Results!$C$50*(Results!$C$57/100)),FN102," ")</f>
        <v xml:space="preserve"> </v>
      </c>
      <c r="FP209" s="45" t="str">
        <f>IF(AND(FO106&gt;Results!$C$50*(Results!$C$57/100),FP106&lt;=Results!$C$50*(Results!$C$57/100)),FO102," ")</f>
        <v xml:space="preserve"> </v>
      </c>
      <c r="FQ209" s="45" t="str">
        <f>IF(AND(FP106&gt;Results!$C$50*(Results!$C$57/100),FQ106&lt;=Results!$C$50*(Results!$C$57/100)),FP102," ")</f>
        <v xml:space="preserve"> </v>
      </c>
      <c r="FR209" s="45" t="str">
        <f>IF(AND(FQ106&gt;Results!$C$50*(Results!$C$57/100),FR106&lt;=Results!$C$50*(Results!$C$57/100)),FQ102," ")</f>
        <v xml:space="preserve"> </v>
      </c>
      <c r="FS209" s="45" t="str">
        <f>IF(AND(FR106&gt;Results!$C$50*(Results!$C$57/100),FS106&lt;=Results!$C$50*(Results!$C$57/100)),FR102," ")</f>
        <v xml:space="preserve"> </v>
      </c>
      <c r="FT209" s="45" t="str">
        <f>IF(AND(FS106&gt;Results!$C$50*(Results!$C$57/100),FT106&lt;=Results!$C$50*(Results!$C$57/100)),FS102," ")</f>
        <v xml:space="preserve"> </v>
      </c>
      <c r="FU209" s="45" t="str">
        <f>IF(AND(FT106&gt;Results!$C$50*(Results!$C$57/100),FU106&lt;=Results!$C$50*(Results!$C$57/100)),FT102," ")</f>
        <v xml:space="preserve"> </v>
      </c>
      <c r="FV209" s="45" t="str">
        <f>IF(AND(FU106&gt;Results!$C$50*(Results!$C$57/100),FV106&lt;=Results!$C$50*(Results!$C$57/100)),FU102," ")</f>
        <v xml:space="preserve"> </v>
      </c>
      <c r="FW209" s="45" t="str">
        <f>IF(AND(FV106&gt;Results!$C$50*(Results!$C$57/100),FW106&lt;=Results!$C$50*(Results!$C$57/100)),FV102," ")</f>
        <v xml:space="preserve"> </v>
      </c>
      <c r="FX209" s="45" t="str">
        <f>IF(AND(FW106&gt;Results!$C$50*(Results!$C$57/100),FX106&lt;=Results!$C$50*(Results!$C$57/100)),FW102," ")</f>
        <v xml:space="preserve"> </v>
      </c>
      <c r="FY209" s="45" t="str">
        <f>IF(AND(FX106&gt;Results!$C$50*(Results!$C$57/100),FY106&lt;=Results!$C$50*(Results!$C$57/100)),FX102," ")</f>
        <v xml:space="preserve"> </v>
      </c>
      <c r="FZ209" s="45" t="str">
        <f>IF(AND(FY106&gt;Results!$C$50*(Results!$C$57/100),FZ106&lt;=Results!$C$50*(Results!$C$57/100)),FY102," ")</f>
        <v xml:space="preserve"> </v>
      </c>
      <c r="GA209" s="45" t="str">
        <f>IF(AND(FZ106&gt;Results!$C$50*(Results!$C$57/100),GA106&lt;=Results!$C$50*(Results!$C$57/100)),FZ102," ")</f>
        <v xml:space="preserve"> </v>
      </c>
      <c r="GB209" s="45" t="str">
        <f>IF(AND(GA106&gt;Results!$C$50*(Results!$C$57/100),GB106&lt;=Results!$C$50*(Results!$C$57/100)),GA102," ")</f>
        <v xml:space="preserve"> </v>
      </c>
      <c r="GC209" s="45" t="str">
        <f>IF(AND(GB106&gt;Results!$C$50*(Results!$C$57/100),GC106&lt;=Results!$C$50*(Results!$C$57/100)),GB102," ")</f>
        <v xml:space="preserve"> </v>
      </c>
      <c r="GD209" s="45" t="str">
        <f>IF(AND(GC106&gt;Results!$C$50*(Results!$C$57/100),GD106&lt;=Results!$C$50*(Results!$C$57/100)),GC102," ")</f>
        <v xml:space="preserve"> </v>
      </c>
      <c r="GE209" s="45" t="str">
        <f>IF(AND(GD106&gt;Results!$C$50*(Results!$C$57/100),GE106&lt;=Results!$C$50*(Results!$C$57/100)),GD102," ")</f>
        <v xml:space="preserve"> </v>
      </c>
      <c r="GF209" s="45" t="str">
        <f>IF(AND(GE106&gt;Results!$C$50*(Results!$C$57/100),GF106&lt;=Results!$C$50*(Results!$C$57/100)),GE102," ")</f>
        <v xml:space="preserve"> </v>
      </c>
      <c r="GG209" s="45" t="str">
        <f>IF(AND(GF106&gt;Results!$C$50*(Results!$C$57/100),GG106&lt;=Results!$C$50*(Results!$C$57/100)),GF102," ")</f>
        <v xml:space="preserve"> </v>
      </c>
      <c r="GH209" s="45" t="str">
        <f>IF(AND(GG106&gt;Results!$C$50*(Results!$C$57/100),GH106&lt;=Results!$C$50*(Results!$C$57/100)),GG102," ")</f>
        <v xml:space="preserve"> </v>
      </c>
      <c r="GI209" s="45" t="str">
        <f>IF(AND(GH106&gt;Results!$C$50*(Results!$C$57/100),GI106&lt;=Results!$C$50*(Results!$C$57/100)),GH102," ")</f>
        <v xml:space="preserve"> </v>
      </c>
      <c r="GJ209" s="45" t="str">
        <f>IF(AND(GI106&gt;Results!$C$50*(Results!$C$57/100),GJ106&lt;=Results!$C$50*(Results!$C$57/100)),GI102," ")</f>
        <v xml:space="preserve"> </v>
      </c>
      <c r="GK209" s="45" t="str">
        <f>IF(AND(GJ106&gt;Results!$C$50*(Results!$C$57/100),GK106&lt;=Results!$C$50*(Results!$C$57/100)),GJ102," ")</f>
        <v xml:space="preserve"> </v>
      </c>
      <c r="GL209" s="45" t="str">
        <f>IF(AND(GK106&gt;Results!$C$50*(Results!$C$57/100),GL106&lt;=Results!$C$50*(Results!$C$57/100)),GK102," ")</f>
        <v xml:space="preserve"> </v>
      </c>
      <c r="GM209" s="45" t="str">
        <f>IF(AND(GL106&gt;Results!$C$50*(Results!$C$57/100),GM106&lt;=Results!$C$50*(Results!$C$57/100)),GL102," ")</f>
        <v xml:space="preserve"> </v>
      </c>
      <c r="GN209" s="45" t="str">
        <f>IF(AND(GM106&gt;Results!$C$50*(Results!$C$57/100),GN106&lt;=Results!$C$50*(Results!$C$57/100)),GM102," ")</f>
        <v xml:space="preserve"> </v>
      </c>
      <c r="GO209" s="45" t="str">
        <f>IF(AND(GN106&gt;Results!$C$50*(Results!$C$57/100),GO106&lt;=Results!$C$50*(Results!$C$57/100)),GN102," ")</f>
        <v xml:space="preserve"> </v>
      </c>
      <c r="GP209" s="45" t="str">
        <f>IF(AND(GO106&gt;Results!$C$50*(Results!$C$57/100),GP106&lt;=Results!$C$50*(Results!$C$57/100)),GO102," ")</f>
        <v xml:space="preserve"> </v>
      </c>
      <c r="GQ209" s="45" t="str">
        <f>IF(AND(GP106&gt;Results!$C$50*(Results!$C$57/100),GQ106&lt;=Results!$C$50*(Results!$C$57/100)),GP102," ")</f>
        <v xml:space="preserve"> </v>
      </c>
      <c r="GR209" s="45" t="str">
        <f>IF(AND(GQ106&gt;Results!$C$50*(Results!$C$57/100),GR106&lt;=Results!$C$50*(Results!$C$57/100)),GQ102," ")</f>
        <v xml:space="preserve"> </v>
      </c>
      <c r="GS209" s="45" t="str">
        <f>IF(AND(GR106&gt;Results!$C$50*(Results!$C$57/100),GS106&lt;=Results!$C$50*(Results!$C$57/100)),GR102," ")</f>
        <v xml:space="preserve"> </v>
      </c>
      <c r="GT209" s="45" t="str">
        <f>IF(AND(GS106&gt;Results!$C$50*(Results!$C$57/100),GT106&lt;=Results!$C$50*(Results!$C$57/100)),GS102," ")</f>
        <v xml:space="preserve"> </v>
      </c>
      <c r="GU209" s="45" t="str">
        <f>IF(AND(GT106&gt;Results!$C$50*(Results!$C$57/100),GU106&lt;=Results!$C$50*(Results!$C$57/100)),GT102," ")</f>
        <v xml:space="preserve"> </v>
      </c>
      <c r="GV209" s="45" t="str">
        <f>IF(AND(GU106&gt;Results!$C$50*(Results!$C$57/100),GV106&lt;=Results!$C$50*(Results!$C$57/100)),GU102," ")</f>
        <v xml:space="preserve"> </v>
      </c>
      <c r="GW209" s="45" t="str">
        <f>IF(AND(GV106&gt;Results!$C$50*(Results!$C$57/100),GW106&lt;=Results!$C$50*(Results!$C$57/100)),GV102," ")</f>
        <v xml:space="preserve"> </v>
      </c>
      <c r="GX209" s="45" t="str">
        <f>IF(AND(GW106&gt;Results!$C$50*(Results!$C$57/100),GX106&lt;=Results!$C$50*(Results!$C$57/100)),GW102," ")</f>
        <v xml:space="preserve"> </v>
      </c>
      <c r="GY209" s="45" t="str">
        <f>IF(AND(GX106&gt;Results!$C$50*(Results!$C$57/100),GY106&lt;=Results!$C$50*(Results!$C$57/100)),GX102," ")</f>
        <v xml:space="preserve"> </v>
      </c>
      <c r="GZ209" s="45" t="str">
        <f>IF(AND(GY106&gt;Results!$C$50*(Results!$C$57/100),GZ106&lt;=Results!$C$50*(Results!$C$57/100)),GY102," ")</f>
        <v xml:space="preserve"> </v>
      </c>
      <c r="HA209" s="45" t="str">
        <f>IF(AND(GZ106&gt;Results!$C$50*(Results!$C$57/100),HA106&lt;=Results!$C$50*(Results!$C$57/100)),GZ102," ")</f>
        <v xml:space="preserve"> </v>
      </c>
      <c r="HB209" s="45" t="str">
        <f>IF(AND(HA106&gt;Results!$C$50*(Results!$C$57/100),HB106&lt;=Results!$C$50*(Results!$C$57/100)),HA102," ")</f>
        <v xml:space="preserve"> </v>
      </c>
      <c r="HC209" s="45" t="str">
        <f>IF(AND(HB106&gt;Results!$C$50*(Results!$C$57/100),HC106&lt;=Results!$C$50*(Results!$C$57/100)),HB102," ")</f>
        <v xml:space="preserve"> </v>
      </c>
      <c r="HD209" s="45" t="str">
        <f>IF(AND(HC106&gt;Results!$C$50*(Results!$C$57/100),HD106&lt;=Results!$C$50*(Results!$C$57/100)),HC102," ")</f>
        <v xml:space="preserve"> </v>
      </c>
      <c r="HE209" s="45" t="str">
        <f>IF(AND(HD106&gt;Results!$C$50*(Results!$C$57/100),HE106&lt;=Results!$C$50*(Results!$C$57/100)),HD102," ")</f>
        <v xml:space="preserve"> </v>
      </c>
      <c r="HF209" s="45" t="str">
        <f>IF(AND(HE106&gt;Results!$C$50*(Results!$C$57/100),HF106&lt;=Results!$C$50*(Results!$C$57/100)),HE102," ")</f>
        <v xml:space="preserve"> </v>
      </c>
      <c r="HG209" s="45" t="str">
        <f>IF(AND(HF106&gt;Results!$C$50*(Results!$C$57/100),HG106&lt;=Results!$C$50*(Results!$C$57/100)),HF102," ")</f>
        <v xml:space="preserve"> </v>
      </c>
      <c r="HH209" s="45" t="str">
        <f>IF(AND(HG106&gt;Results!$C$50*(Results!$C$57/100),HH106&lt;=Results!$C$50*(Results!$C$57/100)),HG102," ")</f>
        <v xml:space="preserve"> </v>
      </c>
      <c r="HI209" s="45" t="str">
        <f>IF(AND(HH106&gt;Results!$C$50*(Results!$C$57/100),HI106&lt;=Results!$C$50*(Results!$C$57/100)),HH102," ")</f>
        <v xml:space="preserve"> </v>
      </c>
      <c r="HJ209" s="45" t="str">
        <f>IF(AND(HI106&gt;Results!$C$50*(Results!$C$57/100),HJ106&lt;=Results!$C$50*(Results!$C$57/100)),HI102," ")</f>
        <v xml:space="preserve"> </v>
      </c>
      <c r="HK209" s="45" t="str">
        <f>IF(AND(HJ106&gt;Results!$C$50*(Results!$C$57/100),HK106&lt;=Results!$C$50*(Results!$C$57/100)),HJ102," ")</f>
        <v xml:space="preserve"> </v>
      </c>
      <c r="HL209" s="45" t="str">
        <f>IF(AND(HK106&gt;Results!$C$50*(Results!$C$57/100),HL106&lt;=Results!$C$50*(Results!$C$57/100)),HK102," ")</f>
        <v xml:space="preserve"> </v>
      </c>
      <c r="HM209" s="45" t="str">
        <f>IF(AND(HL106&gt;Results!$C$50*(Results!$C$57/100),HM106&lt;=Results!$C$50*(Results!$C$57/100)),HL102," ")</f>
        <v xml:space="preserve"> </v>
      </c>
      <c r="HN209" s="45" t="str">
        <f>IF(AND(HM106&gt;Results!$C$50*(Results!$C$57/100),HN106&lt;=Results!$C$50*(Results!$C$57/100)),HM102," ")</f>
        <v xml:space="preserve"> </v>
      </c>
      <c r="HO209" s="45" t="str">
        <f>IF(AND(HN106&gt;Results!$C$50*(Results!$C$57/100),HO106&lt;=Results!$C$50*(Results!$C$57/100)),HN102," ")</f>
        <v xml:space="preserve"> </v>
      </c>
      <c r="HP209" s="45" t="str">
        <f>IF(AND(HO106&gt;Results!$C$50*(Results!$C$57/100),HP106&lt;=Results!$C$50*(Results!$C$57/100)),HO102," ")</f>
        <v xml:space="preserve"> </v>
      </c>
      <c r="HQ209" s="45" t="str">
        <f>IF(AND(HP106&gt;Results!$C$50*(Results!$C$57/100),HQ106&lt;=Results!$C$50*(Results!$C$57/100)),HP102," ")</f>
        <v xml:space="preserve"> </v>
      </c>
      <c r="HR209" s="45" t="str">
        <f>IF(AND(HQ106&gt;Results!$C$50*(Results!$C$57/100),HR106&lt;=Results!$C$50*(Results!$C$57/100)),HQ102," ")</f>
        <v xml:space="preserve"> </v>
      </c>
      <c r="HS209" s="45" t="str">
        <f>IF(AND(HR106&gt;Results!$C$50*(Results!$C$57/100),HS106&lt;=Results!$C$50*(Results!$C$57/100)),HR102," ")</f>
        <v xml:space="preserve"> </v>
      </c>
      <c r="HT209" s="45" t="str">
        <f>IF(AND(HS106&gt;Results!$C$50*(Results!$C$57/100),HT106&lt;=Results!$C$50*(Results!$C$57/100)),HS102," ")</f>
        <v xml:space="preserve"> </v>
      </c>
      <c r="HU209" s="45" t="str">
        <f>IF(AND(HT106&gt;Results!$C$50*(Results!$C$57/100),HU106&lt;=Results!$C$50*(Results!$C$57/100)),HT102," ")</f>
        <v xml:space="preserve"> </v>
      </c>
      <c r="HV209" s="45" t="str">
        <f>IF(AND(HU106&gt;Results!$C$50*(Results!$C$57/100),HV106&lt;=Results!$C$50*(Results!$C$57/100)),HU102," ")</f>
        <v xml:space="preserve"> </v>
      </c>
      <c r="HW209" s="45" t="str">
        <f>IF(AND(HV106&gt;Results!$C$50*(Results!$C$57/100),HW106&lt;=Results!$C$50*(Results!$C$57/100)),HV102," ")</f>
        <v xml:space="preserve"> </v>
      </c>
      <c r="HX209" s="45" t="str">
        <f>IF(AND(HW106&gt;Results!$C$50*(Results!$C$57/100),HX106&lt;=Results!$C$50*(Results!$C$57/100)),HW102," ")</f>
        <v xml:space="preserve"> </v>
      </c>
      <c r="HY209" s="45" t="str">
        <f>IF(AND(HX106&gt;Results!$C$50*(Results!$C$57/100),HY106&lt;=Results!$C$50*(Results!$C$57/100)),HX102," ")</f>
        <v xml:space="preserve"> </v>
      </c>
      <c r="HZ209" s="45" t="str">
        <f>IF(AND(HY106&gt;Results!$C$50*(Results!$C$57/100),HZ106&lt;=Results!$C$50*(Results!$C$57/100)),HY102," ")</f>
        <v xml:space="preserve"> </v>
      </c>
      <c r="IA209" s="45" t="str">
        <f>IF(AND(HZ106&gt;Results!$C$50*(Results!$C$57/100),IA106&lt;=Results!$C$50*(Results!$C$57/100)),HZ102," ")</f>
        <v xml:space="preserve"> </v>
      </c>
      <c r="IB209" s="45" t="str">
        <f>IF(AND(IA106&gt;Results!$C$50*(Results!$C$57/100),IB106&lt;=Results!$C$50*(Results!$C$57/100)),IA102," ")</f>
        <v xml:space="preserve"> </v>
      </c>
      <c r="IC209" s="45" t="str">
        <f>IF(AND(IB106&gt;Results!$C$50*(Results!$C$57/100),IC106&lt;=Results!$C$50*(Results!$C$57/100)),IB102," ")</f>
        <v xml:space="preserve"> </v>
      </c>
      <c r="ID209" s="45" t="str">
        <f>IF(AND(IC106&gt;Results!$C$50*(Results!$C$57/100),ID106&lt;=Results!$C$50*(Results!$C$57/100)),IC102," ")</f>
        <v xml:space="preserve"> </v>
      </c>
      <c r="IE209" s="45" t="str">
        <f>IF(AND(ID106&gt;Results!$C$50*(Results!$C$57/100),IE106&lt;=Results!$C$50*(Results!$C$57/100)),ID102," ")</f>
        <v xml:space="preserve"> </v>
      </c>
      <c r="IF209" s="45" t="str">
        <f>IF(AND(IE106&gt;Results!$C$50*(Results!$C$57/100),IF106&lt;=Results!$C$50*(Results!$C$57/100)),IE102," ")</f>
        <v xml:space="preserve"> </v>
      </c>
      <c r="IG209" s="45" t="str">
        <f>IF(AND(IF106&gt;Results!$C$50*(Results!$C$57/100),IG106&lt;=Results!$C$50*(Results!$C$57/100)),IF102," ")</f>
        <v xml:space="preserve"> </v>
      </c>
      <c r="IH209" s="45" t="str">
        <f>IF(AND(IG106&gt;Results!$C$50*(Results!$C$57/100),IH106&lt;=Results!$C$50*(Results!$C$57/100)),IG102," ")</f>
        <v xml:space="preserve"> </v>
      </c>
      <c r="II209" s="45" t="str">
        <f>IF(AND(IH106&gt;Results!$C$50*(Results!$C$57/100),II106&lt;=Results!$C$50*(Results!$C$57/100)),IH102," ")</f>
        <v xml:space="preserve"> </v>
      </c>
      <c r="IJ209" s="45" t="str">
        <f>IF(AND(II106&gt;Results!$C$50*(Results!$C$57/100),IJ106&lt;=Results!$C$50*(Results!$C$57/100)),II102," ")</f>
        <v xml:space="preserve"> </v>
      </c>
      <c r="IK209" s="45" t="str">
        <f>IF(AND(IJ106&gt;Results!$C$50*(Results!$C$57/100),IK106&lt;=Results!$C$50*(Results!$C$57/100)),IJ102," ")</f>
        <v xml:space="preserve"> </v>
      </c>
      <c r="IL209" s="45" t="str">
        <f>IF(AND(IK106&gt;Results!$C$50*(Results!$C$57/100),IL106&lt;=Results!$C$50*(Results!$C$57/100)),IK102," ")</f>
        <v xml:space="preserve"> </v>
      </c>
      <c r="IM209" s="45" t="str">
        <f>IF(AND(IL106&gt;Results!$C$50*(Results!$C$57/100),IM106&lt;=Results!$C$50*(Results!$C$57/100)),IL102," ")</f>
        <v xml:space="preserve"> </v>
      </c>
      <c r="IN209" s="45" t="str">
        <f>IF(AND(IM106&gt;Results!$C$50*(Results!$C$57/100),IN106&lt;=Results!$C$50*(Results!$C$57/100)),IM102," ")</f>
        <v xml:space="preserve"> </v>
      </c>
      <c r="IO209" s="45" t="str">
        <f>IF(AND(IN106&gt;Results!$C$50*(Results!$C$57/100),IO106&lt;=Results!$C$50*(Results!$C$57/100)),IN102," ")</f>
        <v xml:space="preserve"> </v>
      </c>
      <c r="IP209" s="45" t="str">
        <f>IF(AND(IO106&gt;Results!$C$50*(Results!$C$57/100),IP106&lt;=Results!$C$50*(Results!$C$57/100)),IO102," ")</f>
        <v xml:space="preserve"> </v>
      </c>
      <c r="IQ209" s="45" t="str">
        <f>IF(AND(IP106&gt;Results!$C$50*(Results!$C$57/100),IQ106&lt;=Results!$C$50*(Results!$C$57/100)),IP102," ")</f>
        <v xml:space="preserve"> </v>
      </c>
      <c r="IR209" s="45" t="str">
        <f>IF(AND(IQ106&gt;Results!$C$50*(Results!$C$57/100),IR106&lt;=Results!$C$50*(Results!$C$57/100)),IQ102," ")</f>
        <v xml:space="preserve"> </v>
      </c>
    </row>
    <row r="210" spans="1:252" s="8" customFormat="1" hidden="1" x14ac:dyDescent="0.25">
      <c r="A210" s="45"/>
      <c r="B210" s="45"/>
      <c r="C210" s="21"/>
      <c r="D210" s="9"/>
      <c r="E210" s="45"/>
    </row>
    <row r="211" spans="1:252" s="8" customFormat="1" hidden="1" x14ac:dyDescent="0.25">
      <c r="A211" s="45"/>
      <c r="B211" s="417">
        <f>MAX(C144:IR144)</f>
        <v>0</v>
      </c>
      <c r="C211" s="21"/>
      <c r="D211" s="9"/>
    </row>
    <row r="212" spans="1:252" s="8" customFormat="1" hidden="1" x14ac:dyDescent="0.25">
      <c r="A212" s="45"/>
      <c r="B212" s="417">
        <f>MAX(C150:IR150)</f>
        <v>0</v>
      </c>
      <c r="C212" s="21"/>
      <c r="D212" s="9"/>
    </row>
    <row r="213" spans="1:252" s="8" customFormat="1" hidden="1" x14ac:dyDescent="0.25">
      <c r="A213" s="45"/>
      <c r="B213" s="417">
        <f>MAX(C149:IR149)</f>
        <v>0</v>
      </c>
      <c r="C213" s="21"/>
      <c r="D213" s="9"/>
    </row>
    <row r="214" spans="1:252" s="8" customFormat="1" hidden="1" x14ac:dyDescent="0.25">
      <c r="A214" s="45"/>
      <c r="B214" s="417">
        <f>MAX(C148:IR148)</f>
        <v>0</v>
      </c>
      <c r="C214" s="45"/>
    </row>
    <row r="215" spans="1:252" hidden="1" x14ac:dyDescent="0.25">
      <c r="A215" s="45"/>
      <c r="B215" s="417">
        <f>MAX(C151:IR151)</f>
        <v>0</v>
      </c>
      <c r="C215" s="45"/>
    </row>
    <row r="216" spans="1:252" hidden="1" x14ac:dyDescent="0.25">
      <c r="A216" s="45"/>
      <c r="B216" s="417">
        <f>MAX(C181:IR181)</f>
        <v>11.447228224281146</v>
      </c>
      <c r="C216" s="417">
        <f>MIN(C181:IR181)</f>
        <v>0</v>
      </c>
    </row>
    <row r="217" spans="1:252" hidden="1" x14ac:dyDescent="0.25">
      <c r="A217" s="45"/>
      <c r="B217" s="417">
        <f>MAX(C179:IR179)</f>
        <v>1</v>
      </c>
      <c r="C217" s="45"/>
    </row>
    <row r="218" spans="1:252" hidden="1" x14ac:dyDescent="0.25">
      <c r="A218" s="45"/>
      <c r="B218" s="417">
        <f>MAX(C182:IR182)</f>
        <v>795.02066369042257</v>
      </c>
      <c r="C218" s="45"/>
    </row>
    <row r="219" spans="1:252" hidden="1" x14ac:dyDescent="0.25">
      <c r="A219" s="45"/>
      <c r="B219" s="417">
        <f>MAX(C183:IR183)</f>
        <v>680</v>
      </c>
      <c r="C219" s="45"/>
    </row>
    <row r="220" spans="1:252" hidden="1" x14ac:dyDescent="0.25">
      <c r="A220" s="45"/>
      <c r="B220" s="417">
        <f>MAX(C162:IR162)</f>
        <v>2563.2255458517484</v>
      </c>
      <c r="C220" s="45"/>
    </row>
    <row r="221" spans="1:252" hidden="1" x14ac:dyDescent="0.25">
      <c r="A221" s="45"/>
      <c r="B221" s="417">
        <f>MAX(C207:IR207)</f>
        <v>3710.9034042668618</v>
      </c>
      <c r="C221" s="45"/>
    </row>
    <row r="222" spans="1:252" hidden="1" x14ac:dyDescent="0.25">
      <c r="A222" s="45"/>
      <c r="B222" s="417">
        <f>MAX(C208:IR208)</f>
        <v>2723.5392202134831</v>
      </c>
      <c r="C222" s="45"/>
    </row>
    <row r="223" spans="1:252" hidden="1" x14ac:dyDescent="0.25">
      <c r="A223" s="45"/>
      <c r="B223" s="417">
        <f>MAX(C209:IR209)</f>
        <v>1107.4530163965678</v>
      </c>
      <c r="C223" s="45"/>
    </row>
    <row r="224" spans="1:252" hidden="1" x14ac:dyDescent="0.25">
      <c r="A224" s="45"/>
      <c r="B224" s="417">
        <f>SUM(C54:IR54)</f>
        <v>0</v>
      </c>
      <c r="C224" s="45"/>
    </row>
    <row r="225" spans="1:252" hidden="1" x14ac:dyDescent="0.25"/>
    <row r="226" spans="1:252" hidden="1" x14ac:dyDescent="0.25">
      <c r="A226" s="293"/>
      <c r="B226" s="465" t="str">
        <f>LOOKUP(Dashboard!$J$35,$B$1:$IR$1,$B$3:$IR$3)</f>
        <v>In orbit</v>
      </c>
    </row>
    <row r="227" spans="1:252" hidden="1" x14ac:dyDescent="0.25">
      <c r="A227" s="293"/>
      <c r="B227" s="467">
        <f>LOOKUP(Dashboard!$J$35,$B$1:$IR$1,$B$4:$IR$4)</f>
        <v>90</v>
      </c>
      <c r="C227" s="466"/>
    </row>
    <row r="228" spans="1:252" hidden="1" x14ac:dyDescent="0.25">
      <c r="A228" s="293"/>
      <c r="B228" s="467">
        <f>LOOKUP(Dashboard!$J$35,$B$1:$IR$1,$B$14:$IR$14)</f>
        <v>0</v>
      </c>
      <c r="C228" s="465">
        <f>IF(AND(B228=0,B227&lt;&gt;180),B227,B228)</f>
        <v>90</v>
      </c>
    </row>
    <row r="229" spans="1:252" hidden="1" x14ac:dyDescent="0.25">
      <c r="A229" s="293"/>
      <c r="B229" s="465">
        <f>LOOKUP(Dashboard!$J$35,$B$1:$IR$1,$B$20:$IR$20)</f>
        <v>0</v>
      </c>
      <c r="C229" s="466"/>
    </row>
    <row r="230" spans="1:252" hidden="1" x14ac:dyDescent="0.25">
      <c r="A230" s="293"/>
      <c r="B230" s="465">
        <f>LOOKUP(Dashboard!$J$35,$B$1:$IR$1,$B$26:$IR$26)</f>
        <v>0</v>
      </c>
      <c r="C230" s="466"/>
    </row>
    <row r="231" spans="1:252" hidden="1" x14ac:dyDescent="0.25">
      <c r="A231" s="293"/>
      <c r="B231" s="465">
        <f>LOOKUP(Dashboard!$J$35,$B$1:$IR$1,$B$22:$IR$22)</f>
        <v>0</v>
      </c>
      <c r="C231" s="466"/>
    </row>
    <row r="232" spans="1:252" hidden="1" x14ac:dyDescent="0.25">
      <c r="A232" s="293"/>
      <c r="B232" s="465">
        <f>LOOKUP(Dashboard!$J$35,$B$1:$IR$1,$B$29:$IR$29)</f>
        <v>12072</v>
      </c>
      <c r="C232" s="466"/>
    </row>
    <row r="233" spans="1:252" hidden="1" x14ac:dyDescent="0.25">
      <c r="A233" s="293"/>
      <c r="B233" s="467">
        <f>LOOKUP(Dashboard!$J$35,$B$1:$IR$1,$B$24:$IR$24)</f>
        <v>400</v>
      </c>
    </row>
    <row r="234" spans="1:252" hidden="1" x14ac:dyDescent="0.25">
      <c r="A234" s="293"/>
      <c r="B234" s="465">
        <f>LOOKUP(Dashboard!$J$35,$B$1:$IR$1,$B$7:$IR$7)</f>
        <v>131250</v>
      </c>
    </row>
    <row r="235" spans="1:252" hidden="1" x14ac:dyDescent="0.25">
      <c r="A235" s="293"/>
      <c r="B235" s="465">
        <f>LOOKUP(Dashboard!$J$35,$B$1:$IR$1,$B$8:$IR$8)</f>
        <v>26250</v>
      </c>
    </row>
    <row r="236" spans="1:252" hidden="1" x14ac:dyDescent="0.25">
      <c r="A236" s="293"/>
      <c r="B236" s="465">
        <f>LOOKUP(Dashboard!$J$35,$B$1:$IR$1,$B$10:$IR$10)</f>
        <v>200000</v>
      </c>
    </row>
    <row r="237" spans="1:252" hidden="1" x14ac:dyDescent="0.25">
      <c r="A237" s="293"/>
      <c r="B237" s="465">
        <f>LOOKUP(Dashboard!$J$35,$B$1:$IR$1,$B$18:$IR$18)</f>
        <v>0</v>
      </c>
    </row>
    <row r="238" spans="1:252" hidden="1" x14ac:dyDescent="0.25">
      <c r="A238" s="293"/>
      <c r="B238" s="465">
        <f>LOOKUP(Dashboard!$J$35,$B$1:$IR$1,$B$147:$IR$147)</f>
        <v>0</v>
      </c>
    </row>
    <row r="239" spans="1:252" hidden="1" x14ac:dyDescent="0.25"/>
    <row r="240" spans="1:252" hidden="1" x14ac:dyDescent="0.25">
      <c r="A240" s="37"/>
      <c r="B240" s="45"/>
      <c r="C240" s="245">
        <f>IF(C165=1,C1,0)</f>
        <v>0</v>
      </c>
      <c r="D240" s="245">
        <f t="shared" ref="D240:BO240" si="495">IF(D165=1,D1,0)</f>
        <v>0</v>
      </c>
      <c r="E240" s="245">
        <f t="shared" si="495"/>
        <v>0</v>
      </c>
      <c r="F240" s="245">
        <f t="shared" si="495"/>
        <v>0</v>
      </c>
      <c r="G240" s="245">
        <f t="shared" si="495"/>
        <v>0</v>
      </c>
      <c r="H240" s="245">
        <f t="shared" si="495"/>
        <v>0</v>
      </c>
      <c r="I240" s="245">
        <f t="shared" si="495"/>
        <v>0</v>
      </c>
      <c r="J240" s="245">
        <f t="shared" si="495"/>
        <v>0</v>
      </c>
      <c r="K240" s="245">
        <f t="shared" si="495"/>
        <v>0</v>
      </c>
      <c r="L240" s="245">
        <f t="shared" si="495"/>
        <v>0</v>
      </c>
      <c r="M240" s="245">
        <f t="shared" si="495"/>
        <v>0</v>
      </c>
      <c r="N240" s="245">
        <f t="shared" si="495"/>
        <v>0</v>
      </c>
      <c r="O240" s="245">
        <f t="shared" si="495"/>
        <v>0</v>
      </c>
      <c r="P240" s="245">
        <f t="shared" si="495"/>
        <v>0</v>
      </c>
      <c r="Q240" s="245">
        <f t="shared" si="495"/>
        <v>0</v>
      </c>
      <c r="R240" s="245">
        <f t="shared" si="495"/>
        <v>0</v>
      </c>
      <c r="S240" s="245">
        <f t="shared" si="495"/>
        <v>0</v>
      </c>
      <c r="T240" s="245">
        <f t="shared" si="495"/>
        <v>0</v>
      </c>
      <c r="U240" s="245">
        <f t="shared" si="495"/>
        <v>0</v>
      </c>
      <c r="V240" s="245">
        <f t="shared" si="495"/>
        <v>0</v>
      </c>
      <c r="W240" s="245">
        <f t="shared" si="495"/>
        <v>0</v>
      </c>
      <c r="X240" s="245">
        <f t="shared" si="495"/>
        <v>0</v>
      </c>
      <c r="Y240" s="245">
        <f t="shared" si="495"/>
        <v>0</v>
      </c>
      <c r="Z240" s="245">
        <f t="shared" si="495"/>
        <v>0</v>
      </c>
      <c r="AA240" s="245">
        <f t="shared" si="495"/>
        <v>0</v>
      </c>
      <c r="AB240" s="245">
        <f t="shared" si="495"/>
        <v>0</v>
      </c>
      <c r="AC240" s="245">
        <f t="shared" si="495"/>
        <v>0</v>
      </c>
      <c r="AD240" s="245">
        <f t="shared" si="495"/>
        <v>0</v>
      </c>
      <c r="AE240" s="245">
        <f t="shared" si="495"/>
        <v>0</v>
      </c>
      <c r="AF240" s="245">
        <f t="shared" si="495"/>
        <v>0</v>
      </c>
      <c r="AG240" s="245">
        <f t="shared" si="495"/>
        <v>0</v>
      </c>
      <c r="AH240" s="245">
        <f t="shared" si="495"/>
        <v>0</v>
      </c>
      <c r="AI240" s="245">
        <f t="shared" si="495"/>
        <v>0</v>
      </c>
      <c r="AJ240" s="245">
        <f t="shared" si="495"/>
        <v>0</v>
      </c>
      <c r="AK240" s="245">
        <f t="shared" si="495"/>
        <v>0</v>
      </c>
      <c r="AL240" s="245">
        <f t="shared" si="495"/>
        <v>0</v>
      </c>
      <c r="AM240" s="245">
        <f t="shared" si="495"/>
        <v>0</v>
      </c>
      <c r="AN240" s="245">
        <f t="shared" si="495"/>
        <v>0</v>
      </c>
      <c r="AO240" s="245">
        <f t="shared" si="495"/>
        <v>0</v>
      </c>
      <c r="AP240" s="245">
        <f t="shared" si="495"/>
        <v>0</v>
      </c>
      <c r="AQ240" s="245">
        <f t="shared" si="495"/>
        <v>0</v>
      </c>
      <c r="AR240" s="245">
        <f t="shared" si="495"/>
        <v>0</v>
      </c>
      <c r="AS240" s="245">
        <f t="shared" si="495"/>
        <v>0</v>
      </c>
      <c r="AT240" s="245">
        <f t="shared" si="495"/>
        <v>0</v>
      </c>
      <c r="AU240" s="245">
        <f t="shared" si="495"/>
        <v>0</v>
      </c>
      <c r="AV240" s="245">
        <f t="shared" si="495"/>
        <v>0</v>
      </c>
      <c r="AW240" s="245">
        <f t="shared" si="495"/>
        <v>0</v>
      </c>
      <c r="AX240" s="245">
        <f t="shared" si="495"/>
        <v>0</v>
      </c>
      <c r="AY240" s="245">
        <f t="shared" si="495"/>
        <v>0</v>
      </c>
      <c r="AZ240" s="245">
        <f t="shared" si="495"/>
        <v>0</v>
      </c>
      <c r="BA240" s="245">
        <f t="shared" si="495"/>
        <v>0</v>
      </c>
      <c r="BB240" s="245">
        <f t="shared" si="495"/>
        <v>0</v>
      </c>
      <c r="BC240" s="245">
        <f t="shared" si="495"/>
        <v>0</v>
      </c>
      <c r="BD240" s="245">
        <f t="shared" si="495"/>
        <v>0</v>
      </c>
      <c r="BE240" s="245">
        <f t="shared" si="495"/>
        <v>0</v>
      </c>
      <c r="BF240" s="245">
        <f t="shared" si="495"/>
        <v>0</v>
      </c>
      <c r="BG240" s="245">
        <f t="shared" si="495"/>
        <v>0</v>
      </c>
      <c r="BH240" s="245">
        <f t="shared" si="495"/>
        <v>0</v>
      </c>
      <c r="BI240" s="245">
        <f t="shared" si="495"/>
        <v>0</v>
      </c>
      <c r="BJ240" s="245">
        <f t="shared" si="495"/>
        <v>0</v>
      </c>
      <c r="BK240" s="245">
        <f t="shared" si="495"/>
        <v>0</v>
      </c>
      <c r="BL240" s="245">
        <f t="shared" si="495"/>
        <v>0</v>
      </c>
      <c r="BM240" s="245">
        <f t="shared" si="495"/>
        <v>0</v>
      </c>
      <c r="BN240" s="245">
        <f t="shared" si="495"/>
        <v>0</v>
      </c>
      <c r="BO240" s="245">
        <f t="shared" si="495"/>
        <v>0</v>
      </c>
      <c r="BP240" s="245">
        <f t="shared" ref="BP240:EA240" si="496">IF(BP165=1,BP1,0)</f>
        <v>0</v>
      </c>
      <c r="BQ240" s="245">
        <f t="shared" si="496"/>
        <v>0</v>
      </c>
      <c r="BR240" s="245">
        <f t="shared" si="496"/>
        <v>0</v>
      </c>
      <c r="BS240" s="245">
        <f t="shared" si="496"/>
        <v>0</v>
      </c>
      <c r="BT240" s="245">
        <f t="shared" si="496"/>
        <v>0</v>
      </c>
      <c r="BU240" s="245">
        <f t="shared" si="496"/>
        <v>0</v>
      </c>
      <c r="BV240" s="245">
        <f t="shared" si="496"/>
        <v>0</v>
      </c>
      <c r="BW240" s="245">
        <f t="shared" si="496"/>
        <v>0</v>
      </c>
      <c r="BX240" s="245">
        <f t="shared" si="496"/>
        <v>0</v>
      </c>
      <c r="BY240" s="245">
        <f t="shared" si="496"/>
        <v>0</v>
      </c>
      <c r="BZ240" s="245">
        <f t="shared" si="496"/>
        <v>0</v>
      </c>
      <c r="CA240" s="245">
        <f t="shared" si="496"/>
        <v>0</v>
      </c>
      <c r="CB240" s="245">
        <f t="shared" si="496"/>
        <v>0</v>
      </c>
      <c r="CC240" s="245">
        <f t="shared" si="496"/>
        <v>0</v>
      </c>
      <c r="CD240" s="245">
        <f t="shared" si="496"/>
        <v>0</v>
      </c>
      <c r="CE240" s="245">
        <f t="shared" si="496"/>
        <v>0</v>
      </c>
      <c r="CF240" s="245">
        <f t="shared" si="496"/>
        <v>0</v>
      </c>
      <c r="CG240" s="245">
        <f t="shared" si="496"/>
        <v>0</v>
      </c>
      <c r="CH240" s="245">
        <f t="shared" si="496"/>
        <v>0</v>
      </c>
      <c r="CI240" s="245">
        <f t="shared" si="496"/>
        <v>0</v>
      </c>
      <c r="CJ240" s="245">
        <f t="shared" si="496"/>
        <v>0</v>
      </c>
      <c r="CK240" s="245">
        <f t="shared" si="496"/>
        <v>0</v>
      </c>
      <c r="CL240" s="245">
        <f t="shared" si="496"/>
        <v>0</v>
      </c>
      <c r="CM240" s="245">
        <f t="shared" si="496"/>
        <v>0</v>
      </c>
      <c r="CN240" s="245">
        <f t="shared" si="496"/>
        <v>0</v>
      </c>
      <c r="CO240" s="245">
        <f t="shared" si="496"/>
        <v>0</v>
      </c>
      <c r="CP240" s="245">
        <f t="shared" si="496"/>
        <v>0</v>
      </c>
      <c r="CQ240" s="245">
        <f t="shared" si="496"/>
        <v>0</v>
      </c>
      <c r="CR240" s="245">
        <f t="shared" si="496"/>
        <v>0</v>
      </c>
      <c r="CS240" s="245">
        <f t="shared" si="496"/>
        <v>95</v>
      </c>
      <c r="CT240" s="245">
        <f t="shared" si="496"/>
        <v>0</v>
      </c>
      <c r="CU240" s="245">
        <f t="shared" si="496"/>
        <v>0</v>
      </c>
      <c r="CV240" s="245">
        <f t="shared" si="496"/>
        <v>0</v>
      </c>
      <c r="CW240" s="245">
        <f t="shared" si="496"/>
        <v>0</v>
      </c>
      <c r="CX240" s="245">
        <f t="shared" si="496"/>
        <v>0</v>
      </c>
      <c r="CY240" s="245">
        <f t="shared" si="496"/>
        <v>0</v>
      </c>
      <c r="CZ240" s="245">
        <f t="shared" si="496"/>
        <v>0</v>
      </c>
      <c r="DA240" s="245">
        <f t="shared" si="496"/>
        <v>0</v>
      </c>
      <c r="DB240" s="245">
        <f t="shared" si="496"/>
        <v>0</v>
      </c>
      <c r="DC240" s="245">
        <f t="shared" si="496"/>
        <v>0</v>
      </c>
      <c r="DD240" s="245">
        <f t="shared" si="496"/>
        <v>0</v>
      </c>
      <c r="DE240" s="245">
        <f t="shared" si="496"/>
        <v>0</v>
      </c>
      <c r="DF240" s="245">
        <f t="shared" si="496"/>
        <v>0</v>
      </c>
      <c r="DG240" s="245">
        <f t="shared" si="496"/>
        <v>0</v>
      </c>
      <c r="DH240" s="245">
        <f t="shared" si="496"/>
        <v>0</v>
      </c>
      <c r="DI240" s="245">
        <f t="shared" si="496"/>
        <v>0</v>
      </c>
      <c r="DJ240" s="245">
        <f t="shared" si="496"/>
        <v>0</v>
      </c>
      <c r="DK240" s="245">
        <f t="shared" si="496"/>
        <v>0</v>
      </c>
      <c r="DL240" s="245">
        <f t="shared" si="496"/>
        <v>0</v>
      </c>
      <c r="DM240" s="245">
        <f t="shared" si="496"/>
        <v>0</v>
      </c>
      <c r="DN240" s="245">
        <f t="shared" si="496"/>
        <v>0</v>
      </c>
      <c r="DO240" s="245">
        <f t="shared" si="496"/>
        <v>0</v>
      </c>
      <c r="DP240" s="245">
        <f t="shared" si="496"/>
        <v>0</v>
      </c>
      <c r="DQ240" s="245">
        <f t="shared" si="496"/>
        <v>0</v>
      </c>
      <c r="DR240" s="245">
        <f t="shared" si="496"/>
        <v>0</v>
      </c>
      <c r="DS240" s="245">
        <f t="shared" si="496"/>
        <v>0</v>
      </c>
      <c r="DT240" s="245">
        <f t="shared" si="496"/>
        <v>0</v>
      </c>
      <c r="DU240" s="245">
        <f t="shared" si="496"/>
        <v>0</v>
      </c>
      <c r="DV240" s="245">
        <f t="shared" si="496"/>
        <v>0</v>
      </c>
      <c r="DW240" s="245">
        <f t="shared" si="496"/>
        <v>0</v>
      </c>
      <c r="DX240" s="245">
        <f t="shared" si="496"/>
        <v>0</v>
      </c>
      <c r="DY240" s="245">
        <f t="shared" si="496"/>
        <v>0</v>
      </c>
      <c r="DZ240" s="245">
        <f t="shared" si="496"/>
        <v>0</v>
      </c>
      <c r="EA240" s="245">
        <f t="shared" si="496"/>
        <v>0</v>
      </c>
      <c r="EB240" s="245">
        <f t="shared" ref="EB240:GM240" si="497">IF(EB165=1,EB1,0)</f>
        <v>0</v>
      </c>
      <c r="EC240" s="245">
        <f t="shared" si="497"/>
        <v>0</v>
      </c>
      <c r="ED240" s="245">
        <f t="shared" si="497"/>
        <v>0</v>
      </c>
      <c r="EE240" s="245">
        <f t="shared" si="497"/>
        <v>0</v>
      </c>
      <c r="EF240" s="245">
        <f t="shared" si="497"/>
        <v>0</v>
      </c>
      <c r="EG240" s="245">
        <f t="shared" si="497"/>
        <v>0</v>
      </c>
      <c r="EH240" s="245">
        <f t="shared" si="497"/>
        <v>0</v>
      </c>
      <c r="EI240" s="245">
        <f t="shared" si="497"/>
        <v>0</v>
      </c>
      <c r="EJ240" s="245">
        <f t="shared" si="497"/>
        <v>0</v>
      </c>
      <c r="EK240" s="245">
        <f t="shared" si="497"/>
        <v>0</v>
      </c>
      <c r="EL240" s="245">
        <f t="shared" si="497"/>
        <v>0</v>
      </c>
      <c r="EM240" s="245">
        <f t="shared" si="497"/>
        <v>0</v>
      </c>
      <c r="EN240" s="245">
        <f t="shared" si="497"/>
        <v>0</v>
      </c>
      <c r="EO240" s="245">
        <f t="shared" si="497"/>
        <v>0</v>
      </c>
      <c r="EP240" s="245">
        <f t="shared" si="497"/>
        <v>0</v>
      </c>
      <c r="EQ240" s="245">
        <f t="shared" si="497"/>
        <v>0</v>
      </c>
      <c r="ER240" s="245">
        <f t="shared" si="497"/>
        <v>0</v>
      </c>
      <c r="ES240" s="245">
        <f t="shared" si="497"/>
        <v>0</v>
      </c>
      <c r="ET240" s="245">
        <f t="shared" si="497"/>
        <v>0</v>
      </c>
      <c r="EU240" s="245">
        <f t="shared" si="497"/>
        <v>0</v>
      </c>
      <c r="EV240" s="245">
        <f t="shared" si="497"/>
        <v>0</v>
      </c>
      <c r="EW240" s="245">
        <f t="shared" si="497"/>
        <v>0</v>
      </c>
      <c r="EX240" s="245">
        <f t="shared" si="497"/>
        <v>0</v>
      </c>
      <c r="EY240" s="245">
        <f t="shared" si="497"/>
        <v>0</v>
      </c>
      <c r="EZ240" s="245">
        <f t="shared" si="497"/>
        <v>0</v>
      </c>
      <c r="FA240" s="245">
        <f t="shared" si="497"/>
        <v>0</v>
      </c>
      <c r="FB240" s="245">
        <f t="shared" si="497"/>
        <v>0</v>
      </c>
      <c r="FC240" s="245">
        <f t="shared" si="497"/>
        <v>0</v>
      </c>
      <c r="FD240" s="245">
        <f t="shared" si="497"/>
        <v>0</v>
      </c>
      <c r="FE240" s="245">
        <f t="shared" si="497"/>
        <v>0</v>
      </c>
      <c r="FF240" s="245">
        <f t="shared" si="497"/>
        <v>0</v>
      </c>
      <c r="FG240" s="245">
        <f t="shared" si="497"/>
        <v>0</v>
      </c>
      <c r="FH240" s="245">
        <f t="shared" si="497"/>
        <v>0</v>
      </c>
      <c r="FI240" s="245">
        <f t="shared" si="497"/>
        <v>0</v>
      </c>
      <c r="FJ240" s="245">
        <f t="shared" si="497"/>
        <v>0</v>
      </c>
      <c r="FK240" s="245">
        <f t="shared" si="497"/>
        <v>0</v>
      </c>
      <c r="FL240" s="245">
        <f t="shared" si="497"/>
        <v>0</v>
      </c>
      <c r="FM240" s="245">
        <f t="shared" si="497"/>
        <v>0</v>
      </c>
      <c r="FN240" s="245">
        <f t="shared" si="497"/>
        <v>0</v>
      </c>
      <c r="FO240" s="245">
        <f t="shared" si="497"/>
        <v>0</v>
      </c>
      <c r="FP240" s="245">
        <f t="shared" si="497"/>
        <v>0</v>
      </c>
      <c r="FQ240" s="245">
        <f t="shared" si="497"/>
        <v>0</v>
      </c>
      <c r="FR240" s="245">
        <f t="shared" si="497"/>
        <v>0</v>
      </c>
      <c r="FS240" s="245">
        <f t="shared" si="497"/>
        <v>0</v>
      </c>
      <c r="FT240" s="245">
        <f t="shared" si="497"/>
        <v>0</v>
      </c>
      <c r="FU240" s="245">
        <f t="shared" si="497"/>
        <v>0</v>
      </c>
      <c r="FV240" s="245">
        <f t="shared" si="497"/>
        <v>0</v>
      </c>
      <c r="FW240" s="245">
        <f t="shared" si="497"/>
        <v>0</v>
      </c>
      <c r="FX240" s="245">
        <f t="shared" si="497"/>
        <v>0</v>
      </c>
      <c r="FY240" s="245">
        <f t="shared" si="497"/>
        <v>0</v>
      </c>
      <c r="FZ240" s="245">
        <f t="shared" si="497"/>
        <v>0</v>
      </c>
      <c r="GA240" s="245">
        <f t="shared" si="497"/>
        <v>0</v>
      </c>
      <c r="GB240" s="245">
        <f t="shared" si="497"/>
        <v>0</v>
      </c>
      <c r="GC240" s="245">
        <f t="shared" si="497"/>
        <v>0</v>
      </c>
      <c r="GD240" s="245">
        <f t="shared" si="497"/>
        <v>0</v>
      </c>
      <c r="GE240" s="245">
        <f t="shared" si="497"/>
        <v>0</v>
      </c>
      <c r="GF240" s="245">
        <f t="shared" si="497"/>
        <v>0</v>
      </c>
      <c r="GG240" s="245">
        <f t="shared" si="497"/>
        <v>0</v>
      </c>
      <c r="GH240" s="245">
        <f t="shared" si="497"/>
        <v>0</v>
      </c>
      <c r="GI240" s="245">
        <f t="shared" si="497"/>
        <v>0</v>
      </c>
      <c r="GJ240" s="245">
        <f t="shared" si="497"/>
        <v>0</v>
      </c>
      <c r="GK240" s="245">
        <f t="shared" si="497"/>
        <v>0</v>
      </c>
      <c r="GL240" s="245">
        <f t="shared" si="497"/>
        <v>0</v>
      </c>
      <c r="GM240" s="245">
        <f t="shared" si="497"/>
        <v>0</v>
      </c>
      <c r="GN240" s="245">
        <f t="shared" ref="GN240:IR240" si="498">IF(GN165=1,GN1,0)</f>
        <v>0</v>
      </c>
      <c r="GO240" s="245">
        <f t="shared" si="498"/>
        <v>0</v>
      </c>
      <c r="GP240" s="245">
        <f t="shared" si="498"/>
        <v>0</v>
      </c>
      <c r="GQ240" s="245">
        <f t="shared" si="498"/>
        <v>0</v>
      </c>
      <c r="GR240" s="245">
        <f t="shared" si="498"/>
        <v>0</v>
      </c>
      <c r="GS240" s="245">
        <f t="shared" si="498"/>
        <v>0</v>
      </c>
      <c r="GT240" s="245">
        <f t="shared" si="498"/>
        <v>0</v>
      </c>
      <c r="GU240" s="245">
        <f t="shared" si="498"/>
        <v>0</v>
      </c>
      <c r="GV240" s="245">
        <f t="shared" si="498"/>
        <v>0</v>
      </c>
      <c r="GW240" s="245">
        <f t="shared" si="498"/>
        <v>0</v>
      </c>
      <c r="GX240" s="245">
        <f t="shared" si="498"/>
        <v>0</v>
      </c>
      <c r="GY240" s="245">
        <f t="shared" si="498"/>
        <v>0</v>
      </c>
      <c r="GZ240" s="245">
        <f t="shared" si="498"/>
        <v>0</v>
      </c>
      <c r="HA240" s="245">
        <f t="shared" si="498"/>
        <v>0</v>
      </c>
      <c r="HB240" s="245">
        <f t="shared" si="498"/>
        <v>0</v>
      </c>
      <c r="HC240" s="245">
        <f t="shared" si="498"/>
        <v>0</v>
      </c>
      <c r="HD240" s="245">
        <f t="shared" si="498"/>
        <v>0</v>
      </c>
      <c r="HE240" s="245">
        <f t="shared" si="498"/>
        <v>0</v>
      </c>
      <c r="HF240" s="245">
        <f t="shared" si="498"/>
        <v>0</v>
      </c>
      <c r="HG240" s="245">
        <f t="shared" si="498"/>
        <v>0</v>
      </c>
      <c r="HH240" s="245">
        <f t="shared" si="498"/>
        <v>0</v>
      </c>
      <c r="HI240" s="245">
        <f t="shared" si="498"/>
        <v>0</v>
      </c>
      <c r="HJ240" s="245">
        <f t="shared" si="498"/>
        <v>0</v>
      </c>
      <c r="HK240" s="245">
        <f t="shared" si="498"/>
        <v>0</v>
      </c>
      <c r="HL240" s="245">
        <f t="shared" si="498"/>
        <v>0</v>
      </c>
      <c r="HM240" s="245">
        <f t="shared" si="498"/>
        <v>0</v>
      </c>
      <c r="HN240" s="245">
        <f t="shared" si="498"/>
        <v>0</v>
      </c>
      <c r="HO240" s="245">
        <f t="shared" si="498"/>
        <v>0</v>
      </c>
      <c r="HP240" s="245">
        <f t="shared" si="498"/>
        <v>0</v>
      </c>
      <c r="HQ240" s="245">
        <f t="shared" si="498"/>
        <v>0</v>
      </c>
      <c r="HR240" s="245">
        <f t="shared" si="498"/>
        <v>0</v>
      </c>
      <c r="HS240" s="245">
        <f t="shared" si="498"/>
        <v>0</v>
      </c>
      <c r="HT240" s="245">
        <f t="shared" si="498"/>
        <v>0</v>
      </c>
      <c r="HU240" s="245">
        <f t="shared" si="498"/>
        <v>0</v>
      </c>
      <c r="HV240" s="245">
        <f t="shared" si="498"/>
        <v>0</v>
      </c>
      <c r="HW240" s="245">
        <f t="shared" si="498"/>
        <v>0</v>
      </c>
      <c r="HX240" s="245">
        <f t="shared" si="498"/>
        <v>0</v>
      </c>
      <c r="HY240" s="245">
        <f t="shared" si="498"/>
        <v>0</v>
      </c>
      <c r="HZ240" s="245">
        <f t="shared" si="498"/>
        <v>0</v>
      </c>
      <c r="IA240" s="245">
        <f t="shared" si="498"/>
        <v>0</v>
      </c>
      <c r="IB240" s="245">
        <f t="shared" si="498"/>
        <v>0</v>
      </c>
      <c r="IC240" s="245">
        <f t="shared" si="498"/>
        <v>0</v>
      </c>
      <c r="ID240" s="245">
        <f t="shared" si="498"/>
        <v>0</v>
      </c>
      <c r="IE240" s="245">
        <f t="shared" si="498"/>
        <v>0</v>
      </c>
      <c r="IF240" s="245">
        <f t="shared" si="498"/>
        <v>0</v>
      </c>
      <c r="IG240" s="245">
        <f t="shared" si="498"/>
        <v>0</v>
      </c>
      <c r="IH240" s="245">
        <f t="shared" si="498"/>
        <v>0</v>
      </c>
      <c r="II240" s="245">
        <f t="shared" si="498"/>
        <v>0</v>
      </c>
      <c r="IJ240" s="245">
        <f t="shared" si="498"/>
        <v>0</v>
      </c>
      <c r="IK240" s="245">
        <f t="shared" si="498"/>
        <v>0</v>
      </c>
      <c r="IL240" s="245">
        <f t="shared" si="498"/>
        <v>0</v>
      </c>
      <c r="IM240" s="245">
        <f t="shared" si="498"/>
        <v>0</v>
      </c>
      <c r="IN240" s="245">
        <f t="shared" si="498"/>
        <v>0</v>
      </c>
      <c r="IO240" s="245">
        <f t="shared" si="498"/>
        <v>0</v>
      </c>
      <c r="IP240" s="245">
        <f t="shared" si="498"/>
        <v>0</v>
      </c>
      <c r="IQ240" s="245">
        <f t="shared" si="498"/>
        <v>0</v>
      </c>
      <c r="IR240" s="245">
        <f t="shared" si="498"/>
        <v>0</v>
      </c>
    </row>
    <row r="241" spans="1:252" hidden="1" x14ac:dyDescent="0.25">
      <c r="A241" s="45"/>
      <c r="B241" s="2"/>
      <c r="C241" s="245">
        <f>MAX(C240:IR240)</f>
        <v>95</v>
      </c>
      <c r="D241" s="247"/>
      <c r="E241" s="247"/>
      <c r="F241" s="247"/>
      <c r="G241" s="247"/>
      <c r="H241" s="247"/>
      <c r="I241" s="247"/>
      <c r="J241" s="247"/>
      <c r="K241" s="247"/>
      <c r="L241" s="247"/>
      <c r="M241" s="247"/>
      <c r="N241" s="247"/>
      <c r="O241" s="247"/>
      <c r="P241" s="247"/>
      <c r="Q241" s="247"/>
      <c r="R241" s="247"/>
      <c r="S241" s="247"/>
      <c r="T241" s="247"/>
      <c r="U241" s="247"/>
      <c r="V241" s="247"/>
      <c r="W241" s="247"/>
      <c r="X241" s="247"/>
      <c r="Y241" s="247"/>
      <c r="Z241" s="247"/>
      <c r="AA241" s="247"/>
      <c r="AB241" s="247"/>
      <c r="AC241" s="247"/>
      <c r="AD241" s="247"/>
      <c r="AE241" s="247"/>
      <c r="AF241" s="247"/>
      <c r="AG241" s="247"/>
      <c r="AH241" s="247"/>
      <c r="AI241" s="247"/>
      <c r="AJ241" s="247"/>
      <c r="AK241" s="247"/>
      <c r="AL241" s="247"/>
      <c r="AM241" s="247"/>
      <c r="AN241" s="247"/>
      <c r="AO241" s="247"/>
      <c r="AP241" s="247"/>
      <c r="AQ241" s="247"/>
      <c r="AR241" s="247"/>
      <c r="AS241" s="247"/>
      <c r="AT241" s="247"/>
      <c r="AU241" s="247"/>
      <c r="AV241" s="247"/>
      <c r="AW241" s="247"/>
      <c r="AX241" s="247"/>
      <c r="AY241" s="247"/>
      <c r="AZ241" s="247"/>
      <c r="BA241" s="247"/>
      <c r="BB241" s="247"/>
      <c r="BC241" s="247"/>
      <c r="BD241" s="247"/>
      <c r="BE241" s="247"/>
      <c r="BF241" s="247"/>
      <c r="BG241" s="247"/>
      <c r="BH241" s="247"/>
      <c r="BI241" s="247"/>
      <c r="BJ241" s="247"/>
      <c r="BK241" s="247"/>
      <c r="BL241" s="247"/>
      <c r="BM241" s="247"/>
      <c r="BN241" s="247"/>
      <c r="BO241" s="247"/>
      <c r="BP241" s="247"/>
      <c r="BQ241" s="247"/>
      <c r="BR241" s="247"/>
      <c r="BS241" s="247"/>
      <c r="BT241" s="247"/>
      <c r="BU241" s="247"/>
      <c r="BV241" s="247"/>
      <c r="BW241" s="247"/>
      <c r="BX241" s="247"/>
      <c r="BY241" s="247"/>
      <c r="BZ241" s="247"/>
      <c r="CA241" s="247"/>
      <c r="CB241" s="247"/>
      <c r="CC241" s="247"/>
      <c r="CD241" s="247"/>
      <c r="CE241" s="247"/>
      <c r="CF241" s="247"/>
      <c r="CG241" s="247"/>
      <c r="CH241" s="247"/>
      <c r="CI241" s="247"/>
      <c r="CJ241" s="247"/>
      <c r="CK241" s="247"/>
      <c r="CL241" s="247"/>
      <c r="CM241" s="247"/>
      <c r="CN241" s="247"/>
      <c r="CO241" s="247"/>
      <c r="CP241" s="247"/>
      <c r="CQ241" s="247"/>
      <c r="CR241" s="247"/>
      <c r="CS241" s="247"/>
      <c r="CT241" s="247"/>
      <c r="CU241" s="247"/>
      <c r="CV241" s="247"/>
      <c r="CW241" s="247"/>
      <c r="CX241" s="247"/>
      <c r="CY241" s="247"/>
      <c r="CZ241" s="247"/>
      <c r="DA241" s="247"/>
      <c r="DB241" s="247"/>
      <c r="DC241" s="247"/>
      <c r="DD241" s="247"/>
      <c r="DE241" s="247"/>
      <c r="DF241" s="247"/>
      <c r="DG241" s="247"/>
      <c r="DH241" s="247"/>
      <c r="DI241" s="247"/>
      <c r="DJ241" s="247"/>
      <c r="DK241" s="247"/>
      <c r="DL241" s="247"/>
      <c r="DM241" s="247"/>
      <c r="DN241" s="247"/>
      <c r="DO241" s="247"/>
      <c r="DP241" s="247"/>
      <c r="DQ241" s="247"/>
      <c r="DR241" s="247"/>
      <c r="DS241" s="247"/>
      <c r="DT241" s="247"/>
      <c r="DU241" s="247"/>
      <c r="DV241" s="247"/>
      <c r="DW241" s="247"/>
      <c r="DX241" s="247"/>
      <c r="DY241" s="247"/>
      <c r="DZ241" s="247"/>
      <c r="EA241" s="247"/>
      <c r="EB241" s="247"/>
      <c r="EC241" s="247"/>
      <c r="ED241" s="247"/>
      <c r="EE241" s="247"/>
      <c r="EF241" s="247"/>
      <c r="EG241" s="247"/>
      <c r="EH241" s="247"/>
      <c r="EI241" s="247"/>
      <c r="EJ241" s="247"/>
      <c r="EK241" s="247"/>
      <c r="EL241" s="247"/>
      <c r="EM241" s="247"/>
      <c r="EN241" s="247"/>
      <c r="EO241" s="247"/>
      <c r="EP241" s="247"/>
      <c r="EQ241" s="247"/>
      <c r="ER241" s="247"/>
      <c r="ES241" s="247"/>
      <c r="ET241" s="247"/>
      <c r="EU241" s="247"/>
      <c r="EV241" s="247"/>
      <c r="EW241" s="247"/>
      <c r="EX241" s="247"/>
      <c r="EY241" s="247"/>
      <c r="EZ241" s="247"/>
      <c r="FA241" s="247"/>
      <c r="FB241" s="247"/>
      <c r="FC241" s="247"/>
      <c r="FD241" s="247"/>
      <c r="FE241" s="247"/>
      <c r="FF241" s="247"/>
      <c r="FG241" s="247"/>
      <c r="FH241" s="247"/>
      <c r="FI241" s="247"/>
      <c r="FJ241" s="247"/>
      <c r="FK241" s="247"/>
      <c r="FL241" s="247"/>
      <c r="FM241" s="247"/>
      <c r="FN241" s="247"/>
      <c r="FO241" s="247"/>
      <c r="FP241" s="247"/>
      <c r="FQ241" s="247"/>
      <c r="FR241" s="247"/>
      <c r="FS241" s="247"/>
      <c r="FT241" s="247"/>
      <c r="FU241" s="247"/>
      <c r="FV241" s="247"/>
      <c r="FW241" s="247"/>
      <c r="FX241" s="247"/>
      <c r="FY241" s="247"/>
      <c r="FZ241" s="247"/>
      <c r="GA241" s="247"/>
      <c r="GB241" s="247"/>
      <c r="GC241" s="247"/>
      <c r="GD241" s="247"/>
      <c r="GE241" s="247"/>
      <c r="GF241" s="247"/>
      <c r="GG241" s="247"/>
      <c r="GH241" s="247"/>
      <c r="GI241" s="247"/>
      <c r="GJ241" s="247"/>
      <c r="GK241" s="247"/>
      <c r="GL241" s="247"/>
      <c r="GM241" s="247"/>
      <c r="GN241" s="247"/>
      <c r="GO241" s="247"/>
      <c r="GP241" s="247"/>
      <c r="GQ241" s="247"/>
      <c r="GR241" s="247"/>
      <c r="GS241" s="247"/>
      <c r="GT241" s="247"/>
      <c r="GU241" s="247"/>
      <c r="GV241" s="247"/>
      <c r="GW241" s="247"/>
      <c r="GX241" s="247"/>
      <c r="GY241" s="247"/>
      <c r="GZ241" s="247"/>
      <c r="HA241" s="247"/>
      <c r="HB241" s="247"/>
      <c r="HC241" s="247"/>
      <c r="HD241" s="247"/>
      <c r="HE241" s="247"/>
      <c r="HF241" s="247"/>
      <c r="HG241" s="247"/>
      <c r="HH241" s="247"/>
      <c r="HI241" s="247"/>
      <c r="HJ241" s="247"/>
      <c r="HK241" s="247"/>
      <c r="HL241" s="247"/>
      <c r="HM241" s="247"/>
      <c r="HN241" s="247"/>
      <c r="HO241" s="247"/>
      <c r="HP241" s="247"/>
      <c r="HQ241" s="247"/>
      <c r="HR241" s="247"/>
      <c r="HS241" s="247"/>
      <c r="HT241" s="247"/>
      <c r="HU241" s="247"/>
      <c r="HV241" s="247"/>
      <c r="HW241" s="247"/>
      <c r="HX241" s="247"/>
      <c r="HY241" s="247"/>
      <c r="HZ241" s="247"/>
      <c r="IA241" s="247"/>
      <c r="IB241" s="247"/>
      <c r="IC241" s="247"/>
      <c r="ID241" s="247"/>
      <c r="IE241" s="247"/>
      <c r="IF241" s="247"/>
      <c r="IG241" s="247"/>
      <c r="IH241" s="247"/>
      <c r="II241" s="247"/>
      <c r="IJ241" s="247"/>
      <c r="IK241" s="247"/>
      <c r="IL241" s="247"/>
      <c r="IM241" s="247"/>
      <c r="IN241" s="247"/>
      <c r="IO241" s="247"/>
      <c r="IP241" s="247"/>
      <c r="IQ241" s="247"/>
      <c r="IR241" s="247"/>
    </row>
    <row r="242" spans="1:252" hidden="1" x14ac:dyDescent="0.25">
      <c r="A242" s="37"/>
      <c r="B242" s="2"/>
      <c r="C242" s="245">
        <f>IF(C168=1,C1,0)</f>
        <v>0</v>
      </c>
      <c r="D242" s="245">
        <f t="shared" ref="D242:BO242" si="499">IF(D168=1,D1,0)</f>
        <v>0</v>
      </c>
      <c r="E242" s="245">
        <f t="shared" si="499"/>
        <v>0</v>
      </c>
      <c r="F242" s="245">
        <f t="shared" si="499"/>
        <v>0</v>
      </c>
      <c r="G242" s="245">
        <f t="shared" si="499"/>
        <v>0</v>
      </c>
      <c r="H242" s="245">
        <f t="shared" si="499"/>
        <v>0</v>
      </c>
      <c r="I242" s="245">
        <f t="shared" si="499"/>
        <v>0</v>
      </c>
      <c r="J242" s="245">
        <f t="shared" si="499"/>
        <v>0</v>
      </c>
      <c r="K242" s="245">
        <f t="shared" si="499"/>
        <v>0</v>
      </c>
      <c r="L242" s="245">
        <f t="shared" si="499"/>
        <v>0</v>
      </c>
      <c r="M242" s="245">
        <f t="shared" si="499"/>
        <v>0</v>
      </c>
      <c r="N242" s="245">
        <f t="shared" si="499"/>
        <v>0</v>
      </c>
      <c r="O242" s="245">
        <f t="shared" si="499"/>
        <v>0</v>
      </c>
      <c r="P242" s="245">
        <f t="shared" si="499"/>
        <v>0</v>
      </c>
      <c r="Q242" s="245">
        <f t="shared" si="499"/>
        <v>0</v>
      </c>
      <c r="R242" s="245">
        <f t="shared" si="499"/>
        <v>0</v>
      </c>
      <c r="S242" s="245">
        <f t="shared" si="499"/>
        <v>0</v>
      </c>
      <c r="T242" s="245">
        <f t="shared" si="499"/>
        <v>0</v>
      </c>
      <c r="U242" s="245">
        <f t="shared" si="499"/>
        <v>0</v>
      </c>
      <c r="V242" s="245">
        <f t="shared" si="499"/>
        <v>0</v>
      </c>
      <c r="W242" s="245">
        <f t="shared" si="499"/>
        <v>0</v>
      </c>
      <c r="X242" s="245">
        <f t="shared" si="499"/>
        <v>0</v>
      </c>
      <c r="Y242" s="245">
        <f t="shared" si="499"/>
        <v>0</v>
      </c>
      <c r="Z242" s="245">
        <f t="shared" si="499"/>
        <v>0</v>
      </c>
      <c r="AA242" s="245">
        <f t="shared" si="499"/>
        <v>0</v>
      </c>
      <c r="AB242" s="245">
        <f t="shared" si="499"/>
        <v>0</v>
      </c>
      <c r="AC242" s="245">
        <f t="shared" si="499"/>
        <v>0</v>
      </c>
      <c r="AD242" s="245">
        <f t="shared" si="499"/>
        <v>0</v>
      </c>
      <c r="AE242" s="245">
        <f t="shared" si="499"/>
        <v>0</v>
      </c>
      <c r="AF242" s="245">
        <f t="shared" si="499"/>
        <v>0</v>
      </c>
      <c r="AG242" s="245">
        <f t="shared" si="499"/>
        <v>0</v>
      </c>
      <c r="AH242" s="245">
        <f t="shared" si="499"/>
        <v>0</v>
      </c>
      <c r="AI242" s="245">
        <f t="shared" si="499"/>
        <v>0</v>
      </c>
      <c r="AJ242" s="245">
        <f t="shared" si="499"/>
        <v>0</v>
      </c>
      <c r="AK242" s="245">
        <f t="shared" si="499"/>
        <v>0</v>
      </c>
      <c r="AL242" s="245">
        <f t="shared" si="499"/>
        <v>0</v>
      </c>
      <c r="AM242" s="245">
        <f t="shared" si="499"/>
        <v>0</v>
      </c>
      <c r="AN242" s="245">
        <f t="shared" si="499"/>
        <v>0</v>
      </c>
      <c r="AO242" s="245">
        <f t="shared" si="499"/>
        <v>0</v>
      </c>
      <c r="AP242" s="245">
        <f t="shared" si="499"/>
        <v>0</v>
      </c>
      <c r="AQ242" s="245">
        <f t="shared" si="499"/>
        <v>0</v>
      </c>
      <c r="AR242" s="245">
        <f t="shared" si="499"/>
        <v>0</v>
      </c>
      <c r="AS242" s="245">
        <f t="shared" si="499"/>
        <v>0</v>
      </c>
      <c r="AT242" s="245">
        <f t="shared" si="499"/>
        <v>0</v>
      </c>
      <c r="AU242" s="245">
        <f t="shared" si="499"/>
        <v>0</v>
      </c>
      <c r="AV242" s="245">
        <f t="shared" si="499"/>
        <v>0</v>
      </c>
      <c r="AW242" s="245">
        <f t="shared" si="499"/>
        <v>0</v>
      </c>
      <c r="AX242" s="245">
        <f t="shared" si="499"/>
        <v>0</v>
      </c>
      <c r="AY242" s="245">
        <f t="shared" si="499"/>
        <v>0</v>
      </c>
      <c r="AZ242" s="245">
        <f t="shared" si="499"/>
        <v>0</v>
      </c>
      <c r="BA242" s="245">
        <f t="shared" si="499"/>
        <v>0</v>
      </c>
      <c r="BB242" s="245">
        <f t="shared" si="499"/>
        <v>0</v>
      </c>
      <c r="BC242" s="245">
        <f t="shared" si="499"/>
        <v>0</v>
      </c>
      <c r="BD242" s="245">
        <f t="shared" si="499"/>
        <v>0</v>
      </c>
      <c r="BE242" s="245">
        <f t="shared" si="499"/>
        <v>0</v>
      </c>
      <c r="BF242" s="245">
        <f t="shared" si="499"/>
        <v>0</v>
      </c>
      <c r="BG242" s="245">
        <f t="shared" si="499"/>
        <v>0</v>
      </c>
      <c r="BH242" s="245">
        <f t="shared" si="499"/>
        <v>0</v>
      </c>
      <c r="BI242" s="245">
        <f t="shared" si="499"/>
        <v>0</v>
      </c>
      <c r="BJ242" s="245">
        <f t="shared" si="499"/>
        <v>0</v>
      </c>
      <c r="BK242" s="245">
        <f t="shared" si="499"/>
        <v>0</v>
      </c>
      <c r="BL242" s="245">
        <f t="shared" si="499"/>
        <v>0</v>
      </c>
      <c r="BM242" s="245">
        <f t="shared" si="499"/>
        <v>0</v>
      </c>
      <c r="BN242" s="245">
        <f t="shared" si="499"/>
        <v>0</v>
      </c>
      <c r="BO242" s="245">
        <f t="shared" si="499"/>
        <v>0</v>
      </c>
      <c r="BP242" s="245">
        <f t="shared" ref="BP242:EA242" si="500">IF(BP168=1,BP1,0)</f>
        <v>0</v>
      </c>
      <c r="BQ242" s="245">
        <f t="shared" si="500"/>
        <v>0</v>
      </c>
      <c r="BR242" s="245">
        <f t="shared" si="500"/>
        <v>0</v>
      </c>
      <c r="BS242" s="245">
        <f t="shared" si="500"/>
        <v>0</v>
      </c>
      <c r="BT242" s="245">
        <f t="shared" si="500"/>
        <v>0</v>
      </c>
      <c r="BU242" s="245">
        <f t="shared" si="500"/>
        <v>0</v>
      </c>
      <c r="BV242" s="245">
        <f t="shared" si="500"/>
        <v>0</v>
      </c>
      <c r="BW242" s="245">
        <f t="shared" si="500"/>
        <v>0</v>
      </c>
      <c r="BX242" s="245">
        <f t="shared" si="500"/>
        <v>0</v>
      </c>
      <c r="BY242" s="245">
        <f t="shared" si="500"/>
        <v>0</v>
      </c>
      <c r="BZ242" s="245">
        <f t="shared" si="500"/>
        <v>0</v>
      </c>
      <c r="CA242" s="245">
        <f t="shared" si="500"/>
        <v>0</v>
      </c>
      <c r="CB242" s="245">
        <f t="shared" si="500"/>
        <v>0</v>
      </c>
      <c r="CC242" s="245">
        <f t="shared" si="500"/>
        <v>0</v>
      </c>
      <c r="CD242" s="245">
        <f t="shared" si="500"/>
        <v>0</v>
      </c>
      <c r="CE242" s="245">
        <f t="shared" si="500"/>
        <v>0</v>
      </c>
      <c r="CF242" s="245">
        <f t="shared" si="500"/>
        <v>0</v>
      </c>
      <c r="CG242" s="245">
        <f t="shared" si="500"/>
        <v>0</v>
      </c>
      <c r="CH242" s="245">
        <f t="shared" si="500"/>
        <v>0</v>
      </c>
      <c r="CI242" s="245">
        <f t="shared" si="500"/>
        <v>0</v>
      </c>
      <c r="CJ242" s="245">
        <f t="shared" si="500"/>
        <v>0</v>
      </c>
      <c r="CK242" s="245">
        <f t="shared" si="500"/>
        <v>0</v>
      </c>
      <c r="CL242" s="245">
        <f t="shared" si="500"/>
        <v>0</v>
      </c>
      <c r="CM242" s="245">
        <f t="shared" si="500"/>
        <v>0</v>
      </c>
      <c r="CN242" s="245">
        <f t="shared" si="500"/>
        <v>0</v>
      </c>
      <c r="CO242" s="245">
        <f t="shared" si="500"/>
        <v>0</v>
      </c>
      <c r="CP242" s="245">
        <f t="shared" si="500"/>
        <v>0</v>
      </c>
      <c r="CQ242" s="245">
        <f t="shared" si="500"/>
        <v>0</v>
      </c>
      <c r="CR242" s="245">
        <f t="shared" si="500"/>
        <v>0</v>
      </c>
      <c r="CS242" s="245">
        <f t="shared" si="500"/>
        <v>0</v>
      </c>
      <c r="CT242" s="245">
        <f t="shared" si="500"/>
        <v>0</v>
      </c>
      <c r="CU242" s="245">
        <f t="shared" si="500"/>
        <v>0</v>
      </c>
      <c r="CV242" s="245">
        <f t="shared" si="500"/>
        <v>0</v>
      </c>
      <c r="CW242" s="245">
        <f t="shared" si="500"/>
        <v>0</v>
      </c>
      <c r="CX242" s="245">
        <f t="shared" si="500"/>
        <v>0</v>
      </c>
      <c r="CY242" s="245">
        <f t="shared" si="500"/>
        <v>0</v>
      </c>
      <c r="CZ242" s="245">
        <f t="shared" si="500"/>
        <v>0</v>
      </c>
      <c r="DA242" s="245">
        <f t="shared" si="500"/>
        <v>0</v>
      </c>
      <c r="DB242" s="245">
        <f t="shared" si="500"/>
        <v>0</v>
      </c>
      <c r="DC242" s="245">
        <f t="shared" si="500"/>
        <v>0</v>
      </c>
      <c r="DD242" s="245">
        <f t="shared" si="500"/>
        <v>0</v>
      </c>
      <c r="DE242" s="245">
        <f t="shared" si="500"/>
        <v>0</v>
      </c>
      <c r="DF242" s="245">
        <f t="shared" si="500"/>
        <v>0</v>
      </c>
      <c r="DG242" s="245">
        <f t="shared" si="500"/>
        <v>0</v>
      </c>
      <c r="DH242" s="245">
        <f t="shared" si="500"/>
        <v>0</v>
      </c>
      <c r="DI242" s="245">
        <f t="shared" si="500"/>
        <v>0</v>
      </c>
      <c r="DJ242" s="245">
        <f t="shared" si="500"/>
        <v>0</v>
      </c>
      <c r="DK242" s="245">
        <f t="shared" si="500"/>
        <v>0</v>
      </c>
      <c r="DL242" s="245">
        <f t="shared" si="500"/>
        <v>0</v>
      </c>
      <c r="DM242" s="245">
        <f t="shared" si="500"/>
        <v>0</v>
      </c>
      <c r="DN242" s="245">
        <f t="shared" si="500"/>
        <v>0</v>
      </c>
      <c r="DO242" s="245">
        <f t="shared" si="500"/>
        <v>0</v>
      </c>
      <c r="DP242" s="245">
        <f t="shared" si="500"/>
        <v>0</v>
      </c>
      <c r="DQ242" s="245">
        <f t="shared" si="500"/>
        <v>0</v>
      </c>
      <c r="DR242" s="245">
        <f t="shared" si="500"/>
        <v>0</v>
      </c>
      <c r="DS242" s="245">
        <f t="shared" si="500"/>
        <v>0</v>
      </c>
      <c r="DT242" s="245">
        <f t="shared" si="500"/>
        <v>0</v>
      </c>
      <c r="DU242" s="245">
        <f t="shared" si="500"/>
        <v>0</v>
      </c>
      <c r="DV242" s="245">
        <f t="shared" si="500"/>
        <v>0</v>
      </c>
      <c r="DW242" s="245">
        <f t="shared" si="500"/>
        <v>0</v>
      </c>
      <c r="DX242" s="245">
        <f t="shared" si="500"/>
        <v>0</v>
      </c>
      <c r="DY242" s="245">
        <f t="shared" si="500"/>
        <v>0</v>
      </c>
      <c r="DZ242" s="245">
        <f t="shared" si="500"/>
        <v>0</v>
      </c>
      <c r="EA242" s="245">
        <f t="shared" si="500"/>
        <v>0</v>
      </c>
      <c r="EB242" s="245">
        <f t="shared" ref="EB242:GM242" si="501">IF(EB168=1,EB1,0)</f>
        <v>0</v>
      </c>
      <c r="EC242" s="245">
        <f t="shared" si="501"/>
        <v>0</v>
      </c>
      <c r="ED242" s="245">
        <f t="shared" si="501"/>
        <v>0</v>
      </c>
      <c r="EE242" s="245">
        <f t="shared" si="501"/>
        <v>0</v>
      </c>
      <c r="EF242" s="245">
        <f t="shared" si="501"/>
        <v>0</v>
      </c>
      <c r="EG242" s="245">
        <f t="shared" si="501"/>
        <v>0</v>
      </c>
      <c r="EH242" s="245">
        <f t="shared" si="501"/>
        <v>0</v>
      </c>
      <c r="EI242" s="245">
        <f t="shared" si="501"/>
        <v>0</v>
      </c>
      <c r="EJ242" s="245">
        <f t="shared" si="501"/>
        <v>0</v>
      </c>
      <c r="EK242" s="245">
        <f t="shared" si="501"/>
        <v>0</v>
      </c>
      <c r="EL242" s="245">
        <f t="shared" si="501"/>
        <v>0</v>
      </c>
      <c r="EM242" s="245">
        <f t="shared" si="501"/>
        <v>0</v>
      </c>
      <c r="EN242" s="245">
        <f t="shared" si="501"/>
        <v>0</v>
      </c>
      <c r="EO242" s="245">
        <f t="shared" si="501"/>
        <v>0</v>
      </c>
      <c r="EP242" s="245">
        <f t="shared" si="501"/>
        <v>0</v>
      </c>
      <c r="EQ242" s="245">
        <f t="shared" si="501"/>
        <v>0</v>
      </c>
      <c r="ER242" s="245">
        <f t="shared" si="501"/>
        <v>0</v>
      </c>
      <c r="ES242" s="245">
        <f t="shared" si="501"/>
        <v>0</v>
      </c>
      <c r="ET242" s="245">
        <f t="shared" si="501"/>
        <v>0</v>
      </c>
      <c r="EU242" s="245">
        <f t="shared" si="501"/>
        <v>0</v>
      </c>
      <c r="EV242" s="245">
        <f t="shared" si="501"/>
        <v>0</v>
      </c>
      <c r="EW242" s="245">
        <f t="shared" si="501"/>
        <v>0</v>
      </c>
      <c r="EX242" s="245">
        <f t="shared" si="501"/>
        <v>0</v>
      </c>
      <c r="EY242" s="245">
        <f t="shared" si="501"/>
        <v>0</v>
      </c>
      <c r="EZ242" s="245">
        <f t="shared" si="501"/>
        <v>0</v>
      </c>
      <c r="FA242" s="245">
        <f t="shared" si="501"/>
        <v>0</v>
      </c>
      <c r="FB242" s="245">
        <f t="shared" si="501"/>
        <v>0</v>
      </c>
      <c r="FC242" s="245">
        <f t="shared" si="501"/>
        <v>0</v>
      </c>
      <c r="FD242" s="245">
        <f t="shared" si="501"/>
        <v>0</v>
      </c>
      <c r="FE242" s="245">
        <f t="shared" si="501"/>
        <v>0</v>
      </c>
      <c r="FF242" s="245">
        <f t="shared" si="501"/>
        <v>0</v>
      </c>
      <c r="FG242" s="245">
        <f t="shared" si="501"/>
        <v>0</v>
      </c>
      <c r="FH242" s="245">
        <f t="shared" si="501"/>
        <v>0</v>
      </c>
      <c r="FI242" s="245">
        <f t="shared" si="501"/>
        <v>0</v>
      </c>
      <c r="FJ242" s="245">
        <f t="shared" si="501"/>
        <v>0</v>
      </c>
      <c r="FK242" s="245">
        <f t="shared" si="501"/>
        <v>0</v>
      </c>
      <c r="FL242" s="245">
        <f>IF(FL168=1,FL1,0)</f>
        <v>0</v>
      </c>
      <c r="FM242" s="245">
        <f t="shared" si="501"/>
        <v>0</v>
      </c>
      <c r="FN242" s="245">
        <f t="shared" si="501"/>
        <v>0</v>
      </c>
      <c r="FO242" s="245">
        <f t="shared" si="501"/>
        <v>0</v>
      </c>
      <c r="FP242" s="245">
        <f t="shared" si="501"/>
        <v>170</v>
      </c>
      <c r="FQ242" s="245">
        <f t="shared" si="501"/>
        <v>0</v>
      </c>
      <c r="FR242" s="245">
        <f t="shared" si="501"/>
        <v>0</v>
      </c>
      <c r="FS242" s="245">
        <f t="shared" si="501"/>
        <v>0</v>
      </c>
      <c r="FT242" s="245">
        <f t="shared" si="501"/>
        <v>0</v>
      </c>
      <c r="FU242" s="245">
        <f t="shared" si="501"/>
        <v>0</v>
      </c>
      <c r="FV242" s="245">
        <f t="shared" si="501"/>
        <v>0</v>
      </c>
      <c r="FW242" s="245">
        <f t="shared" si="501"/>
        <v>0</v>
      </c>
      <c r="FX242" s="245">
        <f t="shared" si="501"/>
        <v>0</v>
      </c>
      <c r="FY242" s="245">
        <f t="shared" si="501"/>
        <v>0</v>
      </c>
      <c r="FZ242" s="245">
        <f t="shared" si="501"/>
        <v>0</v>
      </c>
      <c r="GA242" s="245">
        <f t="shared" si="501"/>
        <v>0</v>
      </c>
      <c r="GB242" s="245">
        <f t="shared" si="501"/>
        <v>0</v>
      </c>
      <c r="GC242" s="245">
        <f t="shared" si="501"/>
        <v>0</v>
      </c>
      <c r="GD242" s="245">
        <f t="shared" si="501"/>
        <v>0</v>
      </c>
      <c r="GE242" s="245">
        <f t="shared" si="501"/>
        <v>0</v>
      </c>
      <c r="GF242" s="245">
        <f t="shared" si="501"/>
        <v>0</v>
      </c>
      <c r="GG242" s="245">
        <f t="shared" si="501"/>
        <v>0</v>
      </c>
      <c r="GH242" s="245">
        <f t="shared" si="501"/>
        <v>0</v>
      </c>
      <c r="GI242" s="245">
        <f t="shared" si="501"/>
        <v>0</v>
      </c>
      <c r="GJ242" s="245">
        <f t="shared" si="501"/>
        <v>0</v>
      </c>
      <c r="GK242" s="245">
        <f t="shared" si="501"/>
        <v>0</v>
      </c>
      <c r="GL242" s="245">
        <f t="shared" si="501"/>
        <v>0</v>
      </c>
      <c r="GM242" s="245">
        <f t="shared" si="501"/>
        <v>0</v>
      </c>
      <c r="GN242" s="245">
        <f t="shared" ref="GN242:IR242" si="502">IF(GN168=1,GN1,0)</f>
        <v>0</v>
      </c>
      <c r="GO242" s="245">
        <f t="shared" si="502"/>
        <v>0</v>
      </c>
      <c r="GP242" s="245">
        <f t="shared" si="502"/>
        <v>0</v>
      </c>
      <c r="GQ242" s="245">
        <f t="shared" si="502"/>
        <v>0</v>
      </c>
      <c r="GR242" s="245">
        <f t="shared" si="502"/>
        <v>0</v>
      </c>
      <c r="GS242" s="245">
        <f t="shared" si="502"/>
        <v>0</v>
      </c>
      <c r="GT242" s="245">
        <f t="shared" si="502"/>
        <v>0</v>
      </c>
      <c r="GU242" s="245">
        <f t="shared" si="502"/>
        <v>0</v>
      </c>
      <c r="GV242" s="245">
        <f t="shared" si="502"/>
        <v>0</v>
      </c>
      <c r="GW242" s="245">
        <f t="shared" si="502"/>
        <v>0</v>
      </c>
      <c r="GX242" s="245">
        <f t="shared" si="502"/>
        <v>0</v>
      </c>
      <c r="GY242" s="245">
        <f t="shared" si="502"/>
        <v>0</v>
      </c>
      <c r="GZ242" s="245">
        <f t="shared" si="502"/>
        <v>0</v>
      </c>
      <c r="HA242" s="245">
        <f t="shared" si="502"/>
        <v>0</v>
      </c>
      <c r="HB242" s="245">
        <f t="shared" si="502"/>
        <v>0</v>
      </c>
      <c r="HC242" s="245">
        <f t="shared" si="502"/>
        <v>0</v>
      </c>
      <c r="HD242" s="245">
        <f t="shared" si="502"/>
        <v>0</v>
      </c>
      <c r="HE242" s="245">
        <f t="shared" si="502"/>
        <v>0</v>
      </c>
      <c r="HF242" s="245">
        <f t="shared" si="502"/>
        <v>0</v>
      </c>
      <c r="HG242" s="245">
        <f t="shared" si="502"/>
        <v>0</v>
      </c>
      <c r="HH242" s="245">
        <f t="shared" si="502"/>
        <v>0</v>
      </c>
      <c r="HI242" s="245">
        <f t="shared" si="502"/>
        <v>0</v>
      </c>
      <c r="HJ242" s="245">
        <f t="shared" si="502"/>
        <v>0</v>
      </c>
      <c r="HK242" s="245">
        <f t="shared" si="502"/>
        <v>0</v>
      </c>
      <c r="HL242" s="245">
        <f t="shared" si="502"/>
        <v>0</v>
      </c>
      <c r="HM242" s="245">
        <f t="shared" si="502"/>
        <v>0</v>
      </c>
      <c r="HN242" s="245">
        <f t="shared" si="502"/>
        <v>0</v>
      </c>
      <c r="HO242" s="245">
        <f t="shared" si="502"/>
        <v>0</v>
      </c>
      <c r="HP242" s="245">
        <f t="shared" si="502"/>
        <v>0</v>
      </c>
      <c r="HQ242" s="245">
        <f t="shared" si="502"/>
        <v>0</v>
      </c>
      <c r="HR242" s="245">
        <f t="shared" si="502"/>
        <v>0</v>
      </c>
      <c r="HS242" s="245">
        <f t="shared" si="502"/>
        <v>0</v>
      </c>
      <c r="HT242" s="245">
        <f t="shared" si="502"/>
        <v>0</v>
      </c>
      <c r="HU242" s="245">
        <f t="shared" si="502"/>
        <v>0</v>
      </c>
      <c r="HV242" s="245">
        <f t="shared" si="502"/>
        <v>0</v>
      </c>
      <c r="HW242" s="245">
        <f t="shared" si="502"/>
        <v>0</v>
      </c>
      <c r="HX242" s="245">
        <f t="shared" si="502"/>
        <v>0</v>
      </c>
      <c r="HY242" s="245">
        <f t="shared" si="502"/>
        <v>0</v>
      </c>
      <c r="HZ242" s="245">
        <f t="shared" si="502"/>
        <v>0</v>
      </c>
      <c r="IA242" s="245">
        <f t="shared" si="502"/>
        <v>0</v>
      </c>
      <c r="IB242" s="245">
        <f t="shared" si="502"/>
        <v>0</v>
      </c>
      <c r="IC242" s="245">
        <f t="shared" si="502"/>
        <v>0</v>
      </c>
      <c r="ID242" s="245">
        <f t="shared" si="502"/>
        <v>0</v>
      </c>
      <c r="IE242" s="245">
        <f t="shared" si="502"/>
        <v>0</v>
      </c>
      <c r="IF242" s="245">
        <f t="shared" si="502"/>
        <v>0</v>
      </c>
      <c r="IG242" s="245">
        <f t="shared" si="502"/>
        <v>0</v>
      </c>
      <c r="IH242" s="245">
        <f t="shared" si="502"/>
        <v>0</v>
      </c>
      <c r="II242" s="245">
        <f t="shared" si="502"/>
        <v>0</v>
      </c>
      <c r="IJ242" s="245">
        <f t="shared" si="502"/>
        <v>0</v>
      </c>
      <c r="IK242" s="245">
        <f t="shared" si="502"/>
        <v>0</v>
      </c>
      <c r="IL242" s="245">
        <f t="shared" si="502"/>
        <v>0</v>
      </c>
      <c r="IM242" s="245">
        <f t="shared" si="502"/>
        <v>0</v>
      </c>
      <c r="IN242" s="245">
        <f t="shared" si="502"/>
        <v>0</v>
      </c>
      <c r="IO242" s="245">
        <f t="shared" si="502"/>
        <v>0</v>
      </c>
      <c r="IP242" s="245">
        <f t="shared" si="502"/>
        <v>0</v>
      </c>
      <c r="IQ242" s="245">
        <f t="shared" si="502"/>
        <v>0</v>
      </c>
      <c r="IR242" s="245">
        <f t="shared" si="502"/>
        <v>0</v>
      </c>
    </row>
    <row r="243" spans="1:252" hidden="1" x14ac:dyDescent="0.25">
      <c r="A243" s="45"/>
      <c r="B243" s="2"/>
      <c r="C243" s="245">
        <f>MAX(C242:IR242)</f>
        <v>170</v>
      </c>
      <c r="D243" s="247"/>
      <c r="E243" s="247"/>
      <c r="F243" s="247"/>
      <c r="G243" s="247"/>
      <c r="H243" s="247"/>
      <c r="I243" s="247"/>
      <c r="J243" s="247"/>
      <c r="K243" s="247"/>
      <c r="L243" s="247"/>
      <c r="M243" s="247"/>
      <c r="N243" s="247"/>
      <c r="O243" s="247"/>
      <c r="P243" s="247"/>
      <c r="Q243" s="247"/>
      <c r="R243" s="247"/>
      <c r="S243" s="247"/>
      <c r="T243" s="247"/>
      <c r="U243" s="247"/>
      <c r="V243" s="247"/>
      <c r="W243" s="247"/>
      <c r="X243" s="247"/>
      <c r="Y243" s="247"/>
      <c r="Z243" s="247"/>
      <c r="AA243" s="247"/>
      <c r="AB243" s="247"/>
      <c r="AC243" s="247"/>
      <c r="AD243" s="247"/>
      <c r="AE243" s="247"/>
      <c r="AF243" s="247"/>
      <c r="AG243" s="247"/>
      <c r="AH243" s="247"/>
      <c r="AI243" s="247"/>
      <c r="AJ243" s="247"/>
      <c r="AK243" s="247"/>
      <c r="AL243" s="247"/>
      <c r="AM243" s="247"/>
      <c r="AN243" s="247"/>
      <c r="AO243" s="247"/>
      <c r="AP243" s="247"/>
      <c r="AQ243" s="247"/>
      <c r="AR243" s="247"/>
      <c r="AS243" s="247"/>
      <c r="AT243" s="247"/>
      <c r="AU243" s="247"/>
      <c r="AV243" s="247"/>
      <c r="AW243" s="247"/>
      <c r="AX243" s="247"/>
      <c r="AY243" s="247"/>
      <c r="AZ243" s="247"/>
      <c r="BA243" s="247"/>
      <c r="BB243" s="247"/>
      <c r="BC243" s="247"/>
      <c r="BD243" s="247"/>
      <c r="BE243" s="247"/>
      <c r="BF243" s="247"/>
      <c r="BG243" s="247"/>
      <c r="BH243" s="247"/>
      <c r="BI243" s="247"/>
      <c r="BJ243" s="247"/>
      <c r="BK243" s="247"/>
      <c r="BL243" s="247"/>
      <c r="BM243" s="247"/>
      <c r="BN243" s="247"/>
      <c r="BO243" s="247"/>
      <c r="BP243" s="247"/>
      <c r="BQ243" s="247"/>
      <c r="BR243" s="247"/>
      <c r="BS243" s="247"/>
      <c r="BT243" s="247"/>
      <c r="BU243" s="247"/>
      <c r="BV243" s="247"/>
      <c r="BW243" s="247"/>
      <c r="BX243" s="247"/>
      <c r="BY243" s="247"/>
      <c r="BZ243" s="247"/>
      <c r="CA243" s="247"/>
      <c r="CB243" s="247"/>
      <c r="CC243" s="247"/>
      <c r="CD243" s="247"/>
      <c r="CE243" s="247"/>
      <c r="CF243" s="247"/>
      <c r="CG243" s="247"/>
      <c r="CH243" s="247"/>
      <c r="CI243" s="247"/>
      <c r="CJ243" s="247"/>
      <c r="CK243" s="247"/>
      <c r="CL243" s="247"/>
      <c r="CM243" s="247"/>
      <c r="CN243" s="247"/>
      <c r="CO243" s="247"/>
      <c r="CP243" s="247"/>
      <c r="CQ243" s="247"/>
      <c r="CR243" s="247"/>
      <c r="CS243" s="247"/>
      <c r="CT243" s="247"/>
      <c r="CU243" s="247"/>
      <c r="CV243" s="247"/>
      <c r="CW243" s="247"/>
      <c r="CX243" s="247"/>
      <c r="CY243" s="247"/>
      <c r="CZ243" s="247"/>
      <c r="DA243" s="247"/>
      <c r="DB243" s="247"/>
      <c r="DC243" s="247"/>
      <c r="DD243" s="247"/>
      <c r="DE243" s="247"/>
      <c r="DF243" s="247"/>
      <c r="DG243" s="247"/>
      <c r="DH243" s="247"/>
      <c r="DI243" s="247"/>
      <c r="DJ243" s="247"/>
      <c r="DK243" s="247"/>
      <c r="DL243" s="247"/>
      <c r="DM243" s="247"/>
      <c r="DN243" s="247"/>
      <c r="DO243" s="247"/>
      <c r="DP243" s="247"/>
      <c r="DQ243" s="247"/>
      <c r="DR243" s="247"/>
      <c r="DS243" s="247"/>
      <c r="DT243" s="247"/>
      <c r="DU243" s="247"/>
      <c r="DV243" s="247"/>
      <c r="DW243" s="247"/>
      <c r="DX243" s="247"/>
      <c r="DY243" s="247"/>
      <c r="DZ243" s="247"/>
      <c r="EA243" s="247"/>
      <c r="EB243" s="247"/>
      <c r="EC243" s="247"/>
      <c r="ED243" s="247"/>
      <c r="EE243" s="247"/>
      <c r="EF243" s="247"/>
      <c r="EG243" s="247"/>
      <c r="EH243" s="247"/>
      <c r="EI243" s="247"/>
      <c r="EJ243" s="247"/>
      <c r="EK243" s="247"/>
      <c r="EL243" s="247"/>
      <c r="EM243" s="247"/>
      <c r="EN243" s="247"/>
      <c r="EO243" s="247"/>
      <c r="EP243" s="247"/>
      <c r="EQ243" s="247"/>
      <c r="ER243" s="247"/>
      <c r="ES243" s="247"/>
      <c r="ET243" s="247"/>
      <c r="EU243" s="247"/>
      <c r="EV243" s="247"/>
      <c r="EW243" s="247"/>
      <c r="EX243" s="247"/>
      <c r="EY243" s="247"/>
      <c r="EZ243" s="247"/>
      <c r="FA243" s="247"/>
      <c r="FB243" s="247"/>
      <c r="FC243" s="247"/>
      <c r="FD243" s="247"/>
      <c r="FE243" s="247"/>
      <c r="FF243" s="247"/>
      <c r="FG243" s="247"/>
      <c r="FH243" s="247"/>
      <c r="FI243" s="247"/>
      <c r="FJ243" s="247"/>
      <c r="FK243" s="247"/>
      <c r="FL243" s="247"/>
      <c r="FM243" s="247"/>
      <c r="FN243" s="247"/>
      <c r="FO243" s="247"/>
      <c r="FP243" s="247"/>
      <c r="FQ243" s="247"/>
      <c r="FR243" s="247"/>
      <c r="FS243" s="247"/>
      <c r="FT243" s="247"/>
      <c r="FU243" s="247"/>
      <c r="FV243" s="247"/>
      <c r="FW243" s="247"/>
      <c r="FX243" s="247"/>
      <c r="FY243" s="247"/>
      <c r="FZ243" s="247"/>
      <c r="GA243" s="247"/>
      <c r="GB243" s="247"/>
      <c r="GC243" s="247"/>
      <c r="GD243" s="247"/>
      <c r="GE243" s="247"/>
      <c r="GF243" s="247"/>
      <c r="GG243" s="247"/>
      <c r="GH243" s="247"/>
      <c r="GI243" s="247"/>
      <c r="GJ243" s="247"/>
      <c r="GK243" s="247"/>
      <c r="GL243" s="247"/>
      <c r="GM243" s="247"/>
      <c r="GN243" s="247"/>
      <c r="GO243" s="247"/>
      <c r="GP243" s="247"/>
      <c r="GQ243" s="247"/>
      <c r="GR243" s="247"/>
      <c r="GS243" s="247"/>
      <c r="GT243" s="247"/>
      <c r="GU243" s="247"/>
      <c r="GV243" s="247"/>
      <c r="GW243" s="247"/>
      <c r="GX243" s="247"/>
      <c r="GY243" s="247"/>
      <c r="GZ243" s="247"/>
      <c r="HA243" s="247"/>
      <c r="HB243" s="247"/>
      <c r="HC243" s="247"/>
      <c r="HD243" s="247"/>
      <c r="HE243" s="247"/>
      <c r="HF243" s="247"/>
      <c r="HG243" s="247"/>
      <c r="HH243" s="247"/>
      <c r="HI243" s="247"/>
      <c r="HJ243" s="247"/>
      <c r="HK243" s="247"/>
      <c r="HL243" s="247"/>
      <c r="HM243" s="247"/>
      <c r="HN243" s="247"/>
      <c r="HO243" s="247"/>
      <c r="HP243" s="247"/>
      <c r="HQ243" s="247"/>
      <c r="HR243" s="247"/>
      <c r="HS243" s="247"/>
      <c r="HT243" s="247"/>
      <c r="HU243" s="247"/>
      <c r="HV243" s="247"/>
      <c r="HW243" s="247"/>
      <c r="HX243" s="247"/>
      <c r="HY243" s="247"/>
      <c r="HZ243" s="247"/>
      <c r="IA243" s="247"/>
      <c r="IB243" s="247"/>
      <c r="IC243" s="247"/>
      <c r="ID243" s="247"/>
      <c r="IE243" s="247"/>
      <c r="IF243" s="247"/>
      <c r="IG243" s="247"/>
      <c r="IH243" s="247"/>
      <c r="II243" s="247"/>
      <c r="IJ243" s="247"/>
      <c r="IK243" s="247"/>
      <c r="IL243" s="247"/>
      <c r="IM243" s="247"/>
      <c r="IN243" s="247"/>
      <c r="IO243" s="247"/>
      <c r="IP243" s="247"/>
      <c r="IQ243" s="247"/>
      <c r="IR243" s="247"/>
    </row>
    <row r="244" spans="1:252" hidden="1" x14ac:dyDescent="0.25">
      <c r="A244" s="45"/>
      <c r="B244" s="2"/>
      <c r="C244" s="245">
        <f>IF(C144=1,C1,0)</f>
        <v>0</v>
      </c>
      <c r="D244" s="245">
        <f t="shared" ref="D244:BO244" si="503">IF(D144=1,D1,0)</f>
        <v>0</v>
      </c>
      <c r="E244" s="245">
        <f t="shared" si="503"/>
        <v>0</v>
      </c>
      <c r="F244" s="245">
        <f t="shared" si="503"/>
        <v>0</v>
      </c>
      <c r="G244" s="245">
        <f t="shared" si="503"/>
        <v>0</v>
      </c>
      <c r="H244" s="245">
        <f t="shared" si="503"/>
        <v>0</v>
      </c>
      <c r="I244" s="245">
        <f t="shared" si="503"/>
        <v>0</v>
      </c>
      <c r="J244" s="245">
        <f t="shared" si="503"/>
        <v>0</v>
      </c>
      <c r="K244" s="245">
        <f t="shared" si="503"/>
        <v>0</v>
      </c>
      <c r="L244" s="245">
        <f t="shared" si="503"/>
        <v>0</v>
      </c>
      <c r="M244" s="245">
        <f t="shared" si="503"/>
        <v>0</v>
      </c>
      <c r="N244" s="245">
        <f t="shared" si="503"/>
        <v>0</v>
      </c>
      <c r="O244" s="245">
        <f t="shared" si="503"/>
        <v>0</v>
      </c>
      <c r="P244" s="245">
        <f t="shared" si="503"/>
        <v>0</v>
      </c>
      <c r="Q244" s="245">
        <f t="shared" si="503"/>
        <v>0</v>
      </c>
      <c r="R244" s="245">
        <f t="shared" si="503"/>
        <v>0</v>
      </c>
      <c r="S244" s="245">
        <f t="shared" si="503"/>
        <v>0</v>
      </c>
      <c r="T244" s="245">
        <f t="shared" si="503"/>
        <v>0</v>
      </c>
      <c r="U244" s="245">
        <f t="shared" si="503"/>
        <v>0</v>
      </c>
      <c r="V244" s="245">
        <f t="shared" si="503"/>
        <v>0</v>
      </c>
      <c r="W244" s="245">
        <f t="shared" si="503"/>
        <v>0</v>
      </c>
      <c r="X244" s="245">
        <f t="shared" si="503"/>
        <v>0</v>
      </c>
      <c r="Y244" s="245">
        <f t="shared" si="503"/>
        <v>0</v>
      </c>
      <c r="Z244" s="245">
        <f t="shared" si="503"/>
        <v>0</v>
      </c>
      <c r="AA244" s="245">
        <f t="shared" si="503"/>
        <v>0</v>
      </c>
      <c r="AB244" s="245">
        <f t="shared" si="503"/>
        <v>0</v>
      </c>
      <c r="AC244" s="245">
        <f t="shared" si="503"/>
        <v>0</v>
      </c>
      <c r="AD244" s="245">
        <f t="shared" si="503"/>
        <v>0</v>
      </c>
      <c r="AE244" s="245">
        <f t="shared" si="503"/>
        <v>0</v>
      </c>
      <c r="AF244" s="245">
        <f t="shared" si="503"/>
        <v>0</v>
      </c>
      <c r="AG244" s="245">
        <f t="shared" si="503"/>
        <v>0</v>
      </c>
      <c r="AH244" s="245">
        <f t="shared" si="503"/>
        <v>0</v>
      </c>
      <c r="AI244" s="245">
        <f t="shared" si="503"/>
        <v>0</v>
      </c>
      <c r="AJ244" s="245">
        <f t="shared" si="503"/>
        <v>0</v>
      </c>
      <c r="AK244" s="245">
        <f t="shared" si="503"/>
        <v>0</v>
      </c>
      <c r="AL244" s="245">
        <f t="shared" si="503"/>
        <v>0</v>
      </c>
      <c r="AM244" s="245">
        <f t="shared" si="503"/>
        <v>0</v>
      </c>
      <c r="AN244" s="245">
        <f t="shared" si="503"/>
        <v>0</v>
      </c>
      <c r="AO244" s="245">
        <f t="shared" si="503"/>
        <v>0</v>
      </c>
      <c r="AP244" s="245">
        <f t="shared" si="503"/>
        <v>0</v>
      </c>
      <c r="AQ244" s="245">
        <f t="shared" si="503"/>
        <v>0</v>
      </c>
      <c r="AR244" s="245">
        <f t="shared" si="503"/>
        <v>0</v>
      </c>
      <c r="AS244" s="245">
        <f t="shared" si="503"/>
        <v>0</v>
      </c>
      <c r="AT244" s="245">
        <f t="shared" si="503"/>
        <v>0</v>
      </c>
      <c r="AU244" s="245">
        <f t="shared" si="503"/>
        <v>0</v>
      </c>
      <c r="AV244" s="245">
        <f t="shared" si="503"/>
        <v>0</v>
      </c>
      <c r="AW244" s="245">
        <f t="shared" si="503"/>
        <v>0</v>
      </c>
      <c r="AX244" s="245">
        <f t="shared" si="503"/>
        <v>0</v>
      </c>
      <c r="AY244" s="245">
        <f t="shared" si="503"/>
        <v>0</v>
      </c>
      <c r="AZ244" s="245">
        <f t="shared" si="503"/>
        <v>0</v>
      </c>
      <c r="BA244" s="245">
        <f t="shared" si="503"/>
        <v>0</v>
      </c>
      <c r="BB244" s="245">
        <f t="shared" si="503"/>
        <v>0</v>
      </c>
      <c r="BC244" s="245">
        <f t="shared" si="503"/>
        <v>0</v>
      </c>
      <c r="BD244" s="245">
        <f t="shared" si="503"/>
        <v>0</v>
      </c>
      <c r="BE244" s="245">
        <f t="shared" si="503"/>
        <v>0</v>
      </c>
      <c r="BF244" s="245">
        <f t="shared" si="503"/>
        <v>0</v>
      </c>
      <c r="BG244" s="245">
        <f t="shared" si="503"/>
        <v>0</v>
      </c>
      <c r="BH244" s="245">
        <f t="shared" si="503"/>
        <v>0</v>
      </c>
      <c r="BI244" s="245">
        <f t="shared" si="503"/>
        <v>0</v>
      </c>
      <c r="BJ244" s="245">
        <f t="shared" si="503"/>
        <v>0</v>
      </c>
      <c r="BK244" s="245">
        <f t="shared" si="503"/>
        <v>0</v>
      </c>
      <c r="BL244" s="245">
        <f t="shared" si="503"/>
        <v>0</v>
      </c>
      <c r="BM244" s="245">
        <f t="shared" si="503"/>
        <v>0</v>
      </c>
      <c r="BN244" s="245">
        <f t="shared" si="503"/>
        <v>0</v>
      </c>
      <c r="BO244" s="245">
        <f t="shared" si="503"/>
        <v>0</v>
      </c>
      <c r="BP244" s="245">
        <f t="shared" ref="BP244:EA244" si="504">IF(BP144=1,BP1,0)</f>
        <v>0</v>
      </c>
      <c r="BQ244" s="245">
        <f t="shared" si="504"/>
        <v>0</v>
      </c>
      <c r="BR244" s="245">
        <f t="shared" si="504"/>
        <v>0</v>
      </c>
      <c r="BS244" s="245">
        <f t="shared" si="504"/>
        <v>0</v>
      </c>
      <c r="BT244" s="245">
        <f t="shared" si="504"/>
        <v>0</v>
      </c>
      <c r="BU244" s="245">
        <f t="shared" si="504"/>
        <v>0</v>
      </c>
      <c r="BV244" s="245">
        <f t="shared" si="504"/>
        <v>0</v>
      </c>
      <c r="BW244" s="245">
        <f t="shared" si="504"/>
        <v>0</v>
      </c>
      <c r="BX244" s="245">
        <f t="shared" si="504"/>
        <v>0</v>
      </c>
      <c r="BY244" s="245">
        <f t="shared" si="504"/>
        <v>0</v>
      </c>
      <c r="BZ244" s="245">
        <f t="shared" si="504"/>
        <v>0</v>
      </c>
      <c r="CA244" s="245">
        <f t="shared" si="504"/>
        <v>0</v>
      </c>
      <c r="CB244" s="245">
        <f t="shared" si="504"/>
        <v>0</v>
      </c>
      <c r="CC244" s="245">
        <f t="shared" si="504"/>
        <v>0</v>
      </c>
      <c r="CD244" s="245">
        <f t="shared" si="504"/>
        <v>0</v>
      </c>
      <c r="CE244" s="245">
        <f t="shared" si="504"/>
        <v>0</v>
      </c>
      <c r="CF244" s="245">
        <f t="shared" si="504"/>
        <v>0</v>
      </c>
      <c r="CG244" s="245">
        <f t="shared" si="504"/>
        <v>0</v>
      </c>
      <c r="CH244" s="245">
        <f t="shared" si="504"/>
        <v>0</v>
      </c>
      <c r="CI244" s="245">
        <f t="shared" si="504"/>
        <v>0</v>
      </c>
      <c r="CJ244" s="245">
        <f t="shared" si="504"/>
        <v>0</v>
      </c>
      <c r="CK244" s="245">
        <f t="shared" si="504"/>
        <v>0</v>
      </c>
      <c r="CL244" s="245">
        <f t="shared" si="504"/>
        <v>0</v>
      </c>
      <c r="CM244" s="245">
        <f t="shared" si="504"/>
        <v>0</v>
      </c>
      <c r="CN244" s="245">
        <f t="shared" si="504"/>
        <v>0</v>
      </c>
      <c r="CO244" s="245">
        <f t="shared" si="504"/>
        <v>0</v>
      </c>
      <c r="CP244" s="245">
        <f t="shared" si="504"/>
        <v>0</v>
      </c>
      <c r="CQ244" s="245">
        <f t="shared" si="504"/>
        <v>0</v>
      </c>
      <c r="CR244" s="245">
        <f t="shared" si="504"/>
        <v>0</v>
      </c>
      <c r="CS244" s="245">
        <f t="shared" si="504"/>
        <v>0</v>
      </c>
      <c r="CT244" s="245">
        <f t="shared" si="504"/>
        <v>0</v>
      </c>
      <c r="CU244" s="245">
        <f t="shared" si="504"/>
        <v>0</v>
      </c>
      <c r="CV244" s="245">
        <f t="shared" si="504"/>
        <v>0</v>
      </c>
      <c r="CW244" s="245">
        <f t="shared" si="504"/>
        <v>0</v>
      </c>
      <c r="CX244" s="245">
        <f t="shared" si="504"/>
        <v>0</v>
      </c>
      <c r="CY244" s="245">
        <f t="shared" si="504"/>
        <v>0</v>
      </c>
      <c r="CZ244" s="245">
        <f t="shared" si="504"/>
        <v>0</v>
      </c>
      <c r="DA244" s="245">
        <f t="shared" si="504"/>
        <v>0</v>
      </c>
      <c r="DB244" s="245">
        <f t="shared" si="504"/>
        <v>0</v>
      </c>
      <c r="DC244" s="245">
        <f t="shared" si="504"/>
        <v>0</v>
      </c>
      <c r="DD244" s="245">
        <f t="shared" si="504"/>
        <v>0</v>
      </c>
      <c r="DE244" s="245">
        <f t="shared" si="504"/>
        <v>0</v>
      </c>
      <c r="DF244" s="245">
        <f t="shared" si="504"/>
        <v>0</v>
      </c>
      <c r="DG244" s="245">
        <f t="shared" si="504"/>
        <v>0</v>
      </c>
      <c r="DH244" s="245">
        <f t="shared" si="504"/>
        <v>0</v>
      </c>
      <c r="DI244" s="245">
        <f t="shared" si="504"/>
        <v>0</v>
      </c>
      <c r="DJ244" s="245">
        <f t="shared" si="504"/>
        <v>0</v>
      </c>
      <c r="DK244" s="245">
        <f t="shared" si="504"/>
        <v>0</v>
      </c>
      <c r="DL244" s="245">
        <f t="shared" si="504"/>
        <v>0</v>
      </c>
      <c r="DM244" s="245">
        <f t="shared" si="504"/>
        <v>0</v>
      </c>
      <c r="DN244" s="245">
        <f t="shared" si="504"/>
        <v>0</v>
      </c>
      <c r="DO244" s="245">
        <f t="shared" si="504"/>
        <v>0</v>
      </c>
      <c r="DP244" s="245">
        <f t="shared" si="504"/>
        <v>0</v>
      </c>
      <c r="DQ244" s="245">
        <f t="shared" si="504"/>
        <v>0</v>
      </c>
      <c r="DR244" s="245">
        <f t="shared" si="504"/>
        <v>0</v>
      </c>
      <c r="DS244" s="245">
        <f t="shared" si="504"/>
        <v>0</v>
      </c>
      <c r="DT244" s="245">
        <f t="shared" si="504"/>
        <v>0</v>
      </c>
      <c r="DU244" s="245">
        <f t="shared" si="504"/>
        <v>0</v>
      </c>
      <c r="DV244" s="245">
        <f t="shared" si="504"/>
        <v>0</v>
      </c>
      <c r="DW244" s="245">
        <f t="shared" si="504"/>
        <v>0</v>
      </c>
      <c r="DX244" s="245">
        <f t="shared" si="504"/>
        <v>0</v>
      </c>
      <c r="DY244" s="245">
        <f t="shared" si="504"/>
        <v>0</v>
      </c>
      <c r="DZ244" s="245">
        <f t="shared" si="504"/>
        <v>0</v>
      </c>
      <c r="EA244" s="245">
        <f t="shared" si="504"/>
        <v>0</v>
      </c>
      <c r="EB244" s="245">
        <f t="shared" ref="EB244:GM244" si="505">IF(EB144=1,EB1,0)</f>
        <v>0</v>
      </c>
      <c r="EC244" s="245">
        <f t="shared" si="505"/>
        <v>0</v>
      </c>
      <c r="ED244" s="245">
        <f t="shared" si="505"/>
        <v>0</v>
      </c>
      <c r="EE244" s="245">
        <f t="shared" si="505"/>
        <v>0</v>
      </c>
      <c r="EF244" s="245">
        <f t="shared" si="505"/>
        <v>0</v>
      </c>
      <c r="EG244" s="245">
        <f t="shared" si="505"/>
        <v>0</v>
      </c>
      <c r="EH244" s="245">
        <f t="shared" si="505"/>
        <v>0</v>
      </c>
      <c r="EI244" s="245">
        <f t="shared" si="505"/>
        <v>0</v>
      </c>
      <c r="EJ244" s="245">
        <f t="shared" si="505"/>
        <v>0</v>
      </c>
      <c r="EK244" s="245">
        <f t="shared" si="505"/>
        <v>0</v>
      </c>
      <c r="EL244" s="245">
        <f t="shared" si="505"/>
        <v>0</v>
      </c>
      <c r="EM244" s="245">
        <f t="shared" si="505"/>
        <v>0</v>
      </c>
      <c r="EN244" s="245">
        <f t="shared" si="505"/>
        <v>0</v>
      </c>
      <c r="EO244" s="245">
        <f t="shared" si="505"/>
        <v>0</v>
      </c>
      <c r="EP244" s="245">
        <f t="shared" si="505"/>
        <v>0</v>
      </c>
      <c r="EQ244" s="245">
        <f t="shared" si="505"/>
        <v>0</v>
      </c>
      <c r="ER244" s="245">
        <f t="shared" si="505"/>
        <v>0</v>
      </c>
      <c r="ES244" s="245">
        <f t="shared" si="505"/>
        <v>0</v>
      </c>
      <c r="ET244" s="245">
        <f t="shared" si="505"/>
        <v>0</v>
      </c>
      <c r="EU244" s="245">
        <f t="shared" si="505"/>
        <v>0</v>
      </c>
      <c r="EV244" s="245">
        <f t="shared" si="505"/>
        <v>0</v>
      </c>
      <c r="EW244" s="245">
        <f t="shared" si="505"/>
        <v>0</v>
      </c>
      <c r="EX244" s="245">
        <f t="shared" si="505"/>
        <v>0</v>
      </c>
      <c r="EY244" s="245">
        <f t="shared" si="505"/>
        <v>0</v>
      </c>
      <c r="EZ244" s="245">
        <f t="shared" si="505"/>
        <v>0</v>
      </c>
      <c r="FA244" s="245">
        <f t="shared" si="505"/>
        <v>0</v>
      </c>
      <c r="FB244" s="245">
        <f t="shared" si="505"/>
        <v>0</v>
      </c>
      <c r="FC244" s="245">
        <f t="shared" si="505"/>
        <v>0</v>
      </c>
      <c r="FD244" s="245">
        <f t="shared" si="505"/>
        <v>0</v>
      </c>
      <c r="FE244" s="245">
        <f t="shared" si="505"/>
        <v>0</v>
      </c>
      <c r="FF244" s="245">
        <f t="shared" si="505"/>
        <v>0</v>
      </c>
      <c r="FG244" s="245">
        <f t="shared" si="505"/>
        <v>0</v>
      </c>
      <c r="FH244" s="245">
        <f t="shared" si="505"/>
        <v>0</v>
      </c>
      <c r="FI244" s="245">
        <f t="shared" si="505"/>
        <v>0</v>
      </c>
      <c r="FJ244" s="245">
        <f t="shared" si="505"/>
        <v>0</v>
      </c>
      <c r="FK244" s="245">
        <f t="shared" si="505"/>
        <v>0</v>
      </c>
      <c r="FL244" s="245">
        <f t="shared" si="505"/>
        <v>0</v>
      </c>
      <c r="FM244" s="245">
        <f t="shared" si="505"/>
        <v>0</v>
      </c>
      <c r="FN244" s="245">
        <f t="shared" si="505"/>
        <v>0</v>
      </c>
      <c r="FO244" s="245">
        <f t="shared" si="505"/>
        <v>0</v>
      </c>
      <c r="FP244" s="245">
        <f t="shared" si="505"/>
        <v>0</v>
      </c>
      <c r="FQ244" s="245">
        <f t="shared" si="505"/>
        <v>0</v>
      </c>
      <c r="FR244" s="245">
        <f t="shared" si="505"/>
        <v>0</v>
      </c>
      <c r="FS244" s="245">
        <f t="shared" si="505"/>
        <v>0</v>
      </c>
      <c r="FT244" s="245">
        <f t="shared" si="505"/>
        <v>0</v>
      </c>
      <c r="FU244" s="245">
        <f t="shared" si="505"/>
        <v>0</v>
      </c>
      <c r="FV244" s="245">
        <f t="shared" si="505"/>
        <v>0</v>
      </c>
      <c r="FW244" s="245">
        <f t="shared" si="505"/>
        <v>0</v>
      </c>
      <c r="FX244" s="245">
        <f t="shared" si="505"/>
        <v>0</v>
      </c>
      <c r="FY244" s="245">
        <f t="shared" si="505"/>
        <v>0</v>
      </c>
      <c r="FZ244" s="245">
        <f t="shared" si="505"/>
        <v>0</v>
      </c>
      <c r="GA244" s="245">
        <f t="shared" si="505"/>
        <v>0</v>
      </c>
      <c r="GB244" s="245">
        <f t="shared" si="505"/>
        <v>0</v>
      </c>
      <c r="GC244" s="245">
        <f t="shared" si="505"/>
        <v>0</v>
      </c>
      <c r="GD244" s="245">
        <f t="shared" si="505"/>
        <v>0</v>
      </c>
      <c r="GE244" s="245">
        <f t="shared" si="505"/>
        <v>0</v>
      </c>
      <c r="GF244" s="245">
        <f t="shared" si="505"/>
        <v>0</v>
      </c>
      <c r="GG244" s="245">
        <f t="shared" si="505"/>
        <v>0</v>
      </c>
      <c r="GH244" s="245">
        <f t="shared" si="505"/>
        <v>0</v>
      </c>
      <c r="GI244" s="245">
        <f t="shared" si="505"/>
        <v>0</v>
      </c>
      <c r="GJ244" s="245">
        <f t="shared" si="505"/>
        <v>0</v>
      </c>
      <c r="GK244" s="245">
        <f t="shared" si="505"/>
        <v>0</v>
      </c>
      <c r="GL244" s="245">
        <f t="shared" si="505"/>
        <v>0</v>
      </c>
      <c r="GM244" s="245">
        <f t="shared" si="505"/>
        <v>0</v>
      </c>
      <c r="GN244" s="245">
        <f t="shared" ref="GN244:IR244" si="506">IF(GN144=1,GN1,0)</f>
        <v>0</v>
      </c>
      <c r="GO244" s="245">
        <f t="shared" si="506"/>
        <v>0</v>
      </c>
      <c r="GP244" s="245">
        <f t="shared" si="506"/>
        <v>0</v>
      </c>
      <c r="GQ244" s="245">
        <f t="shared" si="506"/>
        <v>0</v>
      </c>
      <c r="GR244" s="245">
        <f t="shared" si="506"/>
        <v>0</v>
      </c>
      <c r="GS244" s="245">
        <f t="shared" si="506"/>
        <v>0</v>
      </c>
      <c r="GT244" s="245">
        <f t="shared" si="506"/>
        <v>0</v>
      </c>
      <c r="GU244" s="245">
        <f t="shared" si="506"/>
        <v>0</v>
      </c>
      <c r="GV244" s="245">
        <f t="shared" si="506"/>
        <v>0</v>
      </c>
      <c r="GW244" s="245">
        <f t="shared" si="506"/>
        <v>0</v>
      </c>
      <c r="GX244" s="245">
        <f t="shared" si="506"/>
        <v>0</v>
      </c>
      <c r="GY244" s="245">
        <f t="shared" si="506"/>
        <v>0</v>
      </c>
      <c r="GZ244" s="245">
        <f t="shared" si="506"/>
        <v>0</v>
      </c>
      <c r="HA244" s="245">
        <f t="shared" si="506"/>
        <v>0</v>
      </c>
      <c r="HB244" s="245">
        <f t="shared" si="506"/>
        <v>0</v>
      </c>
      <c r="HC244" s="245">
        <f t="shared" si="506"/>
        <v>0</v>
      </c>
      <c r="HD244" s="245">
        <f t="shared" si="506"/>
        <v>0</v>
      </c>
      <c r="HE244" s="245">
        <f t="shared" si="506"/>
        <v>0</v>
      </c>
      <c r="HF244" s="245">
        <f t="shared" si="506"/>
        <v>0</v>
      </c>
      <c r="HG244" s="245">
        <f t="shared" si="506"/>
        <v>0</v>
      </c>
      <c r="HH244" s="245">
        <f t="shared" si="506"/>
        <v>0</v>
      </c>
      <c r="HI244" s="245">
        <f t="shared" si="506"/>
        <v>0</v>
      </c>
      <c r="HJ244" s="245">
        <f t="shared" si="506"/>
        <v>0</v>
      </c>
      <c r="HK244" s="245">
        <f t="shared" si="506"/>
        <v>0</v>
      </c>
      <c r="HL244" s="245">
        <f t="shared" si="506"/>
        <v>0</v>
      </c>
      <c r="HM244" s="245">
        <f t="shared" si="506"/>
        <v>0</v>
      </c>
      <c r="HN244" s="245">
        <f t="shared" si="506"/>
        <v>0</v>
      </c>
      <c r="HO244" s="245">
        <f t="shared" si="506"/>
        <v>0</v>
      </c>
      <c r="HP244" s="245">
        <f t="shared" si="506"/>
        <v>0</v>
      </c>
      <c r="HQ244" s="245">
        <f t="shared" si="506"/>
        <v>0</v>
      </c>
      <c r="HR244" s="245">
        <f t="shared" si="506"/>
        <v>0</v>
      </c>
      <c r="HS244" s="245">
        <f t="shared" si="506"/>
        <v>0</v>
      </c>
      <c r="HT244" s="245">
        <f t="shared" si="506"/>
        <v>0</v>
      </c>
      <c r="HU244" s="245">
        <f t="shared" si="506"/>
        <v>0</v>
      </c>
      <c r="HV244" s="245">
        <f t="shared" si="506"/>
        <v>0</v>
      </c>
      <c r="HW244" s="245">
        <f t="shared" si="506"/>
        <v>0</v>
      </c>
      <c r="HX244" s="245">
        <f t="shared" si="506"/>
        <v>0</v>
      </c>
      <c r="HY244" s="245">
        <f t="shared" si="506"/>
        <v>0</v>
      </c>
      <c r="HZ244" s="245">
        <f t="shared" si="506"/>
        <v>0</v>
      </c>
      <c r="IA244" s="245">
        <f t="shared" si="506"/>
        <v>0</v>
      </c>
      <c r="IB244" s="245">
        <f t="shared" si="506"/>
        <v>0</v>
      </c>
      <c r="IC244" s="245">
        <f t="shared" si="506"/>
        <v>0</v>
      </c>
      <c r="ID244" s="245">
        <f t="shared" si="506"/>
        <v>0</v>
      </c>
      <c r="IE244" s="245">
        <f t="shared" si="506"/>
        <v>0</v>
      </c>
      <c r="IF244" s="245">
        <f t="shared" si="506"/>
        <v>0</v>
      </c>
      <c r="IG244" s="245">
        <f t="shared" si="506"/>
        <v>0</v>
      </c>
      <c r="IH244" s="245">
        <f t="shared" si="506"/>
        <v>0</v>
      </c>
      <c r="II244" s="245">
        <f t="shared" si="506"/>
        <v>0</v>
      </c>
      <c r="IJ244" s="245">
        <f t="shared" si="506"/>
        <v>0</v>
      </c>
      <c r="IK244" s="245">
        <f t="shared" si="506"/>
        <v>0</v>
      </c>
      <c r="IL244" s="245">
        <f t="shared" si="506"/>
        <v>0</v>
      </c>
      <c r="IM244" s="245">
        <f t="shared" si="506"/>
        <v>0</v>
      </c>
      <c r="IN244" s="245">
        <f t="shared" si="506"/>
        <v>0</v>
      </c>
      <c r="IO244" s="245">
        <f t="shared" si="506"/>
        <v>0</v>
      </c>
      <c r="IP244" s="245">
        <f t="shared" si="506"/>
        <v>0</v>
      </c>
      <c r="IQ244" s="245">
        <f t="shared" si="506"/>
        <v>0</v>
      </c>
      <c r="IR244" s="245">
        <f t="shared" si="506"/>
        <v>0</v>
      </c>
    </row>
    <row r="245" spans="1:252" hidden="1" x14ac:dyDescent="0.25">
      <c r="A245" s="45"/>
      <c r="B245" s="2"/>
      <c r="C245" s="245">
        <f>MAX(C244:IR244)</f>
        <v>0</v>
      </c>
      <c r="D245" s="247"/>
      <c r="E245" s="247"/>
      <c r="F245" s="247"/>
      <c r="G245" s="247"/>
      <c r="H245" s="247"/>
      <c r="I245" s="247"/>
      <c r="J245" s="247"/>
      <c r="K245" s="247"/>
      <c r="L245" s="247"/>
      <c r="M245" s="247"/>
      <c r="N245" s="247"/>
      <c r="O245" s="247"/>
      <c r="P245" s="247"/>
      <c r="Q245" s="247"/>
      <c r="R245" s="247"/>
      <c r="S245" s="247"/>
      <c r="T245" s="247"/>
      <c r="U245" s="247"/>
      <c r="V245" s="247"/>
      <c r="W245" s="247"/>
      <c r="X245" s="247"/>
      <c r="Y245" s="247"/>
      <c r="Z245" s="247"/>
      <c r="AA245" s="247"/>
      <c r="AB245" s="247"/>
      <c r="AC245" s="247"/>
      <c r="AD245" s="247"/>
      <c r="AE245" s="247"/>
      <c r="AF245" s="247"/>
      <c r="AG245" s="247"/>
      <c r="AH245" s="247"/>
      <c r="AI245" s="247"/>
      <c r="AJ245" s="247"/>
      <c r="AK245" s="247"/>
      <c r="AL245" s="247"/>
      <c r="AM245" s="247"/>
      <c r="AN245" s="247"/>
      <c r="AO245" s="247"/>
      <c r="AP245" s="247"/>
      <c r="AQ245" s="247"/>
      <c r="AR245" s="247"/>
      <c r="AS245" s="247"/>
      <c r="AT245" s="247"/>
      <c r="AU245" s="247"/>
      <c r="AV245" s="247"/>
      <c r="AW245" s="247"/>
      <c r="AX245" s="247"/>
      <c r="AY245" s="247"/>
      <c r="AZ245" s="247"/>
      <c r="BA245" s="247"/>
      <c r="BB245" s="247"/>
      <c r="BC245" s="247"/>
      <c r="BD245" s="247"/>
      <c r="BE245" s="247"/>
      <c r="BF245" s="247"/>
      <c r="BG245" s="247"/>
      <c r="BH245" s="247"/>
      <c r="BI245" s="247"/>
      <c r="BJ245" s="247"/>
      <c r="BK245" s="247"/>
      <c r="BL245" s="247"/>
      <c r="BM245" s="247"/>
      <c r="BN245" s="247"/>
      <c r="BO245" s="247"/>
      <c r="BP245" s="247"/>
      <c r="BQ245" s="247"/>
      <c r="BR245" s="247"/>
      <c r="BS245" s="247"/>
      <c r="BT245" s="247"/>
      <c r="BU245" s="247"/>
      <c r="BV245" s="247"/>
      <c r="BW245" s="247"/>
      <c r="BX245" s="247"/>
      <c r="BY245" s="247"/>
      <c r="BZ245" s="247"/>
      <c r="CA245" s="247"/>
      <c r="CB245" s="247"/>
      <c r="CC245" s="247"/>
      <c r="CD245" s="247"/>
      <c r="CE245" s="247"/>
      <c r="CF245" s="247"/>
      <c r="CG245" s="247"/>
      <c r="CH245" s="247"/>
      <c r="CI245" s="247"/>
      <c r="CJ245" s="247"/>
      <c r="CK245" s="247"/>
      <c r="CL245" s="247"/>
      <c r="CM245" s="247"/>
      <c r="CN245" s="247"/>
      <c r="CO245" s="247"/>
      <c r="CP245" s="247"/>
      <c r="CQ245" s="247"/>
      <c r="CR245" s="247"/>
      <c r="CS245" s="247"/>
      <c r="CT245" s="247"/>
      <c r="CU245" s="247"/>
      <c r="CV245" s="247"/>
      <c r="CW245" s="247"/>
      <c r="CX245" s="247"/>
      <c r="CY245" s="247"/>
      <c r="CZ245" s="247"/>
      <c r="DA245" s="247"/>
      <c r="DB245" s="247"/>
      <c r="DC245" s="247"/>
      <c r="DD245" s="247"/>
      <c r="DE245" s="247"/>
      <c r="DF245" s="247"/>
      <c r="DG245" s="247"/>
      <c r="DH245" s="247"/>
      <c r="DI245" s="247"/>
      <c r="DJ245" s="247"/>
      <c r="DK245" s="247"/>
      <c r="DL245" s="247"/>
      <c r="DM245" s="247"/>
      <c r="DN245" s="247"/>
      <c r="DO245" s="247"/>
      <c r="DP245" s="247"/>
      <c r="DQ245" s="247"/>
      <c r="DR245" s="247"/>
      <c r="DS245" s="247"/>
      <c r="DT245" s="247"/>
      <c r="DU245" s="247"/>
      <c r="DV245" s="247"/>
      <c r="DW245" s="247"/>
      <c r="DX245" s="247"/>
      <c r="DY245" s="247"/>
      <c r="DZ245" s="247"/>
      <c r="EA245" s="247"/>
      <c r="EB245" s="247"/>
      <c r="EC245" s="247"/>
      <c r="ED245" s="247"/>
      <c r="EE245" s="247"/>
      <c r="EF245" s="247"/>
      <c r="EG245" s="247"/>
      <c r="EH245" s="247"/>
      <c r="EI245" s="247"/>
      <c r="EJ245" s="247"/>
      <c r="EK245" s="247"/>
      <c r="EL245" s="247"/>
      <c r="EM245" s="247"/>
      <c r="EN245" s="247"/>
      <c r="EO245" s="247"/>
      <c r="EP245" s="247"/>
      <c r="EQ245" s="247"/>
      <c r="ER245" s="247"/>
      <c r="ES245" s="247"/>
      <c r="ET245" s="247"/>
      <c r="EU245" s="247"/>
      <c r="EV245" s="247"/>
      <c r="EW245" s="247"/>
      <c r="EX245" s="247"/>
      <c r="EY245" s="247"/>
      <c r="EZ245" s="247"/>
      <c r="FA245" s="247"/>
      <c r="FB245" s="247"/>
      <c r="FC245" s="247"/>
      <c r="FD245" s="247"/>
      <c r="FE245" s="247"/>
      <c r="FF245" s="247"/>
      <c r="FG245" s="247"/>
      <c r="FH245" s="247"/>
      <c r="FI245" s="247"/>
      <c r="FJ245" s="247"/>
      <c r="FK245" s="247"/>
      <c r="FL245" s="247"/>
      <c r="FM245" s="247"/>
      <c r="FN245" s="247"/>
      <c r="FO245" s="247"/>
      <c r="FP245" s="247"/>
      <c r="FQ245" s="247"/>
      <c r="FR245" s="247"/>
      <c r="FS245" s="247"/>
      <c r="FT245" s="247"/>
      <c r="FU245" s="247"/>
      <c r="FV245" s="247"/>
      <c r="FW245" s="247"/>
      <c r="FX245" s="247"/>
      <c r="FY245" s="247"/>
      <c r="FZ245" s="247"/>
      <c r="GA245" s="247"/>
      <c r="GB245" s="247"/>
      <c r="GC245" s="247"/>
      <c r="GD245" s="247"/>
      <c r="GE245" s="247"/>
      <c r="GF245" s="247"/>
      <c r="GG245" s="247"/>
      <c r="GH245" s="247"/>
      <c r="GI245" s="247"/>
      <c r="GJ245" s="247"/>
      <c r="GK245" s="247"/>
      <c r="GL245" s="247"/>
      <c r="GM245" s="247"/>
      <c r="GN245" s="247"/>
      <c r="GO245" s="247"/>
      <c r="GP245" s="247"/>
      <c r="GQ245" s="247"/>
      <c r="GR245" s="247"/>
      <c r="GS245" s="247"/>
      <c r="GT245" s="247"/>
      <c r="GU245" s="247"/>
      <c r="GV245" s="247"/>
      <c r="GW245" s="247"/>
      <c r="GX245" s="247"/>
      <c r="GY245" s="247"/>
      <c r="GZ245" s="247"/>
      <c r="HA245" s="247"/>
      <c r="HB245" s="247"/>
      <c r="HC245" s="247"/>
      <c r="HD245" s="247"/>
      <c r="HE245" s="247"/>
      <c r="HF245" s="247"/>
      <c r="HG245" s="247"/>
      <c r="HH245" s="247"/>
      <c r="HI245" s="247"/>
      <c r="HJ245" s="247"/>
      <c r="HK245" s="247"/>
      <c r="HL245" s="247"/>
      <c r="HM245" s="247"/>
      <c r="HN245" s="247"/>
      <c r="HO245" s="247"/>
      <c r="HP245" s="247"/>
      <c r="HQ245" s="247"/>
      <c r="HR245" s="247"/>
      <c r="HS245" s="247"/>
      <c r="HT245" s="247"/>
      <c r="HU245" s="247"/>
      <c r="HV245" s="247"/>
      <c r="HW245" s="247"/>
      <c r="HX245" s="247"/>
      <c r="HY245" s="247"/>
      <c r="HZ245" s="247"/>
      <c r="IA245" s="247"/>
      <c r="IB245" s="247"/>
      <c r="IC245" s="247"/>
      <c r="ID245" s="247"/>
      <c r="IE245" s="247"/>
      <c r="IF245" s="247"/>
      <c r="IG245" s="247"/>
      <c r="IH245" s="247"/>
      <c r="II245" s="247"/>
      <c r="IJ245" s="247"/>
      <c r="IK245" s="247"/>
      <c r="IL245" s="247"/>
      <c r="IM245" s="247"/>
      <c r="IN245" s="247"/>
      <c r="IO245" s="247"/>
      <c r="IP245" s="247"/>
      <c r="IQ245" s="247"/>
      <c r="IR245" s="247"/>
    </row>
    <row r="246" spans="1:252" hidden="1" x14ac:dyDescent="0.25">
      <c r="A246" s="303"/>
      <c r="C246" s="245">
        <f>IF(C179=1,C1,0)</f>
        <v>0</v>
      </c>
      <c r="D246" s="245">
        <f t="shared" ref="D246:BO246" si="507">IF(D179=1,D1,0)</f>
        <v>0</v>
      </c>
      <c r="E246" s="245">
        <f t="shared" si="507"/>
        <v>0</v>
      </c>
      <c r="F246" s="245">
        <f t="shared" si="507"/>
        <v>0</v>
      </c>
      <c r="G246" s="245">
        <f t="shared" si="507"/>
        <v>0</v>
      </c>
      <c r="H246" s="245">
        <f t="shared" si="507"/>
        <v>0</v>
      </c>
      <c r="I246" s="245">
        <f t="shared" si="507"/>
        <v>0</v>
      </c>
      <c r="J246" s="245">
        <f t="shared" si="507"/>
        <v>0</v>
      </c>
      <c r="K246" s="245">
        <f t="shared" si="507"/>
        <v>0</v>
      </c>
      <c r="L246" s="245">
        <f t="shared" si="507"/>
        <v>0</v>
      </c>
      <c r="M246" s="245">
        <f t="shared" si="507"/>
        <v>0</v>
      </c>
      <c r="N246" s="245">
        <f t="shared" si="507"/>
        <v>0</v>
      </c>
      <c r="O246" s="245">
        <f t="shared" si="507"/>
        <v>0</v>
      </c>
      <c r="P246" s="245">
        <f t="shared" si="507"/>
        <v>0</v>
      </c>
      <c r="Q246" s="245">
        <f t="shared" si="507"/>
        <v>0</v>
      </c>
      <c r="R246" s="245">
        <f t="shared" si="507"/>
        <v>0</v>
      </c>
      <c r="S246" s="245">
        <f t="shared" si="507"/>
        <v>0</v>
      </c>
      <c r="T246" s="245">
        <f t="shared" si="507"/>
        <v>0</v>
      </c>
      <c r="U246" s="245">
        <f t="shared" si="507"/>
        <v>0</v>
      </c>
      <c r="V246" s="245">
        <f t="shared" si="507"/>
        <v>0</v>
      </c>
      <c r="W246" s="245">
        <f t="shared" si="507"/>
        <v>0</v>
      </c>
      <c r="X246" s="245">
        <f t="shared" si="507"/>
        <v>0</v>
      </c>
      <c r="Y246" s="245">
        <f t="shared" si="507"/>
        <v>0</v>
      </c>
      <c r="Z246" s="245">
        <f t="shared" si="507"/>
        <v>0</v>
      </c>
      <c r="AA246" s="245">
        <f t="shared" si="507"/>
        <v>0</v>
      </c>
      <c r="AB246" s="245">
        <f t="shared" si="507"/>
        <v>0</v>
      </c>
      <c r="AC246" s="245">
        <f t="shared" si="507"/>
        <v>0</v>
      </c>
      <c r="AD246" s="245">
        <f t="shared" si="507"/>
        <v>0</v>
      </c>
      <c r="AE246" s="245">
        <f t="shared" si="507"/>
        <v>0</v>
      </c>
      <c r="AF246" s="245">
        <f t="shared" si="507"/>
        <v>0</v>
      </c>
      <c r="AG246" s="245">
        <f t="shared" si="507"/>
        <v>0</v>
      </c>
      <c r="AH246" s="245">
        <f t="shared" si="507"/>
        <v>0</v>
      </c>
      <c r="AI246" s="245">
        <f t="shared" si="507"/>
        <v>0</v>
      </c>
      <c r="AJ246" s="245">
        <f t="shared" si="507"/>
        <v>0</v>
      </c>
      <c r="AK246" s="245">
        <f t="shared" si="507"/>
        <v>0</v>
      </c>
      <c r="AL246" s="245">
        <f t="shared" si="507"/>
        <v>0</v>
      </c>
      <c r="AM246" s="245">
        <f t="shared" si="507"/>
        <v>0</v>
      </c>
      <c r="AN246" s="245">
        <f t="shared" si="507"/>
        <v>0</v>
      </c>
      <c r="AO246" s="245">
        <f t="shared" si="507"/>
        <v>0</v>
      </c>
      <c r="AP246" s="245">
        <f t="shared" si="507"/>
        <v>0</v>
      </c>
      <c r="AQ246" s="245">
        <f t="shared" si="507"/>
        <v>0</v>
      </c>
      <c r="AR246" s="245">
        <f t="shared" si="507"/>
        <v>0</v>
      </c>
      <c r="AS246" s="245">
        <f t="shared" si="507"/>
        <v>0</v>
      </c>
      <c r="AT246" s="245">
        <f t="shared" si="507"/>
        <v>0</v>
      </c>
      <c r="AU246" s="245">
        <f t="shared" si="507"/>
        <v>0</v>
      </c>
      <c r="AV246" s="245">
        <f t="shared" si="507"/>
        <v>0</v>
      </c>
      <c r="AW246" s="245">
        <f t="shared" si="507"/>
        <v>0</v>
      </c>
      <c r="AX246" s="245">
        <f t="shared" si="507"/>
        <v>0</v>
      </c>
      <c r="AY246" s="245">
        <f t="shared" si="507"/>
        <v>0</v>
      </c>
      <c r="AZ246" s="245">
        <f t="shared" si="507"/>
        <v>0</v>
      </c>
      <c r="BA246" s="245">
        <f t="shared" si="507"/>
        <v>0</v>
      </c>
      <c r="BB246" s="245">
        <f t="shared" si="507"/>
        <v>0</v>
      </c>
      <c r="BC246" s="245">
        <f t="shared" si="507"/>
        <v>0</v>
      </c>
      <c r="BD246" s="245">
        <f t="shared" si="507"/>
        <v>0</v>
      </c>
      <c r="BE246" s="245">
        <f t="shared" si="507"/>
        <v>0</v>
      </c>
      <c r="BF246" s="245">
        <f t="shared" si="507"/>
        <v>0</v>
      </c>
      <c r="BG246" s="245">
        <f t="shared" si="507"/>
        <v>0</v>
      </c>
      <c r="BH246" s="245">
        <f t="shared" si="507"/>
        <v>0</v>
      </c>
      <c r="BI246" s="245">
        <f t="shared" si="507"/>
        <v>0</v>
      </c>
      <c r="BJ246" s="245">
        <f t="shared" si="507"/>
        <v>0</v>
      </c>
      <c r="BK246" s="245">
        <f t="shared" si="507"/>
        <v>0</v>
      </c>
      <c r="BL246" s="245">
        <f t="shared" si="507"/>
        <v>0</v>
      </c>
      <c r="BM246" s="245">
        <f t="shared" si="507"/>
        <v>0</v>
      </c>
      <c r="BN246" s="245">
        <f t="shared" si="507"/>
        <v>0</v>
      </c>
      <c r="BO246" s="245">
        <f t="shared" si="507"/>
        <v>0</v>
      </c>
      <c r="BP246" s="245">
        <f t="shared" ref="BP246:EA246" si="508">IF(BP179=1,BP1,0)</f>
        <v>0</v>
      </c>
      <c r="BQ246" s="245">
        <f t="shared" si="508"/>
        <v>0</v>
      </c>
      <c r="BR246" s="245">
        <f t="shared" si="508"/>
        <v>0</v>
      </c>
      <c r="BS246" s="245">
        <f t="shared" si="508"/>
        <v>0</v>
      </c>
      <c r="BT246" s="245">
        <f t="shared" si="508"/>
        <v>0</v>
      </c>
      <c r="BU246" s="245">
        <f t="shared" si="508"/>
        <v>0</v>
      </c>
      <c r="BV246" s="245">
        <f t="shared" si="508"/>
        <v>0</v>
      </c>
      <c r="BW246" s="245">
        <f t="shared" si="508"/>
        <v>0</v>
      </c>
      <c r="BX246" s="245">
        <f t="shared" si="508"/>
        <v>0</v>
      </c>
      <c r="BY246" s="245">
        <f t="shared" si="508"/>
        <v>0</v>
      </c>
      <c r="BZ246" s="245">
        <f t="shared" si="508"/>
        <v>0</v>
      </c>
      <c r="CA246" s="245">
        <f t="shared" si="508"/>
        <v>0</v>
      </c>
      <c r="CB246" s="245">
        <f t="shared" si="508"/>
        <v>0</v>
      </c>
      <c r="CC246" s="245">
        <f t="shared" si="508"/>
        <v>0</v>
      </c>
      <c r="CD246" s="245">
        <f t="shared" si="508"/>
        <v>0</v>
      </c>
      <c r="CE246" s="245">
        <f t="shared" si="508"/>
        <v>0</v>
      </c>
      <c r="CF246" s="245">
        <f t="shared" si="508"/>
        <v>0</v>
      </c>
      <c r="CG246" s="245">
        <f t="shared" si="508"/>
        <v>0</v>
      </c>
      <c r="CH246" s="245">
        <f t="shared" si="508"/>
        <v>0</v>
      </c>
      <c r="CI246" s="245">
        <f t="shared" si="508"/>
        <v>0</v>
      </c>
      <c r="CJ246" s="245">
        <f t="shared" si="508"/>
        <v>0</v>
      </c>
      <c r="CK246" s="245">
        <f t="shared" si="508"/>
        <v>0</v>
      </c>
      <c r="CL246" s="245">
        <f t="shared" si="508"/>
        <v>0</v>
      </c>
      <c r="CM246" s="245">
        <f t="shared" si="508"/>
        <v>0</v>
      </c>
      <c r="CN246" s="245">
        <f t="shared" si="508"/>
        <v>0</v>
      </c>
      <c r="CO246" s="245">
        <f t="shared" si="508"/>
        <v>0</v>
      </c>
      <c r="CP246" s="245">
        <f t="shared" si="508"/>
        <v>0</v>
      </c>
      <c r="CQ246" s="245">
        <f t="shared" si="508"/>
        <v>0</v>
      </c>
      <c r="CR246" s="245">
        <f t="shared" si="508"/>
        <v>0</v>
      </c>
      <c r="CS246" s="245">
        <f t="shared" si="508"/>
        <v>0</v>
      </c>
      <c r="CT246" s="245">
        <f t="shared" si="508"/>
        <v>0</v>
      </c>
      <c r="CU246" s="245">
        <f t="shared" si="508"/>
        <v>0</v>
      </c>
      <c r="CV246" s="245">
        <f t="shared" si="508"/>
        <v>0</v>
      </c>
      <c r="CW246" s="245">
        <f t="shared" si="508"/>
        <v>0</v>
      </c>
      <c r="CX246" s="245">
        <f t="shared" si="508"/>
        <v>0</v>
      </c>
      <c r="CY246" s="245">
        <f t="shared" si="508"/>
        <v>0</v>
      </c>
      <c r="CZ246" s="245">
        <f t="shared" si="508"/>
        <v>0</v>
      </c>
      <c r="DA246" s="245">
        <f t="shared" si="508"/>
        <v>0</v>
      </c>
      <c r="DB246" s="245">
        <f t="shared" si="508"/>
        <v>0</v>
      </c>
      <c r="DC246" s="245">
        <f t="shared" si="508"/>
        <v>0</v>
      </c>
      <c r="DD246" s="245">
        <f t="shared" si="508"/>
        <v>0</v>
      </c>
      <c r="DE246" s="245">
        <f t="shared" si="508"/>
        <v>0</v>
      </c>
      <c r="DF246" s="245">
        <f t="shared" si="508"/>
        <v>0</v>
      </c>
      <c r="DG246" s="245">
        <f t="shared" si="508"/>
        <v>0</v>
      </c>
      <c r="DH246" s="245">
        <f t="shared" si="508"/>
        <v>0</v>
      </c>
      <c r="DI246" s="245">
        <f t="shared" si="508"/>
        <v>0</v>
      </c>
      <c r="DJ246" s="245">
        <f t="shared" si="508"/>
        <v>0</v>
      </c>
      <c r="DK246" s="245">
        <f t="shared" si="508"/>
        <v>0</v>
      </c>
      <c r="DL246" s="245">
        <f t="shared" si="508"/>
        <v>0</v>
      </c>
      <c r="DM246" s="245">
        <f t="shared" si="508"/>
        <v>0</v>
      </c>
      <c r="DN246" s="245">
        <f t="shared" si="508"/>
        <v>0</v>
      </c>
      <c r="DO246" s="245">
        <f t="shared" si="508"/>
        <v>0</v>
      </c>
      <c r="DP246" s="245">
        <f t="shared" si="508"/>
        <v>0</v>
      </c>
      <c r="DQ246" s="245">
        <f t="shared" si="508"/>
        <v>0</v>
      </c>
      <c r="DR246" s="245">
        <f t="shared" si="508"/>
        <v>0</v>
      </c>
      <c r="DS246" s="245">
        <f t="shared" si="508"/>
        <v>0</v>
      </c>
      <c r="DT246" s="245">
        <f t="shared" si="508"/>
        <v>0</v>
      </c>
      <c r="DU246" s="245">
        <f t="shared" si="508"/>
        <v>0</v>
      </c>
      <c r="DV246" s="245">
        <f t="shared" si="508"/>
        <v>0</v>
      </c>
      <c r="DW246" s="245">
        <f t="shared" si="508"/>
        <v>0</v>
      </c>
      <c r="DX246" s="245">
        <f t="shared" si="508"/>
        <v>0</v>
      </c>
      <c r="DY246" s="245">
        <f t="shared" si="508"/>
        <v>0</v>
      </c>
      <c r="DZ246" s="245">
        <f t="shared" si="508"/>
        <v>0</v>
      </c>
      <c r="EA246" s="245">
        <f t="shared" si="508"/>
        <v>0</v>
      </c>
      <c r="EB246" s="245">
        <f t="shared" ref="EB246:GM246" si="509">IF(EB179=1,EB1,0)</f>
        <v>0</v>
      </c>
      <c r="EC246" s="245">
        <f t="shared" si="509"/>
        <v>0</v>
      </c>
      <c r="ED246" s="245">
        <f t="shared" si="509"/>
        <v>0</v>
      </c>
      <c r="EE246" s="245">
        <f t="shared" si="509"/>
        <v>0</v>
      </c>
      <c r="EF246" s="245">
        <f t="shared" si="509"/>
        <v>0</v>
      </c>
      <c r="EG246" s="245">
        <f t="shared" si="509"/>
        <v>0</v>
      </c>
      <c r="EH246" s="245">
        <f t="shared" si="509"/>
        <v>0</v>
      </c>
      <c r="EI246" s="245">
        <f t="shared" si="509"/>
        <v>0</v>
      </c>
      <c r="EJ246" s="245">
        <f t="shared" si="509"/>
        <v>0</v>
      </c>
      <c r="EK246" s="245">
        <f t="shared" si="509"/>
        <v>0</v>
      </c>
      <c r="EL246" s="245">
        <f t="shared" si="509"/>
        <v>0</v>
      </c>
      <c r="EM246" s="245">
        <f t="shared" si="509"/>
        <v>0</v>
      </c>
      <c r="EN246" s="245">
        <f t="shared" si="509"/>
        <v>0</v>
      </c>
      <c r="EO246" s="245">
        <f t="shared" si="509"/>
        <v>0</v>
      </c>
      <c r="EP246" s="245">
        <f t="shared" si="509"/>
        <v>0</v>
      </c>
      <c r="EQ246" s="245">
        <f t="shared" si="509"/>
        <v>0</v>
      </c>
      <c r="ER246" s="245">
        <f t="shared" si="509"/>
        <v>0</v>
      </c>
      <c r="ES246" s="245">
        <f t="shared" si="509"/>
        <v>0</v>
      </c>
      <c r="ET246" s="245">
        <f t="shared" si="509"/>
        <v>0</v>
      </c>
      <c r="EU246" s="245">
        <f t="shared" si="509"/>
        <v>0</v>
      </c>
      <c r="EV246" s="245">
        <f t="shared" si="509"/>
        <v>0</v>
      </c>
      <c r="EW246" s="245">
        <f t="shared" si="509"/>
        <v>0</v>
      </c>
      <c r="EX246" s="245">
        <f t="shared" si="509"/>
        <v>0</v>
      </c>
      <c r="EY246" s="245">
        <f t="shared" si="509"/>
        <v>0</v>
      </c>
      <c r="EZ246" s="245">
        <f t="shared" si="509"/>
        <v>0</v>
      </c>
      <c r="FA246" s="245">
        <f t="shared" si="509"/>
        <v>0</v>
      </c>
      <c r="FB246" s="245">
        <f t="shared" si="509"/>
        <v>0</v>
      </c>
      <c r="FC246" s="245">
        <f t="shared" si="509"/>
        <v>0</v>
      </c>
      <c r="FD246" s="245">
        <f t="shared" si="509"/>
        <v>0</v>
      </c>
      <c r="FE246" s="245">
        <f t="shared" si="509"/>
        <v>0</v>
      </c>
      <c r="FF246" s="245">
        <f t="shared" si="509"/>
        <v>0</v>
      </c>
      <c r="FG246" s="245">
        <f t="shared" si="509"/>
        <v>0</v>
      </c>
      <c r="FH246" s="245">
        <f t="shared" si="509"/>
        <v>0</v>
      </c>
      <c r="FI246" s="245">
        <f t="shared" si="509"/>
        <v>0</v>
      </c>
      <c r="FJ246" s="245">
        <f t="shared" si="509"/>
        <v>0</v>
      </c>
      <c r="FK246" s="245">
        <f t="shared" si="509"/>
        <v>0</v>
      </c>
      <c r="FL246" s="245">
        <f t="shared" si="509"/>
        <v>0</v>
      </c>
      <c r="FM246" s="245">
        <f t="shared" si="509"/>
        <v>0</v>
      </c>
      <c r="FN246" s="245">
        <f t="shared" si="509"/>
        <v>0</v>
      </c>
      <c r="FO246" s="245">
        <f t="shared" si="509"/>
        <v>0</v>
      </c>
      <c r="FP246" s="245">
        <f t="shared" si="509"/>
        <v>170</v>
      </c>
      <c r="FQ246" s="245">
        <f t="shared" si="509"/>
        <v>0</v>
      </c>
      <c r="FR246" s="245">
        <f t="shared" si="509"/>
        <v>0</v>
      </c>
      <c r="FS246" s="245">
        <f t="shared" si="509"/>
        <v>0</v>
      </c>
      <c r="FT246" s="245">
        <f t="shared" si="509"/>
        <v>0</v>
      </c>
      <c r="FU246" s="245">
        <f t="shared" si="509"/>
        <v>0</v>
      </c>
      <c r="FV246" s="245">
        <f t="shared" si="509"/>
        <v>0</v>
      </c>
      <c r="FW246" s="245">
        <f t="shared" si="509"/>
        <v>0</v>
      </c>
      <c r="FX246" s="245">
        <f t="shared" si="509"/>
        <v>0</v>
      </c>
      <c r="FY246" s="245">
        <f t="shared" si="509"/>
        <v>0</v>
      </c>
      <c r="FZ246" s="245">
        <f t="shared" si="509"/>
        <v>0</v>
      </c>
      <c r="GA246" s="245">
        <f t="shared" si="509"/>
        <v>0</v>
      </c>
      <c r="GB246" s="245">
        <f t="shared" si="509"/>
        <v>0</v>
      </c>
      <c r="GC246" s="245">
        <f t="shared" si="509"/>
        <v>0</v>
      </c>
      <c r="GD246" s="245">
        <f t="shared" si="509"/>
        <v>0</v>
      </c>
      <c r="GE246" s="245">
        <f t="shared" si="509"/>
        <v>0</v>
      </c>
      <c r="GF246" s="245">
        <f t="shared" si="509"/>
        <v>0</v>
      </c>
      <c r="GG246" s="245">
        <f t="shared" si="509"/>
        <v>0</v>
      </c>
      <c r="GH246" s="245">
        <f t="shared" si="509"/>
        <v>0</v>
      </c>
      <c r="GI246" s="245">
        <f t="shared" si="509"/>
        <v>0</v>
      </c>
      <c r="GJ246" s="245">
        <f t="shared" si="509"/>
        <v>0</v>
      </c>
      <c r="GK246" s="245">
        <f t="shared" si="509"/>
        <v>0</v>
      </c>
      <c r="GL246" s="245">
        <f t="shared" si="509"/>
        <v>0</v>
      </c>
      <c r="GM246" s="245">
        <f t="shared" si="509"/>
        <v>0</v>
      </c>
      <c r="GN246" s="245">
        <f t="shared" ref="GN246:IR246" si="510">IF(GN179=1,GN1,0)</f>
        <v>0</v>
      </c>
      <c r="GO246" s="245">
        <f t="shared" si="510"/>
        <v>0</v>
      </c>
      <c r="GP246" s="245">
        <f t="shared" si="510"/>
        <v>0</v>
      </c>
      <c r="GQ246" s="245">
        <f t="shared" si="510"/>
        <v>0</v>
      </c>
      <c r="GR246" s="245">
        <f t="shared" si="510"/>
        <v>0</v>
      </c>
      <c r="GS246" s="245">
        <f t="shared" si="510"/>
        <v>0</v>
      </c>
      <c r="GT246" s="245">
        <f t="shared" si="510"/>
        <v>0</v>
      </c>
      <c r="GU246" s="245">
        <f t="shared" si="510"/>
        <v>0</v>
      </c>
      <c r="GV246" s="245">
        <f t="shared" si="510"/>
        <v>0</v>
      </c>
      <c r="GW246" s="245">
        <f t="shared" si="510"/>
        <v>0</v>
      </c>
      <c r="GX246" s="245">
        <f t="shared" si="510"/>
        <v>0</v>
      </c>
      <c r="GY246" s="245">
        <f t="shared" si="510"/>
        <v>0</v>
      </c>
      <c r="GZ246" s="245">
        <f t="shared" si="510"/>
        <v>0</v>
      </c>
      <c r="HA246" s="245">
        <f t="shared" si="510"/>
        <v>0</v>
      </c>
      <c r="HB246" s="245">
        <f t="shared" si="510"/>
        <v>0</v>
      </c>
      <c r="HC246" s="245">
        <f t="shared" si="510"/>
        <v>0</v>
      </c>
      <c r="HD246" s="245">
        <f t="shared" si="510"/>
        <v>0</v>
      </c>
      <c r="HE246" s="245">
        <f t="shared" si="510"/>
        <v>0</v>
      </c>
      <c r="HF246" s="245">
        <f t="shared" si="510"/>
        <v>0</v>
      </c>
      <c r="HG246" s="245">
        <f t="shared" si="510"/>
        <v>0</v>
      </c>
      <c r="HH246" s="245">
        <f t="shared" si="510"/>
        <v>0</v>
      </c>
      <c r="HI246" s="245">
        <f t="shared" si="510"/>
        <v>0</v>
      </c>
      <c r="HJ246" s="245">
        <f t="shared" si="510"/>
        <v>0</v>
      </c>
      <c r="HK246" s="245">
        <f t="shared" si="510"/>
        <v>0</v>
      </c>
      <c r="HL246" s="245">
        <f t="shared" si="510"/>
        <v>0</v>
      </c>
      <c r="HM246" s="245">
        <f t="shared" si="510"/>
        <v>0</v>
      </c>
      <c r="HN246" s="245">
        <f t="shared" si="510"/>
        <v>0</v>
      </c>
      <c r="HO246" s="245">
        <f t="shared" si="510"/>
        <v>0</v>
      </c>
      <c r="HP246" s="245">
        <f t="shared" si="510"/>
        <v>0</v>
      </c>
      <c r="HQ246" s="245">
        <f t="shared" si="510"/>
        <v>0</v>
      </c>
      <c r="HR246" s="245">
        <f t="shared" si="510"/>
        <v>0</v>
      </c>
      <c r="HS246" s="245">
        <f t="shared" si="510"/>
        <v>0</v>
      </c>
      <c r="HT246" s="245">
        <f t="shared" si="510"/>
        <v>0</v>
      </c>
      <c r="HU246" s="245">
        <f t="shared" si="510"/>
        <v>0</v>
      </c>
      <c r="HV246" s="245">
        <f t="shared" si="510"/>
        <v>0</v>
      </c>
      <c r="HW246" s="245">
        <f t="shared" si="510"/>
        <v>0</v>
      </c>
      <c r="HX246" s="245">
        <f t="shared" si="510"/>
        <v>0</v>
      </c>
      <c r="HY246" s="245">
        <f t="shared" si="510"/>
        <v>0</v>
      </c>
      <c r="HZ246" s="245">
        <f t="shared" si="510"/>
        <v>0</v>
      </c>
      <c r="IA246" s="245">
        <f t="shared" si="510"/>
        <v>0</v>
      </c>
      <c r="IB246" s="245">
        <f t="shared" si="510"/>
        <v>0</v>
      </c>
      <c r="IC246" s="245">
        <f t="shared" si="510"/>
        <v>0</v>
      </c>
      <c r="ID246" s="245">
        <f t="shared" si="510"/>
        <v>0</v>
      </c>
      <c r="IE246" s="245">
        <f t="shared" si="510"/>
        <v>0</v>
      </c>
      <c r="IF246" s="245">
        <f t="shared" si="510"/>
        <v>0</v>
      </c>
      <c r="IG246" s="245">
        <f t="shared" si="510"/>
        <v>0</v>
      </c>
      <c r="IH246" s="245">
        <f t="shared" si="510"/>
        <v>0</v>
      </c>
      <c r="II246" s="245">
        <f t="shared" si="510"/>
        <v>0</v>
      </c>
      <c r="IJ246" s="245">
        <f t="shared" si="510"/>
        <v>0</v>
      </c>
      <c r="IK246" s="245">
        <f t="shared" si="510"/>
        <v>0</v>
      </c>
      <c r="IL246" s="245">
        <f t="shared" si="510"/>
        <v>0</v>
      </c>
      <c r="IM246" s="245">
        <f t="shared" si="510"/>
        <v>0</v>
      </c>
      <c r="IN246" s="245">
        <f t="shared" si="510"/>
        <v>0</v>
      </c>
      <c r="IO246" s="245">
        <f t="shared" si="510"/>
        <v>0</v>
      </c>
      <c r="IP246" s="245">
        <f t="shared" si="510"/>
        <v>0</v>
      </c>
      <c r="IQ246" s="245">
        <f t="shared" si="510"/>
        <v>0</v>
      </c>
      <c r="IR246" s="245">
        <f t="shared" si="510"/>
        <v>0</v>
      </c>
    </row>
    <row r="247" spans="1:252" hidden="1" x14ac:dyDescent="0.25">
      <c r="A247" s="303"/>
      <c r="C247" s="245">
        <f>MAX(C246:IR246)</f>
        <v>170</v>
      </c>
      <c r="D247" s="247"/>
      <c r="E247" s="247"/>
      <c r="F247" s="247"/>
      <c r="G247" s="247"/>
      <c r="H247" s="247"/>
      <c r="I247" s="247"/>
      <c r="J247" s="247"/>
      <c r="K247" s="247"/>
      <c r="L247" s="247"/>
      <c r="M247" s="247"/>
      <c r="N247" s="247"/>
      <c r="O247" s="247"/>
      <c r="P247" s="247"/>
      <c r="Q247" s="247"/>
      <c r="R247" s="247"/>
      <c r="S247" s="247"/>
      <c r="T247" s="247"/>
      <c r="U247" s="247"/>
      <c r="V247" s="247"/>
      <c r="W247" s="247"/>
      <c r="X247" s="247"/>
      <c r="Y247" s="247"/>
      <c r="Z247" s="247"/>
      <c r="AA247" s="247"/>
      <c r="AB247" s="247"/>
      <c r="AC247" s="247"/>
      <c r="AD247" s="247"/>
      <c r="AE247" s="247"/>
      <c r="AF247" s="247"/>
      <c r="AG247" s="247"/>
      <c r="AH247" s="247"/>
      <c r="AI247" s="247"/>
      <c r="AJ247" s="247"/>
      <c r="AK247" s="247"/>
      <c r="AL247" s="247"/>
      <c r="AM247" s="247"/>
      <c r="AN247" s="247"/>
      <c r="AO247" s="247"/>
      <c r="AP247" s="247"/>
      <c r="AQ247" s="247"/>
      <c r="AR247" s="247"/>
      <c r="AS247" s="247"/>
      <c r="AT247" s="247"/>
      <c r="AU247" s="247"/>
      <c r="AV247" s="247"/>
      <c r="AW247" s="247"/>
      <c r="AX247" s="247"/>
      <c r="AY247" s="247"/>
      <c r="AZ247" s="247"/>
      <c r="BA247" s="247"/>
      <c r="BB247" s="247"/>
      <c r="BC247" s="247"/>
      <c r="BD247" s="247"/>
      <c r="BE247" s="247"/>
      <c r="BF247" s="247"/>
      <c r="BG247" s="247"/>
      <c r="BH247" s="247"/>
      <c r="BI247" s="247"/>
      <c r="BJ247" s="247"/>
      <c r="BK247" s="247"/>
      <c r="BL247" s="247"/>
      <c r="BM247" s="247"/>
      <c r="BN247" s="247"/>
      <c r="BO247" s="247"/>
      <c r="BP247" s="247"/>
      <c r="BQ247" s="247"/>
      <c r="BR247" s="247"/>
      <c r="BS247" s="247"/>
      <c r="BT247" s="247"/>
      <c r="BU247" s="247"/>
      <c r="BV247" s="247"/>
      <c r="BW247" s="247"/>
      <c r="BX247" s="247"/>
      <c r="BY247" s="247"/>
      <c r="BZ247" s="247"/>
      <c r="CA247" s="247"/>
      <c r="CB247" s="247"/>
      <c r="CC247" s="247"/>
      <c r="CD247" s="247"/>
      <c r="CE247" s="247"/>
      <c r="CF247" s="247"/>
      <c r="CG247" s="247"/>
      <c r="CH247" s="247"/>
      <c r="CI247" s="247"/>
      <c r="CJ247" s="247"/>
      <c r="CK247" s="247"/>
      <c r="CL247" s="247"/>
      <c r="CM247" s="247"/>
      <c r="CN247" s="247"/>
      <c r="CO247" s="247"/>
      <c r="CP247" s="247"/>
      <c r="CQ247" s="247"/>
      <c r="CR247" s="247"/>
      <c r="CS247" s="247"/>
      <c r="CT247" s="247"/>
      <c r="CU247" s="247"/>
      <c r="CV247" s="247"/>
      <c r="CW247" s="247"/>
      <c r="CX247" s="247"/>
      <c r="CY247" s="247"/>
      <c r="CZ247" s="247"/>
      <c r="DA247" s="247"/>
      <c r="DB247" s="247"/>
      <c r="DC247" s="247"/>
      <c r="DD247" s="247"/>
      <c r="DE247" s="247"/>
      <c r="DF247" s="247"/>
      <c r="DG247" s="247"/>
      <c r="DH247" s="247"/>
      <c r="DI247" s="247"/>
      <c r="DJ247" s="247"/>
      <c r="DK247" s="247"/>
      <c r="DL247" s="247"/>
      <c r="DM247" s="247"/>
      <c r="DN247" s="247"/>
      <c r="DO247" s="247"/>
      <c r="DP247" s="247"/>
      <c r="DQ247" s="247"/>
      <c r="DR247" s="247"/>
      <c r="DS247" s="247"/>
      <c r="DT247" s="247"/>
      <c r="DU247" s="247"/>
      <c r="DV247" s="247"/>
      <c r="DW247" s="247"/>
      <c r="DX247" s="247"/>
      <c r="DY247" s="247"/>
      <c r="DZ247" s="247"/>
      <c r="EA247" s="247"/>
      <c r="EB247" s="247"/>
      <c r="EC247" s="247"/>
      <c r="ED247" s="247"/>
      <c r="EE247" s="247"/>
      <c r="EF247" s="247"/>
      <c r="EG247" s="247"/>
      <c r="EH247" s="247"/>
      <c r="EI247" s="247"/>
      <c r="EJ247" s="247"/>
      <c r="EK247" s="247"/>
      <c r="EL247" s="247"/>
      <c r="EM247" s="247"/>
      <c r="EN247" s="247"/>
      <c r="EO247" s="247"/>
      <c r="EP247" s="247"/>
      <c r="EQ247" s="247"/>
      <c r="ER247" s="247"/>
      <c r="ES247" s="247"/>
      <c r="ET247" s="247"/>
      <c r="EU247" s="247"/>
      <c r="EV247" s="247"/>
      <c r="EW247" s="247"/>
      <c r="EX247" s="247"/>
      <c r="EY247" s="247"/>
      <c r="EZ247" s="247"/>
      <c r="FA247" s="247"/>
      <c r="FB247" s="247"/>
      <c r="FC247" s="247"/>
      <c r="FD247" s="247"/>
      <c r="FE247" s="247"/>
      <c r="FF247" s="247"/>
      <c r="FG247" s="247"/>
      <c r="FH247" s="247"/>
      <c r="FI247" s="247"/>
      <c r="FJ247" s="247"/>
      <c r="FK247" s="247"/>
      <c r="FL247" s="247"/>
      <c r="FM247" s="247"/>
      <c r="FN247" s="247"/>
      <c r="FO247" s="247"/>
      <c r="FP247" s="247"/>
      <c r="FQ247" s="247"/>
      <c r="FR247" s="247"/>
      <c r="FS247" s="247"/>
      <c r="FT247" s="247"/>
      <c r="FU247" s="247"/>
      <c r="FV247" s="247"/>
      <c r="FW247" s="247"/>
      <c r="FX247" s="247"/>
      <c r="FY247" s="247"/>
      <c r="FZ247" s="247"/>
      <c r="GA247" s="247"/>
      <c r="GB247" s="247"/>
      <c r="GC247" s="247"/>
      <c r="GD247" s="247"/>
      <c r="GE247" s="247"/>
      <c r="GF247" s="247"/>
      <c r="GG247" s="247"/>
      <c r="GH247" s="247"/>
      <c r="GI247" s="247"/>
      <c r="GJ247" s="247"/>
      <c r="GK247" s="247"/>
      <c r="GL247" s="247"/>
      <c r="GM247" s="247"/>
      <c r="GN247" s="247"/>
      <c r="GO247" s="247"/>
      <c r="GP247" s="247"/>
      <c r="GQ247" s="247"/>
      <c r="GR247" s="247"/>
      <c r="GS247" s="247"/>
      <c r="GT247" s="247"/>
      <c r="GU247" s="247"/>
      <c r="GV247" s="247"/>
      <c r="GW247" s="247"/>
      <c r="GX247" s="247"/>
      <c r="GY247" s="247"/>
      <c r="GZ247" s="247"/>
      <c r="HA247" s="247"/>
      <c r="HB247" s="247"/>
      <c r="HC247" s="247"/>
      <c r="HD247" s="247"/>
      <c r="HE247" s="247"/>
      <c r="HF247" s="247"/>
      <c r="HG247" s="247"/>
      <c r="HH247" s="247"/>
      <c r="HI247" s="247"/>
      <c r="HJ247" s="247"/>
      <c r="HK247" s="247"/>
      <c r="HL247" s="247"/>
      <c r="HM247" s="247"/>
      <c r="HN247" s="247"/>
      <c r="HO247" s="247"/>
      <c r="HP247" s="247"/>
      <c r="HQ247" s="247"/>
      <c r="HR247" s="247"/>
      <c r="HS247" s="247"/>
      <c r="HT247" s="247"/>
      <c r="HU247" s="247"/>
      <c r="HV247" s="247"/>
      <c r="HW247" s="247"/>
      <c r="HX247" s="247"/>
      <c r="HY247" s="247"/>
      <c r="HZ247" s="247"/>
      <c r="IA247" s="247"/>
      <c r="IB247" s="247"/>
      <c r="IC247" s="247"/>
      <c r="ID247" s="247"/>
      <c r="IE247" s="247"/>
      <c r="IF247" s="247"/>
      <c r="IG247" s="247"/>
      <c r="IH247" s="247"/>
      <c r="II247" s="247"/>
      <c r="IJ247" s="247"/>
      <c r="IK247" s="247"/>
      <c r="IL247" s="247"/>
      <c r="IM247" s="247"/>
      <c r="IN247" s="247"/>
      <c r="IO247" s="247"/>
      <c r="IP247" s="247"/>
      <c r="IQ247" s="247"/>
      <c r="IR247" s="247"/>
    </row>
    <row r="248" spans="1:252" hidden="1" x14ac:dyDescent="0.25">
      <c r="A248" s="303"/>
      <c r="C248" s="247">
        <f>IF(AND(B174=0,C174=1,C147=0),C1,0)</f>
        <v>0</v>
      </c>
      <c r="D248" s="247">
        <f t="shared" ref="D248:BO248" si="511">IF(AND(C174=0,D174=1,D147=0),D1,0)</f>
        <v>0</v>
      </c>
      <c r="E248" s="247">
        <f t="shared" si="511"/>
        <v>0</v>
      </c>
      <c r="F248" s="247">
        <f t="shared" si="511"/>
        <v>0</v>
      </c>
      <c r="G248" s="247">
        <f t="shared" si="511"/>
        <v>0</v>
      </c>
      <c r="H248" s="247">
        <f t="shared" si="511"/>
        <v>0</v>
      </c>
      <c r="I248" s="247">
        <f t="shared" si="511"/>
        <v>0</v>
      </c>
      <c r="J248" s="247">
        <f t="shared" si="511"/>
        <v>0</v>
      </c>
      <c r="K248" s="247">
        <f t="shared" si="511"/>
        <v>0</v>
      </c>
      <c r="L248" s="247">
        <f t="shared" si="511"/>
        <v>0</v>
      </c>
      <c r="M248" s="247">
        <f t="shared" si="511"/>
        <v>0</v>
      </c>
      <c r="N248" s="247">
        <f t="shared" si="511"/>
        <v>0</v>
      </c>
      <c r="O248" s="247">
        <f t="shared" si="511"/>
        <v>0</v>
      </c>
      <c r="P248" s="247">
        <f t="shared" si="511"/>
        <v>0</v>
      </c>
      <c r="Q248" s="247">
        <f t="shared" si="511"/>
        <v>0</v>
      </c>
      <c r="R248" s="247">
        <f t="shared" si="511"/>
        <v>0</v>
      </c>
      <c r="S248" s="247">
        <f t="shared" si="511"/>
        <v>0</v>
      </c>
      <c r="T248" s="247">
        <f t="shared" si="511"/>
        <v>0</v>
      </c>
      <c r="U248" s="247">
        <f t="shared" si="511"/>
        <v>0</v>
      </c>
      <c r="V248" s="247">
        <f t="shared" si="511"/>
        <v>0</v>
      </c>
      <c r="W248" s="247">
        <f t="shared" si="511"/>
        <v>0</v>
      </c>
      <c r="X248" s="247">
        <f t="shared" si="511"/>
        <v>0</v>
      </c>
      <c r="Y248" s="247">
        <f t="shared" si="511"/>
        <v>0</v>
      </c>
      <c r="Z248" s="247">
        <f t="shared" si="511"/>
        <v>0</v>
      </c>
      <c r="AA248" s="247">
        <f t="shared" si="511"/>
        <v>0</v>
      </c>
      <c r="AB248" s="247">
        <f t="shared" si="511"/>
        <v>0</v>
      </c>
      <c r="AC248" s="247">
        <f t="shared" si="511"/>
        <v>0</v>
      </c>
      <c r="AD248" s="247">
        <f t="shared" si="511"/>
        <v>0</v>
      </c>
      <c r="AE248" s="247">
        <f t="shared" si="511"/>
        <v>0</v>
      </c>
      <c r="AF248" s="247">
        <f t="shared" si="511"/>
        <v>0</v>
      </c>
      <c r="AG248" s="247">
        <f t="shared" si="511"/>
        <v>0</v>
      </c>
      <c r="AH248" s="247">
        <f t="shared" si="511"/>
        <v>0</v>
      </c>
      <c r="AI248" s="247">
        <f t="shared" si="511"/>
        <v>0</v>
      </c>
      <c r="AJ248" s="247">
        <f t="shared" si="511"/>
        <v>0</v>
      </c>
      <c r="AK248" s="247">
        <f t="shared" si="511"/>
        <v>0</v>
      </c>
      <c r="AL248" s="247">
        <f t="shared" si="511"/>
        <v>0</v>
      </c>
      <c r="AM248" s="247">
        <f t="shared" si="511"/>
        <v>0</v>
      </c>
      <c r="AN248" s="247">
        <f t="shared" si="511"/>
        <v>0</v>
      </c>
      <c r="AO248" s="247">
        <f t="shared" si="511"/>
        <v>0</v>
      </c>
      <c r="AP248" s="247">
        <f t="shared" si="511"/>
        <v>0</v>
      </c>
      <c r="AQ248" s="247">
        <f t="shared" si="511"/>
        <v>0</v>
      </c>
      <c r="AR248" s="247">
        <f t="shared" si="511"/>
        <v>0</v>
      </c>
      <c r="AS248" s="247">
        <f t="shared" si="511"/>
        <v>0</v>
      </c>
      <c r="AT248" s="247">
        <f t="shared" si="511"/>
        <v>0</v>
      </c>
      <c r="AU248" s="247">
        <f t="shared" si="511"/>
        <v>0</v>
      </c>
      <c r="AV248" s="247">
        <f t="shared" si="511"/>
        <v>0</v>
      </c>
      <c r="AW248" s="247">
        <f t="shared" si="511"/>
        <v>0</v>
      </c>
      <c r="AX248" s="247">
        <f t="shared" si="511"/>
        <v>0</v>
      </c>
      <c r="AY248" s="247">
        <f t="shared" si="511"/>
        <v>0</v>
      </c>
      <c r="AZ248" s="247">
        <f t="shared" si="511"/>
        <v>0</v>
      </c>
      <c r="BA248" s="247">
        <f t="shared" si="511"/>
        <v>0</v>
      </c>
      <c r="BB248" s="247">
        <f t="shared" si="511"/>
        <v>0</v>
      </c>
      <c r="BC248" s="247">
        <f t="shared" si="511"/>
        <v>0</v>
      </c>
      <c r="BD248" s="247">
        <f t="shared" si="511"/>
        <v>0</v>
      </c>
      <c r="BE248" s="247">
        <f t="shared" si="511"/>
        <v>0</v>
      </c>
      <c r="BF248" s="247">
        <f t="shared" si="511"/>
        <v>0</v>
      </c>
      <c r="BG248" s="247">
        <f t="shared" si="511"/>
        <v>0</v>
      </c>
      <c r="BH248" s="247">
        <f t="shared" si="511"/>
        <v>0</v>
      </c>
      <c r="BI248" s="247">
        <f t="shared" si="511"/>
        <v>0</v>
      </c>
      <c r="BJ248" s="247">
        <f t="shared" si="511"/>
        <v>0</v>
      </c>
      <c r="BK248" s="247">
        <f t="shared" si="511"/>
        <v>0</v>
      </c>
      <c r="BL248" s="247">
        <f t="shared" si="511"/>
        <v>0</v>
      </c>
      <c r="BM248" s="247">
        <f t="shared" si="511"/>
        <v>0</v>
      </c>
      <c r="BN248" s="247">
        <f t="shared" si="511"/>
        <v>0</v>
      </c>
      <c r="BO248" s="247">
        <f t="shared" si="511"/>
        <v>0</v>
      </c>
      <c r="BP248" s="247">
        <f t="shared" ref="BP248:EA248" si="512">IF(AND(BO174=0,BP174=1,BP147=0),BP1,0)</f>
        <v>0</v>
      </c>
      <c r="BQ248" s="247">
        <f t="shared" si="512"/>
        <v>0</v>
      </c>
      <c r="BR248" s="247">
        <f t="shared" si="512"/>
        <v>0</v>
      </c>
      <c r="BS248" s="247">
        <f t="shared" si="512"/>
        <v>0</v>
      </c>
      <c r="BT248" s="247">
        <f t="shared" si="512"/>
        <v>0</v>
      </c>
      <c r="BU248" s="247">
        <f t="shared" si="512"/>
        <v>0</v>
      </c>
      <c r="BV248" s="247">
        <f t="shared" si="512"/>
        <v>0</v>
      </c>
      <c r="BW248" s="247">
        <f t="shared" si="512"/>
        <v>0</v>
      </c>
      <c r="BX248" s="247">
        <f t="shared" si="512"/>
        <v>0</v>
      </c>
      <c r="BY248" s="247">
        <f t="shared" si="512"/>
        <v>0</v>
      </c>
      <c r="BZ248" s="247">
        <f t="shared" si="512"/>
        <v>0</v>
      </c>
      <c r="CA248" s="247">
        <f t="shared" si="512"/>
        <v>0</v>
      </c>
      <c r="CB248" s="247">
        <f t="shared" si="512"/>
        <v>0</v>
      </c>
      <c r="CC248" s="247">
        <f t="shared" si="512"/>
        <v>0</v>
      </c>
      <c r="CD248" s="247">
        <f t="shared" si="512"/>
        <v>0</v>
      </c>
      <c r="CE248" s="247">
        <f t="shared" si="512"/>
        <v>0</v>
      </c>
      <c r="CF248" s="247">
        <f t="shared" si="512"/>
        <v>0</v>
      </c>
      <c r="CG248" s="247">
        <f t="shared" si="512"/>
        <v>0</v>
      </c>
      <c r="CH248" s="247">
        <f t="shared" si="512"/>
        <v>0</v>
      </c>
      <c r="CI248" s="247">
        <f t="shared" si="512"/>
        <v>0</v>
      </c>
      <c r="CJ248" s="247">
        <f t="shared" si="512"/>
        <v>0</v>
      </c>
      <c r="CK248" s="247">
        <f t="shared" si="512"/>
        <v>0</v>
      </c>
      <c r="CL248" s="247">
        <f t="shared" si="512"/>
        <v>0</v>
      </c>
      <c r="CM248" s="247">
        <f t="shared" si="512"/>
        <v>0</v>
      </c>
      <c r="CN248" s="247">
        <f t="shared" si="512"/>
        <v>0</v>
      </c>
      <c r="CO248" s="247">
        <f t="shared" si="512"/>
        <v>0</v>
      </c>
      <c r="CP248" s="247">
        <f t="shared" si="512"/>
        <v>0</v>
      </c>
      <c r="CQ248" s="247">
        <f t="shared" si="512"/>
        <v>0</v>
      </c>
      <c r="CR248" s="247">
        <f t="shared" si="512"/>
        <v>0</v>
      </c>
      <c r="CS248" s="247">
        <f t="shared" si="512"/>
        <v>0</v>
      </c>
      <c r="CT248" s="247">
        <f t="shared" si="512"/>
        <v>0</v>
      </c>
      <c r="CU248" s="247">
        <f t="shared" si="512"/>
        <v>0</v>
      </c>
      <c r="CV248" s="247">
        <f t="shared" si="512"/>
        <v>0</v>
      </c>
      <c r="CW248" s="247">
        <f t="shared" si="512"/>
        <v>0</v>
      </c>
      <c r="CX248" s="247">
        <f t="shared" si="512"/>
        <v>0</v>
      </c>
      <c r="CY248" s="247">
        <f t="shared" si="512"/>
        <v>0</v>
      </c>
      <c r="CZ248" s="247">
        <f t="shared" si="512"/>
        <v>0</v>
      </c>
      <c r="DA248" s="247">
        <f t="shared" si="512"/>
        <v>0</v>
      </c>
      <c r="DB248" s="247">
        <f t="shared" si="512"/>
        <v>0</v>
      </c>
      <c r="DC248" s="247">
        <f t="shared" si="512"/>
        <v>0</v>
      </c>
      <c r="DD248" s="247">
        <f t="shared" si="512"/>
        <v>0</v>
      </c>
      <c r="DE248" s="247">
        <f t="shared" si="512"/>
        <v>0</v>
      </c>
      <c r="DF248" s="247">
        <f t="shared" si="512"/>
        <v>0</v>
      </c>
      <c r="DG248" s="247">
        <f t="shared" si="512"/>
        <v>0</v>
      </c>
      <c r="DH248" s="247">
        <f t="shared" si="512"/>
        <v>0</v>
      </c>
      <c r="DI248" s="247">
        <f t="shared" si="512"/>
        <v>0</v>
      </c>
      <c r="DJ248" s="247">
        <f t="shared" si="512"/>
        <v>0</v>
      </c>
      <c r="DK248" s="247">
        <f t="shared" si="512"/>
        <v>0</v>
      </c>
      <c r="DL248" s="247">
        <f t="shared" si="512"/>
        <v>0</v>
      </c>
      <c r="DM248" s="247">
        <f t="shared" si="512"/>
        <v>0</v>
      </c>
      <c r="DN248" s="247">
        <f t="shared" si="512"/>
        <v>0</v>
      </c>
      <c r="DO248" s="247">
        <f t="shared" si="512"/>
        <v>0</v>
      </c>
      <c r="DP248" s="247">
        <f t="shared" si="512"/>
        <v>0</v>
      </c>
      <c r="DQ248" s="247">
        <f t="shared" si="512"/>
        <v>0</v>
      </c>
      <c r="DR248" s="247">
        <f t="shared" si="512"/>
        <v>0</v>
      </c>
      <c r="DS248" s="247">
        <f t="shared" si="512"/>
        <v>0</v>
      </c>
      <c r="DT248" s="247">
        <f t="shared" si="512"/>
        <v>0</v>
      </c>
      <c r="DU248" s="247">
        <f t="shared" si="512"/>
        <v>0</v>
      </c>
      <c r="DV248" s="247">
        <f t="shared" si="512"/>
        <v>0</v>
      </c>
      <c r="DW248" s="247">
        <f t="shared" si="512"/>
        <v>0</v>
      </c>
      <c r="DX248" s="247">
        <f t="shared" si="512"/>
        <v>0</v>
      </c>
      <c r="DY248" s="247">
        <f t="shared" si="512"/>
        <v>0</v>
      </c>
      <c r="DZ248" s="247">
        <f t="shared" si="512"/>
        <v>0</v>
      </c>
      <c r="EA248" s="247">
        <f t="shared" si="512"/>
        <v>0</v>
      </c>
      <c r="EB248" s="247">
        <f t="shared" ref="EB248:GM248" si="513">IF(AND(EA174=0,EB174=1,EB147=0),EB1,0)</f>
        <v>0</v>
      </c>
      <c r="EC248" s="247">
        <f t="shared" si="513"/>
        <v>0</v>
      </c>
      <c r="ED248" s="247">
        <f t="shared" si="513"/>
        <v>0</v>
      </c>
      <c r="EE248" s="247">
        <f t="shared" si="513"/>
        <v>0</v>
      </c>
      <c r="EF248" s="247">
        <f t="shared" si="513"/>
        <v>0</v>
      </c>
      <c r="EG248" s="247">
        <f t="shared" si="513"/>
        <v>135</v>
      </c>
      <c r="EH248" s="247">
        <f t="shared" si="513"/>
        <v>0</v>
      </c>
      <c r="EI248" s="247">
        <f t="shared" si="513"/>
        <v>0</v>
      </c>
      <c r="EJ248" s="247">
        <f t="shared" si="513"/>
        <v>0</v>
      </c>
      <c r="EK248" s="247">
        <f t="shared" si="513"/>
        <v>0</v>
      </c>
      <c r="EL248" s="247">
        <f t="shared" si="513"/>
        <v>0</v>
      </c>
      <c r="EM248" s="247">
        <f t="shared" si="513"/>
        <v>0</v>
      </c>
      <c r="EN248" s="247">
        <f t="shared" si="513"/>
        <v>0</v>
      </c>
      <c r="EO248" s="247">
        <f t="shared" si="513"/>
        <v>0</v>
      </c>
      <c r="EP248" s="247">
        <f t="shared" si="513"/>
        <v>0</v>
      </c>
      <c r="EQ248" s="247">
        <f t="shared" si="513"/>
        <v>0</v>
      </c>
      <c r="ER248" s="247">
        <f t="shared" si="513"/>
        <v>0</v>
      </c>
      <c r="ES248" s="247">
        <f t="shared" si="513"/>
        <v>0</v>
      </c>
      <c r="ET248" s="247">
        <f t="shared" si="513"/>
        <v>0</v>
      </c>
      <c r="EU248" s="247">
        <f t="shared" si="513"/>
        <v>0</v>
      </c>
      <c r="EV248" s="247">
        <f t="shared" si="513"/>
        <v>0</v>
      </c>
      <c r="EW248" s="247">
        <f t="shared" si="513"/>
        <v>0</v>
      </c>
      <c r="EX248" s="247">
        <f t="shared" si="513"/>
        <v>0</v>
      </c>
      <c r="EY248" s="247">
        <f t="shared" si="513"/>
        <v>0</v>
      </c>
      <c r="EZ248" s="247">
        <f t="shared" si="513"/>
        <v>0</v>
      </c>
      <c r="FA248" s="247">
        <f t="shared" si="513"/>
        <v>0</v>
      </c>
      <c r="FB248" s="247">
        <f t="shared" si="513"/>
        <v>0</v>
      </c>
      <c r="FC248" s="247">
        <f t="shared" si="513"/>
        <v>0</v>
      </c>
      <c r="FD248" s="247">
        <f t="shared" si="513"/>
        <v>0</v>
      </c>
      <c r="FE248" s="247">
        <f t="shared" si="513"/>
        <v>0</v>
      </c>
      <c r="FF248" s="247">
        <f t="shared" si="513"/>
        <v>0</v>
      </c>
      <c r="FG248" s="247">
        <f t="shared" si="513"/>
        <v>0</v>
      </c>
      <c r="FH248" s="247">
        <f t="shared" si="513"/>
        <v>0</v>
      </c>
      <c r="FI248" s="247">
        <f t="shared" si="513"/>
        <v>0</v>
      </c>
      <c r="FJ248" s="247">
        <f t="shared" si="513"/>
        <v>0</v>
      </c>
      <c r="FK248" s="247">
        <f t="shared" si="513"/>
        <v>0</v>
      </c>
      <c r="FL248" s="247">
        <f t="shared" si="513"/>
        <v>0</v>
      </c>
      <c r="FM248" s="247">
        <f t="shared" si="513"/>
        <v>0</v>
      </c>
      <c r="FN248" s="247">
        <f t="shared" si="513"/>
        <v>0</v>
      </c>
      <c r="FO248" s="247">
        <f t="shared" si="513"/>
        <v>0</v>
      </c>
      <c r="FP248" s="247">
        <f t="shared" si="513"/>
        <v>0</v>
      </c>
      <c r="FQ248" s="247">
        <f t="shared" si="513"/>
        <v>0</v>
      </c>
      <c r="FR248" s="247">
        <f t="shared" si="513"/>
        <v>0</v>
      </c>
      <c r="FS248" s="247">
        <f t="shared" si="513"/>
        <v>0</v>
      </c>
      <c r="FT248" s="247">
        <f t="shared" si="513"/>
        <v>0</v>
      </c>
      <c r="FU248" s="247">
        <f t="shared" si="513"/>
        <v>0</v>
      </c>
      <c r="FV248" s="247">
        <f t="shared" si="513"/>
        <v>0</v>
      </c>
      <c r="FW248" s="247">
        <f t="shared" si="513"/>
        <v>0</v>
      </c>
      <c r="FX248" s="247">
        <f t="shared" si="513"/>
        <v>0</v>
      </c>
      <c r="FY248" s="247">
        <f t="shared" si="513"/>
        <v>0</v>
      </c>
      <c r="FZ248" s="247">
        <f t="shared" si="513"/>
        <v>0</v>
      </c>
      <c r="GA248" s="247">
        <f t="shared" si="513"/>
        <v>0</v>
      </c>
      <c r="GB248" s="247">
        <f t="shared" si="513"/>
        <v>0</v>
      </c>
      <c r="GC248" s="247">
        <f t="shared" si="513"/>
        <v>0</v>
      </c>
      <c r="GD248" s="247">
        <f t="shared" si="513"/>
        <v>0</v>
      </c>
      <c r="GE248" s="247">
        <f t="shared" si="513"/>
        <v>0</v>
      </c>
      <c r="GF248" s="247">
        <f t="shared" si="513"/>
        <v>0</v>
      </c>
      <c r="GG248" s="247">
        <f t="shared" si="513"/>
        <v>0</v>
      </c>
      <c r="GH248" s="247">
        <f t="shared" si="513"/>
        <v>0</v>
      </c>
      <c r="GI248" s="247">
        <f t="shared" si="513"/>
        <v>0</v>
      </c>
      <c r="GJ248" s="247">
        <f t="shared" si="513"/>
        <v>0</v>
      </c>
      <c r="GK248" s="247">
        <f t="shared" si="513"/>
        <v>0</v>
      </c>
      <c r="GL248" s="247">
        <f t="shared" si="513"/>
        <v>0</v>
      </c>
      <c r="GM248" s="247">
        <f t="shared" si="513"/>
        <v>0</v>
      </c>
      <c r="GN248" s="247">
        <f t="shared" ref="GN248:IR248" si="514">IF(AND(GM174=0,GN174=1,GN147=0),GN1,0)</f>
        <v>0</v>
      </c>
      <c r="GO248" s="247">
        <f t="shared" si="514"/>
        <v>0</v>
      </c>
      <c r="GP248" s="247">
        <f t="shared" si="514"/>
        <v>0</v>
      </c>
      <c r="GQ248" s="247">
        <f t="shared" si="514"/>
        <v>0</v>
      </c>
      <c r="GR248" s="247">
        <f t="shared" si="514"/>
        <v>0</v>
      </c>
      <c r="GS248" s="247">
        <f t="shared" si="514"/>
        <v>0</v>
      </c>
      <c r="GT248" s="247">
        <f t="shared" si="514"/>
        <v>0</v>
      </c>
      <c r="GU248" s="247">
        <f t="shared" si="514"/>
        <v>0</v>
      </c>
      <c r="GV248" s="247">
        <f t="shared" si="514"/>
        <v>0</v>
      </c>
      <c r="GW248" s="247">
        <f t="shared" si="514"/>
        <v>0</v>
      </c>
      <c r="GX248" s="247">
        <f t="shared" si="514"/>
        <v>0</v>
      </c>
      <c r="GY248" s="247">
        <f t="shared" si="514"/>
        <v>0</v>
      </c>
      <c r="GZ248" s="247">
        <f t="shared" si="514"/>
        <v>0</v>
      </c>
      <c r="HA248" s="247">
        <f t="shared" si="514"/>
        <v>0</v>
      </c>
      <c r="HB248" s="247">
        <f t="shared" si="514"/>
        <v>0</v>
      </c>
      <c r="HC248" s="247">
        <f t="shared" si="514"/>
        <v>0</v>
      </c>
      <c r="HD248" s="247">
        <f t="shared" si="514"/>
        <v>0</v>
      </c>
      <c r="HE248" s="247">
        <f t="shared" si="514"/>
        <v>0</v>
      </c>
      <c r="HF248" s="247">
        <f t="shared" si="514"/>
        <v>0</v>
      </c>
      <c r="HG248" s="247">
        <f t="shared" si="514"/>
        <v>0</v>
      </c>
      <c r="HH248" s="247">
        <f t="shared" si="514"/>
        <v>0</v>
      </c>
      <c r="HI248" s="247">
        <f t="shared" si="514"/>
        <v>0</v>
      </c>
      <c r="HJ248" s="247">
        <f t="shared" si="514"/>
        <v>0</v>
      </c>
      <c r="HK248" s="247">
        <f t="shared" si="514"/>
        <v>0</v>
      </c>
      <c r="HL248" s="247">
        <f t="shared" si="514"/>
        <v>0</v>
      </c>
      <c r="HM248" s="247">
        <f t="shared" si="514"/>
        <v>0</v>
      </c>
      <c r="HN248" s="247">
        <f t="shared" si="514"/>
        <v>0</v>
      </c>
      <c r="HO248" s="247">
        <f t="shared" si="514"/>
        <v>0</v>
      </c>
      <c r="HP248" s="247">
        <f t="shared" si="514"/>
        <v>0</v>
      </c>
      <c r="HQ248" s="247">
        <f t="shared" si="514"/>
        <v>0</v>
      </c>
      <c r="HR248" s="247">
        <f t="shared" si="514"/>
        <v>0</v>
      </c>
      <c r="HS248" s="247">
        <f t="shared" si="514"/>
        <v>0</v>
      </c>
      <c r="HT248" s="247">
        <f t="shared" si="514"/>
        <v>0</v>
      </c>
      <c r="HU248" s="247">
        <f t="shared" si="514"/>
        <v>0</v>
      </c>
      <c r="HV248" s="247">
        <f t="shared" si="514"/>
        <v>0</v>
      </c>
      <c r="HW248" s="247">
        <f t="shared" si="514"/>
        <v>0</v>
      </c>
      <c r="HX248" s="247">
        <f t="shared" si="514"/>
        <v>0</v>
      </c>
      <c r="HY248" s="247">
        <f t="shared" si="514"/>
        <v>0</v>
      </c>
      <c r="HZ248" s="247">
        <f t="shared" si="514"/>
        <v>0</v>
      </c>
      <c r="IA248" s="247">
        <f t="shared" si="514"/>
        <v>0</v>
      </c>
      <c r="IB248" s="247">
        <f t="shared" si="514"/>
        <v>0</v>
      </c>
      <c r="IC248" s="247">
        <f t="shared" si="514"/>
        <v>0</v>
      </c>
      <c r="ID248" s="247">
        <f t="shared" si="514"/>
        <v>0</v>
      </c>
      <c r="IE248" s="247">
        <f t="shared" si="514"/>
        <v>0</v>
      </c>
      <c r="IF248" s="247">
        <f t="shared" si="514"/>
        <v>0</v>
      </c>
      <c r="IG248" s="247">
        <f t="shared" si="514"/>
        <v>0</v>
      </c>
      <c r="IH248" s="247">
        <f t="shared" si="514"/>
        <v>0</v>
      </c>
      <c r="II248" s="247">
        <f t="shared" si="514"/>
        <v>0</v>
      </c>
      <c r="IJ248" s="247">
        <f t="shared" si="514"/>
        <v>0</v>
      </c>
      <c r="IK248" s="247">
        <f t="shared" si="514"/>
        <v>0</v>
      </c>
      <c r="IL248" s="247">
        <f t="shared" si="514"/>
        <v>0</v>
      </c>
      <c r="IM248" s="247">
        <f t="shared" si="514"/>
        <v>0</v>
      </c>
      <c r="IN248" s="247">
        <f t="shared" si="514"/>
        <v>0</v>
      </c>
      <c r="IO248" s="247">
        <f t="shared" si="514"/>
        <v>0</v>
      </c>
      <c r="IP248" s="247">
        <f t="shared" si="514"/>
        <v>0</v>
      </c>
      <c r="IQ248" s="247">
        <f t="shared" si="514"/>
        <v>0</v>
      </c>
      <c r="IR248" s="247">
        <f t="shared" si="514"/>
        <v>0</v>
      </c>
    </row>
    <row r="249" spans="1:252" hidden="1" x14ac:dyDescent="0.25">
      <c r="A249" s="303"/>
      <c r="B249" s="310">
        <f>MAX(C248:IR248)</f>
        <v>135</v>
      </c>
      <c r="C249" s="245">
        <f>IF(B249=0,251,B249+1)</f>
        <v>136</v>
      </c>
      <c r="D249" s="247"/>
      <c r="E249" s="247"/>
      <c r="F249" s="247"/>
      <c r="G249" s="247"/>
      <c r="H249" s="247"/>
      <c r="I249" s="247"/>
      <c r="J249" s="247"/>
      <c r="K249" s="247"/>
      <c r="L249" s="247"/>
      <c r="M249" s="247"/>
      <c r="N249" s="247"/>
      <c r="O249" s="247"/>
      <c r="P249" s="247"/>
      <c r="Q249" s="247"/>
      <c r="R249" s="247"/>
      <c r="S249" s="247"/>
      <c r="T249" s="247"/>
      <c r="U249" s="247"/>
      <c r="V249" s="247"/>
      <c r="W249" s="247"/>
      <c r="X249" s="247"/>
      <c r="Y249" s="247"/>
      <c r="Z249" s="247"/>
      <c r="AA249" s="247"/>
      <c r="AB249" s="247"/>
      <c r="AC249" s="247"/>
      <c r="AD249" s="247"/>
      <c r="AE249" s="247"/>
      <c r="AF249" s="247"/>
      <c r="AG249" s="247"/>
      <c r="AH249" s="247"/>
      <c r="AI249" s="247"/>
      <c r="AJ249" s="247"/>
      <c r="AK249" s="247"/>
      <c r="AL249" s="247"/>
      <c r="AM249" s="247"/>
      <c r="AN249" s="247"/>
      <c r="AO249" s="247"/>
      <c r="AP249" s="247"/>
      <c r="AQ249" s="247"/>
      <c r="AR249" s="247"/>
      <c r="AS249" s="247"/>
      <c r="AT249" s="247"/>
      <c r="AU249" s="247"/>
      <c r="AV249" s="247"/>
      <c r="AW249" s="247"/>
      <c r="AX249" s="247"/>
      <c r="AY249" s="247"/>
      <c r="AZ249" s="247"/>
      <c r="BA249" s="247"/>
      <c r="BB249" s="247"/>
      <c r="BC249" s="247"/>
      <c r="BD249" s="247"/>
      <c r="BE249" s="247"/>
      <c r="BF249" s="247"/>
      <c r="BG249" s="247"/>
      <c r="BH249" s="247"/>
      <c r="BI249" s="247"/>
      <c r="BJ249" s="247"/>
      <c r="BK249" s="247"/>
      <c r="BL249" s="247"/>
      <c r="BM249" s="247"/>
      <c r="BN249" s="247"/>
      <c r="BO249" s="247"/>
      <c r="BP249" s="247"/>
      <c r="BQ249" s="247"/>
      <c r="BR249" s="247"/>
      <c r="BS249" s="247"/>
      <c r="BT249" s="247"/>
      <c r="BU249" s="247"/>
      <c r="BV249" s="247"/>
      <c r="BW249" s="247"/>
      <c r="BX249" s="247"/>
      <c r="BY249" s="247"/>
      <c r="BZ249" s="247"/>
      <c r="CA249" s="247"/>
      <c r="CB249" s="247"/>
      <c r="CC249" s="247"/>
      <c r="CD249" s="247"/>
      <c r="CE249" s="247"/>
      <c r="CF249" s="247"/>
      <c r="CG249" s="247"/>
      <c r="CH249" s="247"/>
      <c r="CI249" s="247"/>
      <c r="CJ249" s="247"/>
      <c r="CK249" s="247"/>
      <c r="CL249" s="247"/>
      <c r="CM249" s="247"/>
      <c r="CN249" s="247"/>
      <c r="CO249" s="247"/>
      <c r="CP249" s="247"/>
      <c r="CQ249" s="247"/>
      <c r="CR249" s="247"/>
      <c r="CS249" s="247"/>
      <c r="CT249" s="247"/>
      <c r="CU249" s="247"/>
      <c r="CV249" s="247"/>
      <c r="CW249" s="247"/>
      <c r="CX249" s="247"/>
      <c r="CY249" s="247"/>
      <c r="CZ249" s="247"/>
      <c r="DA249" s="247"/>
      <c r="DB249" s="247"/>
      <c r="DC249" s="247"/>
      <c r="DD249" s="247"/>
      <c r="DE249" s="247"/>
      <c r="DF249" s="247"/>
      <c r="DG249" s="247"/>
      <c r="DH249" s="247"/>
      <c r="DI249" s="247"/>
      <c r="DJ249" s="247"/>
      <c r="DK249" s="247"/>
      <c r="DL249" s="247"/>
      <c r="DM249" s="247"/>
      <c r="DN249" s="247"/>
      <c r="DO249" s="247"/>
      <c r="DP249" s="247"/>
      <c r="DQ249" s="247"/>
      <c r="DR249" s="247"/>
      <c r="DS249" s="247"/>
      <c r="DT249" s="247"/>
      <c r="DU249" s="247"/>
      <c r="DV249" s="247"/>
      <c r="DW249" s="247"/>
      <c r="DX249" s="247"/>
      <c r="DY249" s="247"/>
      <c r="DZ249" s="247"/>
      <c r="EA249" s="247"/>
      <c r="EB249" s="247"/>
      <c r="EC249" s="247"/>
      <c r="ED249" s="247"/>
      <c r="EE249" s="247"/>
      <c r="EF249" s="247"/>
      <c r="EG249" s="247"/>
      <c r="EH249" s="247"/>
      <c r="EI249" s="247"/>
      <c r="EJ249" s="247"/>
      <c r="EK249" s="247"/>
      <c r="EL249" s="247"/>
      <c r="EM249" s="247"/>
      <c r="EN249" s="247"/>
      <c r="EO249" s="247"/>
      <c r="EP249" s="247"/>
      <c r="EQ249" s="247"/>
      <c r="ER249" s="247"/>
      <c r="ES249" s="247"/>
      <c r="ET249" s="247"/>
      <c r="EU249" s="247"/>
      <c r="EV249" s="247"/>
      <c r="EW249" s="247"/>
      <c r="EX249" s="247"/>
      <c r="EY249" s="247"/>
      <c r="EZ249" s="247"/>
      <c r="FA249" s="247"/>
      <c r="FB249" s="247"/>
      <c r="FC249" s="247"/>
      <c r="FD249" s="247"/>
      <c r="FE249" s="247"/>
      <c r="FF249" s="247"/>
      <c r="FG249" s="247"/>
      <c r="FH249" s="247"/>
      <c r="FI249" s="247"/>
      <c r="FJ249" s="247"/>
      <c r="FK249" s="247"/>
      <c r="FL249" s="247"/>
      <c r="FM249" s="247"/>
      <c r="FN249" s="247"/>
      <c r="FO249" s="247"/>
      <c r="FP249" s="247"/>
      <c r="FQ249" s="247"/>
      <c r="FR249" s="247"/>
      <c r="FS249" s="247"/>
      <c r="FT249" s="247"/>
      <c r="FU249" s="247"/>
      <c r="FV249" s="247"/>
      <c r="FW249" s="247"/>
      <c r="FX249" s="247"/>
      <c r="FY249" s="247"/>
      <c r="FZ249" s="247"/>
      <c r="GA249" s="247"/>
      <c r="GB249" s="247"/>
      <c r="GC249" s="247"/>
      <c r="GD249" s="247"/>
      <c r="GE249" s="247"/>
      <c r="GF249" s="247"/>
      <c r="GG249" s="247"/>
      <c r="GH249" s="247"/>
      <c r="GI249" s="247"/>
      <c r="GJ249" s="247"/>
      <c r="GK249" s="247"/>
      <c r="GL249" s="247"/>
      <c r="GM249" s="247"/>
      <c r="GN249" s="247"/>
      <c r="GO249" s="247"/>
      <c r="GP249" s="247"/>
      <c r="GQ249" s="247"/>
      <c r="GR249" s="247"/>
      <c r="GS249" s="247"/>
      <c r="GT249" s="247"/>
      <c r="GU249" s="247"/>
      <c r="GV249" s="247"/>
      <c r="GW249" s="247"/>
      <c r="GX249" s="247"/>
      <c r="GY249" s="247"/>
      <c r="GZ249" s="247"/>
      <c r="HA249" s="247"/>
      <c r="HB249" s="247"/>
      <c r="HC249" s="247"/>
      <c r="HD249" s="247"/>
      <c r="HE249" s="247"/>
      <c r="HF249" s="247"/>
      <c r="HG249" s="247"/>
      <c r="HH249" s="247"/>
      <c r="HI249" s="247"/>
      <c r="HJ249" s="247"/>
      <c r="HK249" s="247"/>
      <c r="HL249" s="247"/>
      <c r="HM249" s="247"/>
      <c r="HN249" s="247"/>
      <c r="HO249" s="247"/>
      <c r="HP249" s="247"/>
      <c r="HQ249" s="247"/>
      <c r="HR249" s="247"/>
      <c r="HS249" s="247"/>
      <c r="HT249" s="247"/>
      <c r="HU249" s="247"/>
      <c r="HV249" s="247"/>
      <c r="HW249" s="247"/>
      <c r="HX249" s="247"/>
      <c r="HY249" s="247"/>
      <c r="HZ249" s="247"/>
      <c r="IA249" s="247"/>
      <c r="IB249" s="247"/>
      <c r="IC249" s="247"/>
      <c r="ID249" s="247"/>
      <c r="IE249" s="247"/>
      <c r="IF249" s="247"/>
      <c r="IG249" s="247"/>
      <c r="IH249" s="247"/>
      <c r="II249" s="247"/>
      <c r="IJ249" s="247"/>
      <c r="IK249" s="247"/>
      <c r="IL249" s="247"/>
      <c r="IM249" s="247"/>
      <c r="IN249" s="247"/>
      <c r="IO249" s="247"/>
      <c r="IP249" s="247"/>
      <c r="IQ249" s="247"/>
      <c r="IR249" s="247"/>
    </row>
    <row r="250" spans="1:252" hidden="1" x14ac:dyDescent="0.25">
      <c r="A250" s="303"/>
      <c r="C250" s="415">
        <f>LOOKUP(C249,$B$1:$IR$1,$B$24:$IR$24)</f>
        <v>4.6974194359803807</v>
      </c>
    </row>
    <row r="251" spans="1:252" hidden="1" x14ac:dyDescent="0.25"/>
  </sheetData>
  <sheetProtection algorithmName="SHA-512" hashValue="CmP2EM8hWgYTyZ1iZjBTN3NkWjgFEu5s5V4u8DKLn1BTb416Lx7MUuTCEE0G4mj5QaulutMR/uIg6rY/5JHjfw==" saltValue="pOC9WRq1xPZaZhN5KRhGDA==" spinCount="100000" sheet="1" objects="1" scenarios="1" selectLockedCells="1" selectUnlockedCells="1"/>
  <mergeCells count="3">
    <mergeCell ref="A196:A199"/>
    <mergeCell ref="A186:A189"/>
    <mergeCell ref="A191:A194"/>
  </mergeCells>
  <phoneticPr fontId="2" type="noConversion"/>
  <printOptions horizontalCentered="1" verticalCentered="1"/>
  <pageMargins left="0.15748031496062992" right="0.15748031496062992" top="0.78740157480314965" bottom="0.19685039370078741" header="0.51181102362204722" footer="0.51181102362204722"/>
  <pageSetup paperSize="9" orientation="landscape" r:id="rId1"/>
  <headerFooter alignWithMargins="0">
    <oddHeader>&amp;LCopyright 2019 JD Palmer&amp;CThe Soft Landing Challenge - Lander&amp;R&amp;D</oddHeader>
  </headerFooter>
  <ignoredErrors>
    <ignoredError sqref="C17:CY17 C166 H166 D166:G166 I166:S166 T166:AD166 AE166:CX166 GK17:IR17 ES17:GJ17 DC17:ER17 CZ17:DB17 C93 B30:IR30"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Z108"/>
  <sheetViews>
    <sheetView showGridLines="0" showRowColHeaders="0" workbookViewId="0">
      <selection activeCell="J35" sqref="J35:J36"/>
    </sheetView>
  </sheetViews>
  <sheetFormatPr defaultRowHeight="13.2" x14ac:dyDescent="0.25"/>
  <cols>
    <col min="1" max="1" width="1.109375" customWidth="1"/>
    <col min="2" max="2" width="1" customWidth="1"/>
    <col min="4" max="4" width="9.6640625" customWidth="1"/>
    <col min="5" max="5" width="7.6640625" customWidth="1"/>
    <col min="8" max="8" width="10.33203125" customWidth="1"/>
    <col min="9" max="9" width="8.44140625" customWidth="1"/>
    <col min="12" max="12" width="12" customWidth="1"/>
    <col min="13" max="13" width="8.33203125" customWidth="1"/>
    <col min="14" max="14" width="11.88671875" customWidth="1"/>
    <col min="15" max="15" width="8.44140625" customWidth="1"/>
    <col min="16" max="16" width="9.88671875" customWidth="1"/>
    <col min="17" max="17" width="0.88671875" customWidth="1"/>
  </cols>
  <sheetData>
    <row r="1" spans="2:26" ht="6" customHeight="1" x14ac:dyDescent="0.25">
      <c r="C1" s="303"/>
      <c r="D1" s="303"/>
      <c r="E1" s="303"/>
      <c r="F1" s="303"/>
      <c r="G1" s="303"/>
      <c r="H1" s="303"/>
      <c r="I1" s="303"/>
      <c r="J1" s="303"/>
      <c r="K1" s="303"/>
      <c r="L1" s="303"/>
      <c r="M1" s="303"/>
      <c r="N1" s="303"/>
      <c r="O1" s="303"/>
      <c r="P1" s="303"/>
      <c r="Q1" s="303"/>
    </row>
    <row r="2" spans="2:26" ht="5.25" customHeight="1" x14ac:dyDescent="0.25">
      <c r="B2" s="286"/>
      <c r="C2" s="287"/>
      <c r="D2" s="287"/>
      <c r="E2" s="287"/>
      <c r="F2" s="468"/>
      <c r="G2" s="468"/>
      <c r="H2" s="468"/>
      <c r="I2" s="468"/>
      <c r="J2" s="468"/>
      <c r="K2" s="468"/>
      <c r="L2" s="468"/>
      <c r="M2" s="468"/>
      <c r="N2" s="468"/>
      <c r="O2" s="468"/>
      <c r="P2" s="468"/>
      <c r="Q2" s="469"/>
    </row>
    <row r="3" spans="2:26" ht="24" customHeight="1" x14ac:dyDescent="0.25">
      <c r="B3" s="262"/>
      <c r="C3" s="702" t="str">
        <f>CONCATENATE("Analysis by Period - (",Input!C44," mission)")</f>
        <v>Analysis by Period - (Mars descent mission)</v>
      </c>
      <c r="D3" s="702"/>
      <c r="E3" s="702"/>
      <c r="F3" s="702"/>
      <c r="G3" s="705"/>
      <c r="H3" s="698" t="str">
        <f>Calcs!B226</f>
        <v>In orbit</v>
      </c>
      <c r="I3" s="699"/>
      <c r="J3" s="699"/>
      <c r="K3" s="700"/>
      <c r="L3" s="701" t="str">
        <f>CONCATENATE("(One period represents ",ROUND(Results!C46,0)," seconds)")</f>
        <v>(One period represents 4 seconds)</v>
      </c>
      <c r="M3" s="702"/>
      <c r="N3" s="702"/>
      <c r="O3" s="702"/>
      <c r="P3" s="702"/>
      <c r="Q3" s="470"/>
    </row>
    <row r="4" spans="2:26" ht="15.75" customHeight="1" x14ac:dyDescent="0.25">
      <c r="B4" s="262"/>
      <c r="C4" s="471"/>
      <c r="D4" s="471"/>
      <c r="E4" s="471"/>
      <c r="F4" s="471"/>
      <c r="G4" s="471"/>
      <c r="H4" s="71"/>
      <c r="I4" s="472"/>
      <c r="J4" s="472"/>
      <c r="K4" s="472"/>
      <c r="L4" s="473"/>
      <c r="M4" s="473"/>
      <c r="N4" s="71"/>
      <c r="O4" s="71"/>
      <c r="P4" s="71"/>
      <c r="Q4" s="470"/>
    </row>
    <row r="5" spans="2:26" ht="12" customHeight="1" x14ac:dyDescent="0.25">
      <c r="B5" s="262"/>
      <c r="C5" s="71"/>
      <c r="D5" s="71"/>
      <c r="E5" s="71"/>
      <c r="F5" s="73"/>
      <c r="G5" s="73"/>
      <c r="H5" s="73"/>
      <c r="I5" s="73"/>
      <c r="J5" s="73"/>
      <c r="K5" s="73"/>
      <c r="L5" s="73"/>
      <c r="M5" s="73"/>
      <c r="N5" s="73"/>
      <c r="O5" s="73"/>
      <c r="P5" s="73"/>
      <c r="Q5" s="470"/>
      <c r="Z5" s="1"/>
    </row>
    <row r="6" spans="2:26" ht="12" customHeight="1" x14ac:dyDescent="0.25">
      <c r="B6" s="262"/>
      <c r="C6" s="71"/>
      <c r="D6" s="71"/>
      <c r="E6" s="71"/>
      <c r="F6" s="73"/>
      <c r="G6" s="1"/>
      <c r="H6" s="1"/>
      <c r="I6" s="1"/>
      <c r="J6" s="1"/>
      <c r="K6" s="1"/>
      <c r="L6" s="1"/>
      <c r="M6" s="73"/>
      <c r="N6" s="73"/>
      <c r="O6" s="1"/>
      <c r="P6" s="1"/>
      <c r="Q6" s="470"/>
      <c r="Z6" s="1"/>
    </row>
    <row r="7" spans="2:26" ht="12" customHeight="1" x14ac:dyDescent="0.25">
      <c r="B7" s="262"/>
      <c r="C7" s="71"/>
      <c r="D7" s="71"/>
      <c r="E7" s="71"/>
      <c r="F7" s="73"/>
      <c r="G7" s="1"/>
      <c r="H7" s="1"/>
      <c r="I7" s="1"/>
      <c r="J7" s="1"/>
      <c r="K7" s="1"/>
      <c r="L7" s="1"/>
      <c r="M7" s="73"/>
      <c r="N7" s="73"/>
      <c r="O7" s="1"/>
      <c r="P7" s="1"/>
      <c r="Q7" s="470"/>
      <c r="Z7" s="1"/>
    </row>
    <row r="8" spans="2:26" ht="12" customHeight="1" x14ac:dyDescent="0.25">
      <c r="B8" s="262"/>
      <c r="C8" s="71"/>
      <c r="D8" s="71"/>
      <c r="E8" s="71"/>
      <c r="F8" s="73"/>
      <c r="G8" s="1"/>
      <c r="H8" s="1"/>
      <c r="I8" s="1"/>
      <c r="J8" s="1"/>
      <c r="K8" s="1"/>
      <c r="L8" s="1"/>
      <c r="M8" s="73"/>
      <c r="N8" s="73"/>
      <c r="O8" s="1"/>
      <c r="P8" s="1"/>
      <c r="Q8" s="470"/>
      <c r="Z8" s="1"/>
    </row>
    <row r="9" spans="2:26" ht="12" customHeight="1" x14ac:dyDescent="0.25">
      <c r="B9" s="262"/>
      <c r="C9" s="71"/>
      <c r="D9" s="71"/>
      <c r="E9" s="71"/>
      <c r="F9" s="73"/>
      <c r="G9" s="1"/>
      <c r="H9" s="1"/>
      <c r="I9" s="1"/>
      <c r="J9" s="1"/>
      <c r="K9" s="1"/>
      <c r="L9" s="1"/>
      <c r="M9" s="73"/>
      <c r="N9" s="73"/>
      <c r="O9" s="1"/>
      <c r="P9" s="1"/>
      <c r="Q9" s="470"/>
      <c r="Z9" s="1"/>
    </row>
    <row r="10" spans="2:26" ht="12" customHeight="1" x14ac:dyDescent="0.25">
      <c r="B10" s="262"/>
      <c r="C10" s="71"/>
      <c r="D10" s="71"/>
      <c r="E10" s="71"/>
      <c r="F10" s="73"/>
      <c r="G10" s="1"/>
      <c r="H10" s="1"/>
      <c r="I10" s="1"/>
      <c r="J10" s="1"/>
      <c r="K10" s="1"/>
      <c r="L10" s="1"/>
      <c r="M10" s="73"/>
      <c r="N10" s="73"/>
      <c r="O10" s="1"/>
      <c r="P10" s="1"/>
      <c r="Q10" s="470"/>
      <c r="Z10" s="1"/>
    </row>
    <row r="11" spans="2:26" ht="12" customHeight="1" x14ac:dyDescent="0.25">
      <c r="B11" s="262"/>
      <c r="C11" s="71"/>
      <c r="D11" s="71"/>
      <c r="E11" s="71"/>
      <c r="F11" s="73"/>
      <c r="G11" s="1"/>
      <c r="H11" s="1"/>
      <c r="I11" s="1"/>
      <c r="J11" s="1"/>
      <c r="K11" s="1"/>
      <c r="L11" s="1"/>
      <c r="M11" s="73"/>
      <c r="N11" s="73"/>
      <c r="O11" s="1"/>
      <c r="P11" s="1"/>
      <c r="Q11" s="470"/>
      <c r="S11" s="303"/>
      <c r="Z11" s="1"/>
    </row>
    <row r="12" spans="2:26" ht="12" customHeight="1" x14ac:dyDescent="0.25">
      <c r="B12" s="262"/>
      <c r="C12" s="71"/>
      <c r="D12" s="71"/>
      <c r="E12" s="71"/>
      <c r="F12" s="474"/>
      <c r="G12" s="1"/>
      <c r="H12" s="1"/>
      <c r="I12" s="1"/>
      <c r="J12" s="1"/>
      <c r="K12" s="1"/>
      <c r="L12" s="1"/>
      <c r="M12" s="73"/>
      <c r="N12" s="73"/>
      <c r="O12" s="1"/>
      <c r="P12" s="1"/>
      <c r="Q12" s="470"/>
      <c r="Z12" s="1"/>
    </row>
    <row r="13" spans="2:26" ht="12" customHeight="1" x14ac:dyDescent="0.25">
      <c r="B13" s="262"/>
      <c r="C13" s="71"/>
      <c r="D13" s="71"/>
      <c r="E13" s="71"/>
      <c r="F13" s="475"/>
      <c r="G13" s="1"/>
      <c r="H13" s="1"/>
      <c r="I13" s="1"/>
      <c r="J13" s="1"/>
      <c r="K13" s="1"/>
      <c r="L13" s="1"/>
      <c r="M13" s="73"/>
      <c r="N13" s="73"/>
      <c r="O13" s="1"/>
      <c r="P13" s="1"/>
      <c r="Q13" s="470"/>
      <c r="T13" s="303"/>
      <c r="U13" s="303"/>
      <c r="V13" s="303"/>
      <c r="W13" s="303"/>
      <c r="X13" s="303"/>
      <c r="Y13" s="303"/>
      <c r="Z13" s="488"/>
    </row>
    <row r="14" spans="2:26" ht="12" customHeight="1" x14ac:dyDescent="0.25">
      <c r="B14" s="262"/>
      <c r="C14" s="476"/>
      <c r="D14" s="476"/>
      <c r="E14" s="477"/>
      <c r="F14" s="475"/>
      <c r="G14" s="1"/>
      <c r="H14" s="1"/>
      <c r="I14" s="1"/>
      <c r="J14" s="1"/>
      <c r="K14" s="1"/>
      <c r="L14" s="1"/>
      <c r="M14" s="73"/>
      <c r="N14" s="73"/>
      <c r="O14" s="73"/>
      <c r="P14" s="73"/>
      <c r="Q14" s="470"/>
      <c r="S14" s="303"/>
    </row>
    <row r="15" spans="2:26" ht="12" customHeight="1" x14ac:dyDescent="0.25">
      <c r="B15" s="262"/>
      <c r="C15" s="476"/>
      <c r="D15" s="476"/>
      <c r="E15" s="476"/>
      <c r="F15" s="475"/>
      <c r="G15" s="1"/>
      <c r="H15" s="1"/>
      <c r="I15" s="1"/>
      <c r="J15" s="1"/>
      <c r="K15" s="1"/>
      <c r="L15" s="1"/>
      <c r="M15" s="73"/>
      <c r="N15" s="73"/>
      <c r="O15" s="73"/>
      <c r="P15" s="73"/>
      <c r="Q15" s="470"/>
      <c r="R15" s="310"/>
      <c r="S15" s="303"/>
    </row>
    <row r="16" spans="2:26" ht="12" customHeight="1" x14ac:dyDescent="0.25">
      <c r="B16" s="262"/>
      <c r="C16" s="703" t="s">
        <v>55</v>
      </c>
      <c r="D16" s="703"/>
      <c r="E16" s="704">
        <f>IF(P38=0,J35*Results!C46," ")</f>
        <v>0</v>
      </c>
      <c r="F16" s="475"/>
      <c r="G16" s="1"/>
      <c r="H16" s="1"/>
      <c r="I16" s="1"/>
      <c r="J16" s="1"/>
      <c r="K16" s="1"/>
      <c r="L16" s="1"/>
      <c r="M16" s="73"/>
      <c r="N16" s="73"/>
      <c r="O16" s="73"/>
      <c r="P16" s="73"/>
      <c r="Q16" s="470"/>
      <c r="S16" s="303"/>
      <c r="T16" s="303"/>
      <c r="U16" s="303"/>
      <c r="V16" s="303"/>
      <c r="W16" s="303"/>
      <c r="X16" s="303"/>
      <c r="Y16" s="303"/>
      <c r="Z16" s="488"/>
    </row>
    <row r="17" spans="2:26" ht="12" customHeight="1" x14ac:dyDescent="0.25">
      <c r="B17" s="262"/>
      <c r="C17" s="703"/>
      <c r="D17" s="703"/>
      <c r="E17" s="704"/>
      <c r="F17" s="478"/>
      <c r="G17" s="1"/>
      <c r="H17" s="1"/>
      <c r="I17" s="1"/>
      <c r="J17" s="1"/>
      <c r="K17" s="1"/>
      <c r="L17" s="1"/>
      <c r="M17" s="73"/>
      <c r="N17" s="73"/>
      <c r="O17" s="73"/>
      <c r="P17" s="73"/>
      <c r="Q17" s="470"/>
    </row>
    <row r="18" spans="2:26" ht="12" customHeight="1" x14ac:dyDescent="0.25">
      <c r="B18" s="262"/>
      <c r="C18" s="692" t="s">
        <v>215</v>
      </c>
      <c r="D18" s="692"/>
      <c r="E18" s="708">
        <f>IF(P38=0,Calcs!B227," ")</f>
        <v>90</v>
      </c>
      <c r="F18" s="479"/>
      <c r="G18" s="1"/>
      <c r="H18" s="1"/>
      <c r="I18" s="1"/>
      <c r="J18" s="1"/>
      <c r="K18" s="1"/>
      <c r="L18" s="1"/>
      <c r="M18" s="73"/>
      <c r="N18" s="73"/>
      <c r="O18" s="480" t="s">
        <v>233</v>
      </c>
      <c r="P18" s="179" t="str">
        <f>CONCATENATE("Period ",J35)</f>
        <v>Period 0</v>
      </c>
      <c r="Q18" s="470"/>
    </row>
    <row r="19" spans="2:26" ht="12" customHeight="1" x14ac:dyDescent="0.25">
      <c r="B19" s="262"/>
      <c r="C19" s="692"/>
      <c r="D19" s="692"/>
      <c r="E19" s="709"/>
      <c r="F19" s="474"/>
      <c r="G19" s="1"/>
      <c r="H19" s="1"/>
      <c r="I19" s="1"/>
      <c r="J19" s="1"/>
      <c r="K19" s="1"/>
      <c r="L19" s="1"/>
      <c r="M19" s="73"/>
      <c r="N19" s="696" t="s">
        <v>234</v>
      </c>
      <c r="O19" s="725">
        <v>0</v>
      </c>
      <c r="P19" s="691">
        <f>IF(P38=0,Calcs!B231," ")</f>
        <v>0</v>
      </c>
      <c r="Q19" s="470"/>
      <c r="R19" s="310"/>
      <c r="T19" s="303"/>
      <c r="U19" s="303"/>
      <c r="V19" s="303"/>
      <c r="W19" s="303"/>
      <c r="X19" s="303"/>
      <c r="Y19" s="303"/>
      <c r="Z19" s="303"/>
    </row>
    <row r="20" spans="2:26" ht="12" customHeight="1" x14ac:dyDescent="0.25">
      <c r="B20" s="262"/>
      <c r="C20" s="692" t="s">
        <v>216</v>
      </c>
      <c r="D20" s="692"/>
      <c r="E20" s="707">
        <f>IF(P38=0,Calcs!C228," ")</f>
        <v>90</v>
      </c>
      <c r="F20" s="474"/>
      <c r="G20" s="1"/>
      <c r="H20" s="1"/>
      <c r="I20" s="1"/>
      <c r="J20" s="1"/>
      <c r="K20" s="1"/>
      <c r="L20" s="1"/>
      <c r="M20" s="73"/>
      <c r="N20" s="696"/>
      <c r="O20" s="726"/>
      <c r="P20" s="691"/>
      <c r="Q20" s="470"/>
    </row>
    <row r="21" spans="2:26" ht="12" customHeight="1" x14ac:dyDescent="0.25">
      <c r="B21" s="262"/>
      <c r="C21" s="692"/>
      <c r="D21" s="692"/>
      <c r="E21" s="707"/>
      <c r="F21" s="474"/>
      <c r="G21" s="1"/>
      <c r="H21" s="1"/>
      <c r="I21" s="1"/>
      <c r="J21" s="1"/>
      <c r="K21" s="1"/>
      <c r="L21" s="1"/>
      <c r="M21" s="73"/>
      <c r="N21" s="696" t="s">
        <v>182</v>
      </c>
      <c r="O21" s="727">
        <f>Results!C50</f>
        <v>400</v>
      </c>
      <c r="P21" s="695">
        <f>IF(P38=0,Calcs!B233," ")</f>
        <v>400</v>
      </c>
      <c r="Q21" s="470"/>
    </row>
    <row r="22" spans="2:26" ht="12" customHeight="1" x14ac:dyDescent="0.25">
      <c r="B22" s="262"/>
      <c r="C22" s="692" t="s">
        <v>217</v>
      </c>
      <c r="D22" s="692"/>
      <c r="E22" s="693">
        <f>IF(P38=0,Calcs!B229," ")</f>
        <v>0</v>
      </c>
      <c r="F22" s="474"/>
      <c r="G22" s="1"/>
      <c r="H22" s="1"/>
      <c r="I22" s="1"/>
      <c r="J22" s="1"/>
      <c r="K22" s="1"/>
      <c r="L22" s="1"/>
      <c r="M22" s="73"/>
      <c r="N22" s="696"/>
      <c r="O22" s="728"/>
      <c r="P22" s="695"/>
      <c r="Q22" s="470"/>
    </row>
    <row r="23" spans="2:26" ht="12" customHeight="1" x14ac:dyDescent="0.25">
      <c r="B23" s="262"/>
      <c r="C23" s="692"/>
      <c r="D23" s="692"/>
      <c r="E23" s="693"/>
      <c r="F23" s="474"/>
      <c r="G23" s="1"/>
      <c r="H23" s="1"/>
      <c r="I23" s="1"/>
      <c r="J23" s="1"/>
      <c r="K23" s="1"/>
      <c r="L23" s="1"/>
      <c r="M23" s="73"/>
      <c r="N23" s="696" t="s">
        <v>190</v>
      </c>
      <c r="O23" s="729">
        <f>Results!C60</f>
        <v>12072</v>
      </c>
      <c r="P23" s="697">
        <f>IF(P38=0,Calcs!B232," ")</f>
        <v>12072</v>
      </c>
      <c r="Q23" s="470"/>
      <c r="R23" s="310"/>
      <c r="Z23" s="1"/>
    </row>
    <row r="24" spans="2:26" ht="12" customHeight="1" x14ac:dyDescent="0.25">
      <c r="B24" s="262"/>
      <c r="C24" s="692" t="s">
        <v>200</v>
      </c>
      <c r="D24" s="692"/>
      <c r="E24" s="693">
        <f>IF(P38=0,Calcs!B230," ")</f>
        <v>0</v>
      </c>
      <c r="F24" s="474"/>
      <c r="G24" s="1"/>
      <c r="H24" s="1"/>
      <c r="I24" s="1"/>
      <c r="J24" s="1"/>
      <c r="K24" s="1"/>
      <c r="L24" s="1"/>
      <c r="M24" s="73"/>
      <c r="N24" s="696"/>
      <c r="O24" s="729"/>
      <c r="P24" s="697"/>
      <c r="Q24" s="470"/>
      <c r="R24" s="310"/>
      <c r="Z24" s="1"/>
    </row>
    <row r="25" spans="2:26" ht="12" customHeight="1" x14ac:dyDescent="0.25">
      <c r="B25" s="262"/>
      <c r="C25" s="692"/>
      <c r="D25" s="692"/>
      <c r="E25" s="693"/>
      <c r="F25" s="474"/>
      <c r="G25" s="1"/>
      <c r="H25" s="1"/>
      <c r="I25" s="1"/>
      <c r="J25" s="1"/>
      <c r="K25" s="1"/>
      <c r="L25" s="1"/>
      <c r="M25" s="73"/>
      <c r="N25" s="716" t="s">
        <v>237</v>
      </c>
      <c r="O25" s="718">
        <v>1</v>
      </c>
      <c r="P25" s="694">
        <f>IF(P38=0,G52," ")</f>
        <v>1</v>
      </c>
      <c r="Q25" s="470"/>
      <c r="R25" s="310"/>
      <c r="Z25" s="1"/>
    </row>
    <row r="26" spans="2:26" ht="12" customHeight="1" x14ac:dyDescent="0.25">
      <c r="B26" s="262"/>
      <c r="C26" s="712" t="s">
        <v>218</v>
      </c>
      <c r="D26" s="713"/>
      <c r="E26" s="585">
        <f>IF(P38=0,Calcs!B236," ")</f>
        <v>200000</v>
      </c>
      <c r="F26" s="481"/>
      <c r="G26" s="1"/>
      <c r="H26" s="1"/>
      <c r="I26" s="1"/>
      <c r="J26" s="1"/>
      <c r="K26" s="1"/>
      <c r="L26" s="1"/>
      <c r="M26" s="73"/>
      <c r="N26" s="717"/>
      <c r="O26" s="719"/>
      <c r="P26" s="694"/>
      <c r="Q26" s="470"/>
      <c r="R26" s="310"/>
      <c r="Z26" s="1"/>
    </row>
    <row r="27" spans="2:26" ht="12" customHeight="1" x14ac:dyDescent="0.25">
      <c r="B27" s="262"/>
      <c r="C27" s="714"/>
      <c r="D27" s="715"/>
      <c r="E27" s="586"/>
      <c r="F27" s="481"/>
      <c r="G27" s="1"/>
      <c r="H27" s="1"/>
      <c r="I27" s="1"/>
      <c r="J27" s="1"/>
      <c r="K27" s="1"/>
      <c r="L27" s="1"/>
      <c r="M27" s="73"/>
      <c r="N27" s="73"/>
      <c r="O27" s="73"/>
      <c r="P27" s="73"/>
      <c r="Q27" s="470"/>
      <c r="R27" s="310"/>
      <c r="S27" s="310"/>
      <c r="Z27" s="1"/>
    </row>
    <row r="28" spans="2:26" ht="12" customHeight="1" x14ac:dyDescent="0.25">
      <c r="B28" s="262"/>
      <c r="C28" s="703" t="s">
        <v>219</v>
      </c>
      <c r="D28" s="703"/>
      <c r="E28" s="708">
        <f>IF(P38=0,Calcs!B237," ")</f>
        <v>0</v>
      </c>
      <c r="F28" s="481"/>
      <c r="G28" s="1"/>
      <c r="H28" s="1"/>
      <c r="I28" s="1"/>
      <c r="J28" s="1"/>
      <c r="K28" s="1"/>
      <c r="L28" s="1"/>
      <c r="M28" s="73"/>
      <c r="N28" s="73"/>
      <c r="O28" s="73"/>
      <c r="P28" s="73"/>
      <c r="Q28" s="470"/>
      <c r="R28" s="310"/>
      <c r="S28" s="310"/>
      <c r="Z28" s="1"/>
    </row>
    <row r="29" spans="2:26" ht="12" customHeight="1" x14ac:dyDescent="0.25">
      <c r="B29" s="262"/>
      <c r="C29" s="703"/>
      <c r="D29" s="703"/>
      <c r="E29" s="710"/>
      <c r="F29" s="481"/>
      <c r="G29" s="1"/>
      <c r="H29" s="1"/>
      <c r="I29" s="1"/>
      <c r="J29" s="1"/>
      <c r="K29" s="1"/>
      <c r="L29" s="1"/>
      <c r="M29" s="73"/>
      <c r="N29" s="73"/>
      <c r="O29" s="73"/>
      <c r="P29" s="73"/>
      <c r="Q29" s="470"/>
      <c r="R29" s="310"/>
      <c r="S29" s="310"/>
      <c r="Z29" s="1"/>
    </row>
    <row r="30" spans="2:26" ht="6" customHeight="1" x14ac:dyDescent="0.25">
      <c r="B30" s="262"/>
      <c r="C30" s="370"/>
      <c r="D30" s="370"/>
      <c r="E30" s="485"/>
      <c r="F30" s="481"/>
      <c r="G30" s="1"/>
      <c r="H30" s="1"/>
      <c r="I30" s="1"/>
      <c r="J30" s="1"/>
      <c r="K30" s="1"/>
      <c r="L30" s="1"/>
      <c r="M30" s="73"/>
      <c r="N30" s="73"/>
      <c r="O30" s="73"/>
      <c r="P30" s="73"/>
      <c r="Q30" s="470"/>
      <c r="R30" s="310"/>
      <c r="S30" s="310"/>
      <c r="Z30" s="1"/>
    </row>
    <row r="31" spans="2:26" ht="12" customHeight="1" x14ac:dyDescent="0.25">
      <c r="B31" s="262"/>
      <c r="C31" s="711" t="s">
        <v>220</v>
      </c>
      <c r="D31" s="711"/>
      <c r="E31" s="179" t="s">
        <v>221</v>
      </c>
      <c r="F31" s="479"/>
      <c r="G31" s="1"/>
      <c r="H31" s="1"/>
      <c r="I31" s="1"/>
      <c r="J31" s="1"/>
      <c r="K31" s="1"/>
      <c r="L31" s="1"/>
      <c r="M31" s="73"/>
      <c r="N31" s="73"/>
      <c r="O31" s="73"/>
      <c r="P31" s="73"/>
      <c r="Q31" s="470"/>
      <c r="R31" s="310"/>
      <c r="S31" s="310"/>
    </row>
    <row r="32" spans="2:26" ht="12" customHeight="1" x14ac:dyDescent="0.25">
      <c r="B32" s="262"/>
      <c r="C32" s="711" t="s">
        <v>231</v>
      </c>
      <c r="D32" s="711"/>
      <c r="E32" s="482">
        <f>IF(Calcs!C241=0," ",Calcs!C241)</f>
        <v>95</v>
      </c>
      <c r="F32" s="479"/>
      <c r="G32" s="1"/>
      <c r="H32" s="1"/>
      <c r="I32" s="1"/>
      <c r="J32" s="1"/>
      <c r="K32" s="1"/>
      <c r="L32" s="1"/>
      <c r="M32" s="73"/>
      <c r="N32" s="73"/>
      <c r="O32" s="73"/>
      <c r="P32" s="73"/>
      <c r="Q32" s="470"/>
    </row>
    <row r="33" spans="1:18" ht="12" customHeight="1" x14ac:dyDescent="0.25">
      <c r="B33" s="262"/>
      <c r="C33" s="711" t="s">
        <v>236</v>
      </c>
      <c r="D33" s="711"/>
      <c r="E33" s="482">
        <f>IF(Calcs!C249=251," ",Calcs!C249)</f>
        <v>136</v>
      </c>
      <c r="F33" s="474"/>
      <c r="G33" s="474"/>
      <c r="H33" s="73"/>
      <c r="I33" s="73"/>
      <c r="J33" s="73"/>
      <c r="K33" s="73"/>
      <c r="L33" s="73"/>
      <c r="M33" s="73"/>
      <c r="N33" s="73"/>
      <c r="O33" s="73"/>
      <c r="P33" s="73"/>
      <c r="Q33" s="470"/>
    </row>
    <row r="34" spans="1:18" ht="12" customHeight="1" x14ac:dyDescent="0.25">
      <c r="B34" s="262"/>
      <c r="C34" s="720" t="s">
        <v>232</v>
      </c>
      <c r="D34" s="720"/>
      <c r="E34" s="482">
        <f>IF(Calcs!C243=0," ",Calcs!C243)</f>
        <v>170</v>
      </c>
      <c r="F34" s="474"/>
      <c r="G34" s="474"/>
      <c r="H34" s="474"/>
      <c r="I34" s="474"/>
      <c r="J34" s="474"/>
      <c r="K34" s="474"/>
      <c r="L34" s="474"/>
      <c r="M34" s="474"/>
      <c r="N34" s="71"/>
      <c r="O34" s="71"/>
      <c r="P34" s="71"/>
      <c r="Q34" s="289"/>
    </row>
    <row r="35" spans="1:18" ht="12" customHeight="1" x14ac:dyDescent="0.25">
      <c r="B35" s="262"/>
      <c r="C35" s="720" t="s">
        <v>230</v>
      </c>
      <c r="D35" s="720"/>
      <c r="E35" s="482">
        <f>IF(Calcs!C247=0," ",Calcs!C247)</f>
        <v>170</v>
      </c>
      <c r="F35" s="71"/>
      <c r="G35" s="721" t="s">
        <v>222</v>
      </c>
      <c r="H35" s="722"/>
      <c r="I35" s="722"/>
      <c r="J35" s="730">
        <v>0</v>
      </c>
      <c r="K35" s="731" t="s">
        <v>223</v>
      </c>
      <c r="L35" s="731"/>
      <c r="M35" s="71"/>
      <c r="N35" s="71"/>
      <c r="O35" s="71"/>
      <c r="P35" s="71"/>
      <c r="Q35" s="289"/>
    </row>
    <row r="36" spans="1:18" ht="12" customHeight="1" x14ac:dyDescent="0.25">
      <c r="B36" s="262"/>
      <c r="C36" s="711" t="s">
        <v>25</v>
      </c>
      <c r="D36" s="711"/>
      <c r="E36" s="482" t="str">
        <f>IF(Calcs!C245=0," ",Calcs!C245)</f>
        <v xml:space="preserve"> </v>
      </c>
      <c r="F36" s="71"/>
      <c r="G36" s="723"/>
      <c r="H36" s="724"/>
      <c r="I36" s="724"/>
      <c r="J36" s="730"/>
      <c r="K36" s="731"/>
      <c r="L36" s="731"/>
      <c r="M36" s="71"/>
      <c r="N36" s="71"/>
      <c r="O36" s="71"/>
      <c r="P36" s="71"/>
      <c r="Q36" s="289"/>
    </row>
    <row r="37" spans="1:18" ht="6" customHeight="1" x14ac:dyDescent="0.25">
      <c r="B37" s="291"/>
      <c r="C37" s="352"/>
      <c r="D37" s="352"/>
      <c r="E37" s="352"/>
      <c r="F37" s="352"/>
      <c r="G37" s="352"/>
      <c r="H37" s="352"/>
      <c r="I37" s="352"/>
      <c r="J37" s="352"/>
      <c r="K37" s="352"/>
      <c r="L37" s="352"/>
      <c r="M37" s="352"/>
      <c r="N37" s="352"/>
      <c r="O37" s="352"/>
      <c r="P37" s="352"/>
      <c r="Q37" s="292"/>
    </row>
    <row r="38" spans="1:18" x14ac:dyDescent="0.25">
      <c r="A38" s="493"/>
      <c r="B38" s="492"/>
      <c r="C38" s="489"/>
      <c r="D38" s="490">
        <f>D47+100</f>
        <v>0</v>
      </c>
      <c r="E38" s="490">
        <f>E47+110-(25*$H$92)</f>
        <v>2133.828420856767</v>
      </c>
      <c r="F38" s="490">
        <f>F47+110-(20*$H$92)</f>
        <v>1733.0627366854137</v>
      </c>
      <c r="G38" s="490">
        <f>G47+110-(18*$H$92)</f>
        <v>1584.7564630168722</v>
      </c>
      <c r="H38" s="490">
        <f>H47+100</f>
        <v>80</v>
      </c>
      <c r="I38" s="490">
        <f>I47+100</f>
        <v>100</v>
      </c>
      <c r="J38" s="490">
        <f>J47+100</f>
        <v>120</v>
      </c>
      <c r="K38" s="490">
        <f>K47+95+(12*$H$92)</f>
        <v>-874.83764201124814</v>
      </c>
      <c r="L38" s="490">
        <f>L47+95+(14*$H$92)</f>
        <v>-1023.1439156797896</v>
      </c>
      <c r="M38" s="490">
        <f>M47+95+(18*$H$92)</f>
        <v>-1339.7564630168722</v>
      </c>
      <c r="N38" s="490">
        <f>N47+100</f>
        <v>200</v>
      </c>
      <c r="O38" s="491"/>
      <c r="P38" s="491">
        <f>IF(OR(J35&lt;0,J35&gt;250),1,0)</f>
        <v>0</v>
      </c>
      <c r="Q38" s="492"/>
      <c r="R38" s="494"/>
    </row>
    <row r="39" spans="1:18" x14ac:dyDescent="0.25">
      <c r="A39" s="493"/>
      <c r="B39" s="492"/>
      <c r="C39" s="516"/>
      <c r="D39" s="517">
        <f>D47+100</f>
        <v>0</v>
      </c>
      <c r="E39" s="517">
        <f>E47+100</f>
        <v>20</v>
      </c>
      <c r="F39" s="517">
        <f t="shared" ref="F39:N39" si="0">F47+100</f>
        <v>40</v>
      </c>
      <c r="G39" s="517">
        <f t="shared" si="0"/>
        <v>60</v>
      </c>
      <c r="H39" s="517">
        <f t="shared" si="0"/>
        <v>80</v>
      </c>
      <c r="I39" s="517">
        <f t="shared" si="0"/>
        <v>100</v>
      </c>
      <c r="J39" s="517">
        <f t="shared" si="0"/>
        <v>120</v>
      </c>
      <c r="K39" s="517">
        <f t="shared" si="0"/>
        <v>140</v>
      </c>
      <c r="L39" s="517">
        <f t="shared" si="0"/>
        <v>160</v>
      </c>
      <c r="M39" s="517">
        <f t="shared" si="0"/>
        <v>180</v>
      </c>
      <c r="N39" s="517">
        <f t="shared" si="0"/>
        <v>200</v>
      </c>
      <c r="O39" s="518"/>
      <c r="P39" s="518"/>
      <c r="Q39" s="530"/>
      <c r="R39" s="530"/>
    </row>
    <row r="40" spans="1:18" x14ac:dyDescent="0.25">
      <c r="A40" s="494"/>
      <c r="B40" s="492"/>
      <c r="C40" s="519"/>
      <c r="D40" s="517">
        <f>IF(AND(Calcs!C249&gt;0,J35&lt;Calcs!C249),(SQRT(($K$58*$K$58)-(D47*D47)))-$K$58+$K$59,-100)</f>
        <v>9.2313943670920935</v>
      </c>
      <c r="E40" s="517">
        <f>IF(AND(Calcs!C249&gt;0,J35&lt;Calcs!C249),(SQRT(($K$58*$K$58)-(E47*E47)))-$K$58+$K$59,-100)</f>
        <v>13.136956611934409</v>
      </c>
      <c r="F40" s="517">
        <f>IF(AND(Calcs!C249&gt;0,J35&lt;Calcs!C249),(SQRT(($K$58*$K$58)-(F47*F47)))-$K$58+$K$59,-100)</f>
        <v>16.151979365401871</v>
      </c>
      <c r="G40" s="517">
        <f>IF(AND(Calcs!C249&gt;0,J35&lt;Calcs!C249),(SQRT(($K$58*$K$58)-(G47*G47)))-$K$58+$K$59,-100)</f>
        <v>18.293674806225567</v>
      </c>
      <c r="H40" s="517">
        <f>IF(AND(Calcs!C249&gt;0,J35&lt;Calcs!C249),(SQRT(($K$58*$K$58)-(H47*H47)))-$K$58+$K$59,-100)</f>
        <v>19.574000364588755</v>
      </c>
      <c r="I40" s="517">
        <f>IF(AND(Calcs!C249&gt;0,J35&lt;Calcs!C249),(SQRT(($K$58*$K$58)-(I47*I47)))-$K$58+$K$59,-100)</f>
        <v>20</v>
      </c>
      <c r="J40" s="517">
        <f>IF(AND(Calcs!C249&gt;0,J35&lt;Calcs!C249),(SQRT(($K$58*$K$58)-(J47*J47)))-$K$58+$K$59,-100)</f>
        <v>19.574000364588755</v>
      </c>
      <c r="K40" s="517">
        <f>IF(AND(Calcs!C249&gt;0,J35&lt;Calcs!C249),(SQRT(($K$58*$K$58)-(K47*K47)))-$K$58+$K$59,-100)</f>
        <v>18.293674806225567</v>
      </c>
      <c r="L40" s="517">
        <f>IF(AND(Calcs!C249&gt;0,J35&lt;Calcs!C249),(SQRT(($K$58*$K$58)-(L47*L47)))-$K$58+$K$59,-100)</f>
        <v>16.151979365401871</v>
      </c>
      <c r="M40" s="517">
        <f>IF(AND(Calcs!C249&gt;0,J35&lt;Calcs!C249),(SQRT(($K$58*$K$58)-(M47*M47)))-$K$58+$K$59,-100)</f>
        <v>13.136956611934409</v>
      </c>
      <c r="N40" s="517">
        <f>IF(AND(Calcs!C249&gt;0,J35&lt;Calcs!C249),(SQRT(($K$58*$K$58)-(N47*N47)))-$K$58+$K$59,-100)</f>
        <v>9.2313943670920935</v>
      </c>
      <c r="O40" s="518"/>
      <c r="P40" s="518"/>
      <c r="Q40" s="530"/>
      <c r="R40" s="530"/>
    </row>
    <row r="41" spans="1:18" x14ac:dyDescent="0.25">
      <c r="A41" s="494"/>
      <c r="B41" s="492"/>
      <c r="C41" s="518"/>
      <c r="D41" s="520">
        <f>D48+9</f>
        <v>-91</v>
      </c>
      <c r="E41" s="520">
        <f t="shared" ref="E41:N41" si="1">E48+9</f>
        <v>-91</v>
      </c>
      <c r="F41" s="520">
        <f t="shared" si="1"/>
        <v>-91</v>
      </c>
      <c r="G41" s="520">
        <f t="shared" si="1"/>
        <v>-91</v>
      </c>
      <c r="H41" s="520">
        <f t="shared" si="1"/>
        <v>-91</v>
      </c>
      <c r="I41" s="520">
        <f t="shared" si="1"/>
        <v>-91</v>
      </c>
      <c r="J41" s="520">
        <f t="shared" si="1"/>
        <v>-91</v>
      </c>
      <c r="K41" s="520">
        <f t="shared" si="1"/>
        <v>-91</v>
      </c>
      <c r="L41" s="520">
        <f t="shared" si="1"/>
        <v>-91</v>
      </c>
      <c r="M41" s="520">
        <f t="shared" si="1"/>
        <v>-91</v>
      </c>
      <c r="N41" s="520">
        <f t="shared" si="1"/>
        <v>-91</v>
      </c>
      <c r="O41" s="518"/>
      <c r="P41" s="518"/>
      <c r="Q41" s="530"/>
      <c r="R41" s="530"/>
    </row>
    <row r="42" spans="1:18" x14ac:dyDescent="0.25">
      <c r="A42" s="494"/>
      <c r="B42" s="492"/>
      <c r="C42" s="516">
        <v>100</v>
      </c>
      <c r="D42" s="516">
        <v>95</v>
      </c>
      <c r="E42" s="516">
        <v>105</v>
      </c>
      <c r="F42" s="516">
        <v>95</v>
      </c>
      <c r="G42" s="516">
        <v>105</v>
      </c>
      <c r="H42" s="516">
        <v>95</v>
      </c>
      <c r="I42" s="516">
        <v>100</v>
      </c>
      <c r="J42" s="516">
        <v>112</v>
      </c>
      <c r="K42" s="516">
        <v>110</v>
      </c>
      <c r="L42" s="516">
        <v>122</v>
      </c>
      <c r="M42" s="516">
        <v>112</v>
      </c>
      <c r="N42" s="516">
        <v>121</v>
      </c>
      <c r="O42" s="516">
        <v>113</v>
      </c>
      <c r="P42" s="516">
        <v>118</v>
      </c>
      <c r="Q42" s="530"/>
      <c r="R42" s="530"/>
    </row>
    <row r="43" spans="1:18" x14ac:dyDescent="0.25">
      <c r="A43" s="494"/>
      <c r="B43" s="492"/>
      <c r="C43" s="516">
        <f>IF(Calcs!B238=0,-100,23)</f>
        <v>-100</v>
      </c>
      <c r="D43" s="516">
        <f>IF(Calcs!B238=0,-100,40)</f>
        <v>-100</v>
      </c>
      <c r="E43" s="516">
        <f>IF(Calcs!B238=0,-100,50)</f>
        <v>-100</v>
      </c>
      <c r="F43" s="516">
        <f>IF(Calcs!B238=0,-100,60)</f>
        <v>-100</v>
      </c>
      <c r="G43" s="516">
        <f>IF(Calcs!B238=0,-100,70)</f>
        <v>-100</v>
      </c>
      <c r="H43" s="516">
        <f>IF(Calcs!B238=0,-100,80)</f>
        <v>-100</v>
      </c>
      <c r="I43" s="516">
        <f>IF(Calcs!B238=0,-100,90)</f>
        <v>-100</v>
      </c>
      <c r="J43" s="516">
        <f>IF(Calcs!B238=0,-100,23)</f>
        <v>-100</v>
      </c>
      <c r="K43" s="516">
        <f>IF(Calcs!B238=0,-100,40)</f>
        <v>-100</v>
      </c>
      <c r="L43" s="516">
        <f>IF(Calcs!B238=0,-100,50)</f>
        <v>-100</v>
      </c>
      <c r="M43" s="516">
        <f>IF(Calcs!B238=0,-100,60)</f>
        <v>-100</v>
      </c>
      <c r="N43" s="516">
        <f>IF(Calcs!B238=0,-100,70)</f>
        <v>-100</v>
      </c>
      <c r="O43" s="516">
        <f>IF(Calcs!B238=0,-100,80)</f>
        <v>-100</v>
      </c>
      <c r="P43" s="516">
        <f>IF(Calcs!B238=0,-100,90)</f>
        <v>-100</v>
      </c>
      <c r="Q43" s="530"/>
      <c r="R43" s="530"/>
    </row>
    <row r="44" spans="1:18" x14ac:dyDescent="0.25">
      <c r="A44" s="494"/>
      <c r="B44" s="492"/>
      <c r="C44" s="516">
        <v>87</v>
      </c>
      <c r="D44" s="516">
        <v>80</v>
      </c>
      <c r="E44" s="516">
        <v>88</v>
      </c>
      <c r="F44" s="516">
        <v>78</v>
      </c>
      <c r="G44" s="516">
        <v>86</v>
      </c>
      <c r="H44" s="516">
        <v>76</v>
      </c>
      <c r="I44" s="516">
        <v>80</v>
      </c>
      <c r="J44" s="516">
        <v>83</v>
      </c>
      <c r="K44" s="516">
        <v>117</v>
      </c>
      <c r="L44" s="516">
        <v>110</v>
      </c>
      <c r="M44" s="516">
        <v>100</v>
      </c>
      <c r="N44" s="516">
        <v>83</v>
      </c>
      <c r="O44" s="516">
        <v>83</v>
      </c>
      <c r="P44" s="518"/>
      <c r="Q44" s="530"/>
      <c r="R44" s="530"/>
    </row>
    <row r="45" spans="1:18" x14ac:dyDescent="0.25">
      <c r="A45" s="494"/>
      <c r="B45" s="492"/>
      <c r="C45" s="516">
        <f>IF(Calcs!B238=0,-100,23)</f>
        <v>-100</v>
      </c>
      <c r="D45" s="516">
        <f>IF(Calcs!B238=0,-100,40)</f>
        <v>-100</v>
      </c>
      <c r="E45" s="516">
        <f>IF(Calcs!B238=0,-100,50)</f>
        <v>-100</v>
      </c>
      <c r="F45" s="516">
        <f>IF(Calcs!B238=0,-100,60)</f>
        <v>-100</v>
      </c>
      <c r="G45" s="516">
        <f>IF(Calcs!B238=0,-100,70)</f>
        <v>-100</v>
      </c>
      <c r="H45" s="516">
        <f>IF(Calcs!B238=0,-100,80)</f>
        <v>-100</v>
      </c>
      <c r="I45" s="516">
        <f>IF(Calcs!B238=0,-100,90)</f>
        <v>-100</v>
      </c>
      <c r="J45" s="516">
        <f>IF(Calcs!B238=0,-100,8)</f>
        <v>-100</v>
      </c>
      <c r="K45" s="516">
        <f>IF(Calcs!B238=0,-100,8)</f>
        <v>-100</v>
      </c>
      <c r="L45" s="516">
        <f>IF(Calcs!B238=0,-100,14)</f>
        <v>-100</v>
      </c>
      <c r="M45" s="516">
        <f>IF(Calcs!B238=0,-100,14)</f>
        <v>-100</v>
      </c>
      <c r="N45" s="516">
        <f>IF(Calcs!B238=0,-100,11)</f>
        <v>-100</v>
      </c>
      <c r="O45" s="516">
        <f>IF(Calcs!B238=0,-100,8)</f>
        <v>-100</v>
      </c>
      <c r="P45" s="518"/>
      <c r="Q45" s="530"/>
      <c r="R45" s="530"/>
    </row>
    <row r="46" spans="1:18" x14ac:dyDescent="0.25">
      <c r="A46" s="494"/>
      <c r="B46" s="492"/>
      <c r="C46" s="516"/>
      <c r="D46" s="518"/>
      <c r="E46" s="518"/>
      <c r="F46" s="518"/>
      <c r="G46" s="518"/>
      <c r="H46" s="518"/>
      <c r="I46" s="518"/>
      <c r="J46" s="518"/>
      <c r="K46" s="518"/>
      <c r="L46" s="518"/>
      <c r="M46" s="518"/>
      <c r="N46" s="518"/>
      <c r="O46" s="518"/>
      <c r="P46" s="518"/>
      <c r="Q46" s="530"/>
      <c r="R46" s="530"/>
    </row>
    <row r="47" spans="1:18" x14ac:dyDescent="0.25">
      <c r="A47" s="494"/>
      <c r="B47" s="492"/>
      <c r="C47" s="521"/>
      <c r="D47" s="517">
        <v>-100</v>
      </c>
      <c r="E47" s="517">
        <v>-80</v>
      </c>
      <c r="F47" s="517">
        <v>-60</v>
      </c>
      <c r="G47" s="517">
        <v>-40</v>
      </c>
      <c r="H47" s="517">
        <v>-20</v>
      </c>
      <c r="I47" s="517">
        <v>0</v>
      </c>
      <c r="J47" s="517">
        <v>20</v>
      </c>
      <c r="K47" s="517">
        <v>40</v>
      </c>
      <c r="L47" s="517">
        <v>60</v>
      </c>
      <c r="M47" s="517">
        <v>80</v>
      </c>
      <c r="N47" s="517">
        <v>100</v>
      </c>
      <c r="O47" s="518"/>
      <c r="P47" s="518"/>
      <c r="Q47" s="530"/>
      <c r="R47" s="530"/>
    </row>
    <row r="48" spans="1:18" x14ac:dyDescent="0.25">
      <c r="A48" s="494"/>
      <c r="B48" s="492"/>
      <c r="C48" s="519"/>
      <c r="D48" s="519">
        <f>IF(AND(Calcs!C249&gt;0,J35&lt;Calcs!C249),-100,16+(16*H93))</f>
        <v>-100</v>
      </c>
      <c r="E48" s="519">
        <f>IF(AND(Calcs!C249&gt;0,J35&lt;Calcs!C249),-100,12+(22*H93))</f>
        <v>-100</v>
      </c>
      <c r="F48" s="519">
        <f>IF(AND(Calcs!C249&gt;0,J35&lt;Calcs!C249),-100,12+(4*H93))</f>
        <v>-100</v>
      </c>
      <c r="G48" s="519">
        <f>IF(AND(Calcs!C249&gt;0,J35&lt;Calcs!C249),-100,12+(16*H93))</f>
        <v>-100</v>
      </c>
      <c r="H48" s="519">
        <f>IF(AND(Calcs!C249&gt;0,J35&lt;Calcs!C249),-100,11)</f>
        <v>-100</v>
      </c>
      <c r="I48" s="519">
        <f>IF(AND(Calcs!C249&gt;0,J35&lt;Calcs!C249),-100,9)</f>
        <v>-100</v>
      </c>
      <c r="J48" s="519">
        <f>IF(AND(Calcs!C249&gt;0,J35&lt;Calcs!C249),-100,11)</f>
        <v>-100</v>
      </c>
      <c r="K48" s="519">
        <f>IF(AND(Calcs!C249&gt;0,J35&lt;Calcs!C249),-100,12+(18*H93))</f>
        <v>-100</v>
      </c>
      <c r="L48" s="519">
        <f>IF(AND(Calcs!C249&gt;0,J35&lt;Calcs!C249),-100,12+(9*H93))</f>
        <v>-100</v>
      </c>
      <c r="M48" s="519">
        <f>IF(AND(Calcs!C249&gt;0,J35&lt;Calcs!C249),-100,12+(17*H93))</f>
        <v>-100</v>
      </c>
      <c r="N48" s="519">
        <f>IF(AND(Calcs!C249&gt;0,J35&lt;Calcs!C249),-100,12+(16*H93))</f>
        <v>-100</v>
      </c>
      <c r="O48" s="518"/>
      <c r="P48" s="518"/>
      <c r="Q48" s="530"/>
      <c r="R48" s="530"/>
    </row>
    <row r="49" spans="1:18" x14ac:dyDescent="0.25">
      <c r="A49" s="494"/>
      <c r="B49" s="492"/>
      <c r="C49" s="519"/>
      <c r="D49" s="519">
        <f>IF(AND(Calcs!C249&gt;0,J35&lt;Calcs!C249),-100,26+(26*H93))</f>
        <v>-100</v>
      </c>
      <c r="E49" s="519">
        <f>IF(AND(Calcs!C249&gt;0,J35&lt;Calcs!C249),-100,24+(29*H93))</f>
        <v>-100</v>
      </c>
      <c r="F49" s="519">
        <f>IF(AND(Calcs!C249&gt;0,J35&lt;Calcs!C249),-100,21+(4*H93))</f>
        <v>-100</v>
      </c>
      <c r="G49" s="519"/>
      <c r="H49" s="519"/>
      <c r="I49" s="519"/>
      <c r="J49" s="519"/>
      <c r="K49" s="519"/>
      <c r="L49" s="519">
        <f>IF(AND(Calcs!C249&gt;0,J35&lt;Calcs!C249),-100,21+(9*H93))</f>
        <v>-100</v>
      </c>
      <c r="M49" s="519">
        <f>IF(AND(Calcs!C249&gt;0,J35&lt;Calcs!C249),-100,23+(26*H93))</f>
        <v>-100</v>
      </c>
      <c r="N49" s="519">
        <f>IF(AND(Calcs!C249&gt;0,J35&lt;Calcs!C249),-100,23+(24*H93))</f>
        <v>-100</v>
      </c>
      <c r="O49" s="518"/>
      <c r="P49" s="518"/>
      <c r="Q49" s="530"/>
      <c r="R49" s="530"/>
    </row>
    <row r="50" spans="1:18" x14ac:dyDescent="0.25">
      <c r="A50" s="494"/>
      <c r="B50" s="492"/>
      <c r="C50" s="519"/>
      <c r="D50" s="519"/>
      <c r="E50" s="519">
        <f>IF(AND(Calcs!C249&gt;0,J35&lt;Calcs!C249),-100,24+(29*H93))</f>
        <v>-100</v>
      </c>
      <c r="F50" s="519">
        <f>IF(AND(Calcs!C249&gt;0,J35&lt;Calcs!C249),-100,23+(35*H93))</f>
        <v>-100</v>
      </c>
      <c r="G50" s="519">
        <f>IF(AND(Calcs!C249&gt;0,J35&lt;Calcs!C249),-100,21+(16*H93))</f>
        <v>-100</v>
      </c>
      <c r="H50" s="519"/>
      <c r="I50" s="519"/>
      <c r="J50" s="519"/>
      <c r="K50" s="519"/>
      <c r="L50" s="519"/>
      <c r="M50" s="519"/>
      <c r="N50" s="519"/>
      <c r="O50" s="518"/>
      <c r="P50" s="518"/>
      <c r="Q50" s="530"/>
      <c r="R50" s="530"/>
    </row>
    <row r="51" spans="1:18" x14ac:dyDescent="0.25">
      <c r="A51" s="494"/>
      <c r="B51" s="492"/>
      <c r="C51" s="516"/>
      <c r="D51" s="516"/>
      <c r="E51" s="522">
        <f>Calcs!B234</f>
        <v>131250</v>
      </c>
      <c r="F51" s="516"/>
      <c r="G51" s="517">
        <f>Calcs!B235</f>
        <v>26250</v>
      </c>
      <c r="H51" s="518"/>
      <c r="I51" s="516"/>
      <c r="J51" s="516"/>
      <c r="K51" s="523">
        <f>O21</f>
        <v>400</v>
      </c>
      <c r="L51" s="518"/>
      <c r="M51" s="518"/>
      <c r="N51" s="518"/>
      <c r="O51" s="521"/>
      <c r="P51" s="518"/>
      <c r="Q51" s="530"/>
      <c r="R51" s="530"/>
    </row>
    <row r="52" spans="1:18" x14ac:dyDescent="0.25">
      <c r="A52" s="494"/>
      <c r="B52" s="492"/>
      <c r="C52" s="516"/>
      <c r="D52" s="516"/>
      <c r="E52" s="520">
        <f>E51/Results!C63</f>
        <v>1</v>
      </c>
      <c r="F52" s="516"/>
      <c r="G52" s="520">
        <f>G51/Results!D63</f>
        <v>1</v>
      </c>
      <c r="H52" s="518"/>
      <c r="I52" s="516"/>
      <c r="J52" s="516"/>
      <c r="K52" s="524">
        <f>P21</f>
        <v>400</v>
      </c>
      <c r="L52" s="518"/>
      <c r="M52" s="518"/>
      <c r="N52" s="518"/>
      <c r="O52" s="521">
        <f>IF(J35&gt;Calcs!C241,G77,K65)</f>
        <v>100</v>
      </c>
      <c r="P52" s="518"/>
      <c r="Q52" s="530"/>
      <c r="R52" s="530"/>
    </row>
    <row r="53" spans="1:18" x14ac:dyDescent="0.25">
      <c r="A53" s="494"/>
      <c r="B53" s="492"/>
      <c r="C53" s="516"/>
      <c r="D53" s="516"/>
      <c r="E53" s="517">
        <f>1-E52</f>
        <v>0</v>
      </c>
      <c r="F53" s="516"/>
      <c r="G53" s="524">
        <f>1-G52</f>
        <v>0</v>
      </c>
      <c r="H53" s="518"/>
      <c r="I53" s="516"/>
      <c r="J53" s="516"/>
      <c r="K53" s="524">
        <f>K52/(Results!C50*0.99)</f>
        <v>1.0101010101010102</v>
      </c>
      <c r="L53" s="518"/>
      <c r="M53" s="518"/>
      <c r="N53" s="518"/>
      <c r="O53" s="521">
        <f>IF(J35&gt;Calcs!C241,H78,L66)</f>
        <v>100</v>
      </c>
      <c r="P53" s="518"/>
      <c r="Q53" s="530"/>
      <c r="R53" s="530"/>
    </row>
    <row r="54" spans="1:18" x14ac:dyDescent="0.25">
      <c r="A54" s="494"/>
      <c r="B54" s="492"/>
      <c r="C54" s="516"/>
      <c r="D54" s="518"/>
      <c r="E54" s="517"/>
      <c r="F54" s="523">
        <f>IF(J35&gt;Calcs!C241,Results!D37*2/E73,Results!C37)</f>
        <v>112500</v>
      </c>
      <c r="G54" s="516"/>
      <c r="H54" s="518"/>
      <c r="I54" s="516"/>
      <c r="J54" s="516"/>
      <c r="K54" s="524">
        <f>1-K53</f>
        <v>-1.0101010101010166E-2</v>
      </c>
      <c r="L54" s="518"/>
      <c r="M54" s="518"/>
      <c r="N54" s="518"/>
      <c r="O54" s="706">
        <f>360-Calcs!C228</f>
        <v>270</v>
      </c>
      <c r="P54" s="518"/>
      <c r="Q54" s="530"/>
      <c r="R54" s="530"/>
    </row>
    <row r="55" spans="1:18" x14ac:dyDescent="0.25">
      <c r="A55" s="495"/>
      <c r="B55" s="492"/>
      <c r="C55" s="518"/>
      <c r="D55" s="518"/>
      <c r="E55" s="521"/>
      <c r="F55" s="516"/>
      <c r="G55" s="516"/>
      <c r="H55" s="518"/>
      <c r="I55" s="516"/>
      <c r="J55" s="516"/>
      <c r="K55" s="524">
        <v>3000</v>
      </c>
      <c r="L55" s="518"/>
      <c r="M55" s="518"/>
      <c r="N55" s="518"/>
      <c r="O55" s="706"/>
      <c r="P55" s="518"/>
      <c r="Q55" s="530"/>
      <c r="R55" s="530"/>
    </row>
    <row r="56" spans="1:18" x14ac:dyDescent="0.25">
      <c r="A56" s="495"/>
      <c r="B56" s="492"/>
      <c r="C56" s="516"/>
      <c r="D56" s="516"/>
      <c r="E56" s="519">
        <v>19</v>
      </c>
      <c r="F56" s="516"/>
      <c r="G56" s="516"/>
      <c r="H56" s="518"/>
      <c r="I56" s="516"/>
      <c r="J56" s="518"/>
      <c r="K56" s="524">
        <v>500</v>
      </c>
      <c r="L56" s="518"/>
      <c r="M56" s="518"/>
      <c r="N56" s="518"/>
      <c r="O56" s="706">
        <f>360-Calcs!B227</f>
        <v>270</v>
      </c>
      <c r="P56" s="518"/>
      <c r="Q56" s="530"/>
      <c r="R56" s="530"/>
    </row>
    <row r="57" spans="1:18" x14ac:dyDescent="0.25">
      <c r="A57" s="495"/>
      <c r="B57" s="492"/>
      <c r="C57" s="516"/>
      <c r="D57" s="516"/>
      <c r="E57" s="519">
        <v>20</v>
      </c>
      <c r="F57" s="516"/>
      <c r="G57" s="516"/>
      <c r="H57" s="518"/>
      <c r="I57" s="516"/>
      <c r="J57" s="518"/>
      <c r="K57" s="524">
        <f>(K54*K55)+K56</f>
        <v>469.69696969696952</v>
      </c>
      <c r="L57" s="518"/>
      <c r="M57" s="518"/>
      <c r="N57" s="518"/>
      <c r="O57" s="706"/>
      <c r="P57" s="518"/>
      <c r="Q57" s="530"/>
      <c r="R57" s="530"/>
    </row>
    <row r="58" spans="1:18" x14ac:dyDescent="0.25">
      <c r="A58" s="495"/>
      <c r="B58" s="492"/>
      <c r="C58" s="516"/>
      <c r="D58" s="516"/>
      <c r="E58" s="519">
        <v>80</v>
      </c>
      <c r="F58" s="516"/>
      <c r="G58" s="516"/>
      <c r="H58" s="518"/>
      <c r="I58" s="516"/>
      <c r="J58" s="516"/>
      <c r="K58" s="524">
        <f>IF(K57&lt;300,300,(K54*K55)+K56)</f>
        <v>469.69696969696952</v>
      </c>
      <c r="L58" s="518"/>
      <c r="M58" s="518"/>
      <c r="N58" s="518"/>
      <c r="O58" s="518">
        <f>IF(J35&gt;Calcs!C241,E79,G71)</f>
        <v>140</v>
      </c>
      <c r="P58" s="518"/>
      <c r="Q58" s="530"/>
      <c r="R58" s="530"/>
    </row>
    <row r="59" spans="1:18" x14ac:dyDescent="0.25">
      <c r="A59" s="494"/>
      <c r="B59" s="492"/>
      <c r="C59" s="516"/>
      <c r="D59" s="516"/>
      <c r="E59" s="519"/>
      <c r="F59" s="516"/>
      <c r="G59" s="516"/>
      <c r="H59" s="518"/>
      <c r="I59" s="516"/>
      <c r="J59" s="516"/>
      <c r="K59" s="524">
        <v>20</v>
      </c>
      <c r="L59" s="518"/>
      <c r="M59" s="518"/>
      <c r="N59" s="518"/>
      <c r="O59" s="518">
        <f>IF(J35&gt;Calcs!C241,E80,G72)</f>
        <v>100.00000000000001</v>
      </c>
      <c r="P59" s="518"/>
      <c r="Q59" s="530"/>
      <c r="R59" s="530"/>
    </row>
    <row r="60" spans="1:18" x14ac:dyDescent="0.25">
      <c r="A60" s="494"/>
      <c r="B60" s="492"/>
      <c r="C60" s="516"/>
      <c r="D60" s="516"/>
      <c r="E60" s="519">
        <v>25</v>
      </c>
      <c r="F60" s="520"/>
      <c r="G60" s="516"/>
      <c r="H60" s="518"/>
      <c r="I60" s="518"/>
      <c r="J60" s="518"/>
      <c r="K60" s="518"/>
      <c r="L60" s="518"/>
      <c r="M60" s="518"/>
      <c r="N60" s="518"/>
      <c r="O60" s="518">
        <f>IF(J35&gt;Calcs!C241,(E74+13)*E73,F64+40)</f>
        <v>80</v>
      </c>
      <c r="P60" s="518"/>
      <c r="Q60" s="530"/>
      <c r="R60" s="530"/>
    </row>
    <row r="61" spans="1:18" x14ac:dyDescent="0.25">
      <c r="A61" s="494"/>
      <c r="B61" s="492"/>
      <c r="C61" s="516"/>
      <c r="D61" s="516"/>
      <c r="E61" s="519">
        <v>40</v>
      </c>
      <c r="F61" s="520"/>
      <c r="G61" s="516"/>
      <c r="H61" s="518"/>
      <c r="I61" s="518"/>
      <c r="J61" s="518"/>
      <c r="K61" s="518"/>
      <c r="L61" s="518"/>
      <c r="M61" s="518"/>
      <c r="N61" s="518"/>
      <c r="O61" s="518">
        <f>Results!C57*Results!C50/100</f>
        <v>8</v>
      </c>
      <c r="P61" s="518"/>
      <c r="Q61" s="530"/>
      <c r="R61" s="530"/>
    </row>
    <row r="62" spans="1:18" x14ac:dyDescent="0.25">
      <c r="A62" s="494"/>
      <c r="B62" s="492"/>
      <c r="C62" s="516"/>
      <c r="D62" s="516"/>
      <c r="E62" s="519"/>
      <c r="F62" s="520"/>
      <c r="G62" s="518"/>
      <c r="H62" s="518"/>
      <c r="I62" s="518"/>
      <c r="J62" s="518"/>
      <c r="K62" s="518"/>
      <c r="L62" s="518"/>
      <c r="M62" s="518"/>
      <c r="N62" s="518"/>
      <c r="O62" s="518"/>
      <c r="P62" s="518"/>
      <c r="Q62" s="530"/>
      <c r="R62" s="530"/>
    </row>
    <row r="63" spans="1:18" x14ac:dyDescent="0.25">
      <c r="A63" s="494"/>
      <c r="B63" s="492"/>
      <c r="C63" s="516"/>
      <c r="D63" s="516"/>
      <c r="E63" s="520"/>
      <c r="F63" s="520">
        <f>E60-(0.4*E60*E53)</f>
        <v>25</v>
      </c>
      <c r="G63" s="516"/>
      <c r="H63" s="518"/>
      <c r="I63" s="518"/>
      <c r="J63" s="518"/>
      <c r="K63" s="518"/>
      <c r="L63" s="518"/>
      <c r="M63" s="518"/>
      <c r="N63" s="518"/>
      <c r="O63" s="518"/>
      <c r="P63" s="518"/>
      <c r="Q63" s="530"/>
      <c r="R63" s="530"/>
    </row>
    <row r="64" spans="1:18" x14ac:dyDescent="0.25">
      <c r="A64" s="494"/>
      <c r="B64" s="492"/>
      <c r="C64" s="516"/>
      <c r="D64" s="516"/>
      <c r="E64" s="520"/>
      <c r="F64" s="520">
        <f>E61+E60-F63</f>
        <v>40</v>
      </c>
      <c r="G64" s="516"/>
      <c r="H64" s="518"/>
      <c r="I64" s="518"/>
      <c r="J64" s="518"/>
      <c r="K64" s="518"/>
      <c r="L64" s="518"/>
      <c r="M64" s="518"/>
      <c r="N64" s="518"/>
      <c r="O64" s="518"/>
      <c r="P64" s="518"/>
      <c r="Q64" s="530"/>
      <c r="R64" s="530"/>
    </row>
    <row r="65" spans="1:18" x14ac:dyDescent="0.25">
      <c r="A65" s="494"/>
      <c r="B65" s="492"/>
      <c r="C65" s="516"/>
      <c r="D65" s="516"/>
      <c r="E65" s="520"/>
      <c r="F65" s="520"/>
      <c r="G65" s="516"/>
      <c r="H65" s="518"/>
      <c r="I65" s="519"/>
      <c r="J65" s="516"/>
      <c r="K65" s="520">
        <f>IF(J35=E32+1,120,100)</f>
        <v>100</v>
      </c>
      <c r="L65" s="525"/>
      <c r="M65" s="516">
        <v>0</v>
      </c>
      <c r="N65" s="519">
        <v>200</v>
      </c>
      <c r="O65" s="520"/>
      <c r="P65" s="520">
        <f>(0.6*E56*COS(RADIANS(O54)))+K67</f>
        <v>55</v>
      </c>
      <c r="Q65" s="530"/>
      <c r="R65" s="530"/>
    </row>
    <row r="66" spans="1:18" x14ac:dyDescent="0.25">
      <c r="A66" s="494"/>
      <c r="B66" s="492"/>
      <c r="C66" s="516"/>
      <c r="D66" s="516"/>
      <c r="E66" s="520">
        <f>(F64-3)*-1</f>
        <v>-37</v>
      </c>
      <c r="F66" s="520"/>
      <c r="G66" s="516"/>
      <c r="H66" s="518"/>
      <c r="I66" s="519"/>
      <c r="J66" s="516">
        <f>IF(J35&gt;Calcs!C241,-100,100)</f>
        <v>100</v>
      </c>
      <c r="K66" s="518">
        <f>IF(J35=E32+1,80,J66)</f>
        <v>100</v>
      </c>
      <c r="L66" s="526">
        <f>IF(Calcs!B238=1,-100,K66)</f>
        <v>100</v>
      </c>
      <c r="M66" s="516">
        <v>-20</v>
      </c>
      <c r="N66" s="519">
        <v>-20</v>
      </c>
      <c r="O66" s="520"/>
      <c r="P66" s="520">
        <f>(0.6*E56*-1*SIN(RADIANS(O54)))+K68</f>
        <v>111.39999999999999</v>
      </c>
      <c r="Q66" s="530"/>
      <c r="R66" s="530"/>
    </row>
    <row r="67" spans="1:18" x14ac:dyDescent="0.25">
      <c r="A67" s="494"/>
      <c r="B67" s="492"/>
      <c r="C67" s="516"/>
      <c r="D67" s="516"/>
      <c r="E67" s="520">
        <f>((F64-3)-(52*E52))</f>
        <v>-15</v>
      </c>
      <c r="F67" s="520"/>
      <c r="G67" s="518"/>
      <c r="H67" s="518"/>
      <c r="I67" s="519"/>
      <c r="J67" s="516" t="s">
        <v>224</v>
      </c>
      <c r="K67" s="520">
        <f>(F63+E57)*SIN(RADIANS(O54))+K65</f>
        <v>55</v>
      </c>
      <c r="L67" s="516"/>
      <c r="M67" s="520"/>
      <c r="N67" s="519" t="s">
        <v>225</v>
      </c>
      <c r="O67" s="520"/>
      <c r="P67" s="520">
        <f>(0.6*E56*-1*COS(RADIANS(O54)))+K67</f>
        <v>55</v>
      </c>
      <c r="Q67" s="530"/>
      <c r="R67" s="530"/>
    </row>
    <row r="68" spans="1:18" x14ac:dyDescent="0.25">
      <c r="A68" s="494"/>
      <c r="B68" s="492"/>
      <c r="C68" s="516"/>
      <c r="D68" s="516"/>
      <c r="E68" s="516"/>
      <c r="F68" s="516"/>
      <c r="G68" s="516"/>
      <c r="H68" s="518"/>
      <c r="I68" s="519"/>
      <c r="J68" s="516" t="s">
        <v>226</v>
      </c>
      <c r="K68" s="520">
        <f>(F63+E57)*COS(RADIANS(O54))+L66</f>
        <v>99.999999999999986</v>
      </c>
      <c r="L68" s="516"/>
      <c r="M68" s="520"/>
      <c r="N68" s="519">
        <v>30</v>
      </c>
      <c r="O68" s="520"/>
      <c r="P68" s="520">
        <f>(0.6*E56*SIN(RADIANS(O54)))+K68</f>
        <v>88.59999999999998</v>
      </c>
      <c r="Q68" s="530"/>
      <c r="R68" s="530"/>
    </row>
    <row r="69" spans="1:18" x14ac:dyDescent="0.25">
      <c r="A69" s="494"/>
      <c r="B69" s="492"/>
      <c r="C69" s="516"/>
      <c r="D69" s="516"/>
      <c r="E69" s="520">
        <f>E66*SIN(RADIANS(O54))+K65</f>
        <v>137</v>
      </c>
      <c r="F69" s="520">
        <f>E67*-1*SIN(RADIANS(O54))+K65</f>
        <v>85</v>
      </c>
      <c r="G69" s="518"/>
      <c r="H69" s="518"/>
      <c r="I69" s="519"/>
      <c r="J69" s="516" t="s">
        <v>224</v>
      </c>
      <c r="K69" s="520">
        <f>(E56*COS(RADIANS(O54)))+E71</f>
        <v>75</v>
      </c>
      <c r="L69" s="516" t="s">
        <v>227</v>
      </c>
      <c r="M69" s="520">
        <f>(E56*-1*COS(RADIANS(O54)))+E71</f>
        <v>75</v>
      </c>
      <c r="N69" s="519">
        <v>130</v>
      </c>
      <c r="O69" s="518"/>
      <c r="P69" s="518"/>
      <c r="Q69" s="530"/>
      <c r="R69" s="530"/>
    </row>
    <row r="70" spans="1:18" x14ac:dyDescent="0.25">
      <c r="A70" s="494"/>
      <c r="B70" s="492"/>
      <c r="C70" s="516"/>
      <c r="D70" s="518"/>
      <c r="E70" s="520">
        <f>E66*COS(RADIANS(O54))+L66</f>
        <v>100</v>
      </c>
      <c r="F70" s="520">
        <f>E67*-1*COS(RADIANS(O54))+L66</f>
        <v>100</v>
      </c>
      <c r="G70" s="518"/>
      <c r="H70" s="518"/>
      <c r="I70" s="519"/>
      <c r="J70" s="516" t="s">
        <v>226</v>
      </c>
      <c r="K70" s="520">
        <f>(E56*-1*SIN(RADIANS(O54)))+E72</f>
        <v>119</v>
      </c>
      <c r="L70" s="516"/>
      <c r="M70" s="520">
        <f>(E56*SIN(RADIANS(O54)))+E72</f>
        <v>81</v>
      </c>
      <c r="N70" s="519">
        <v>150</v>
      </c>
      <c r="O70" s="519"/>
      <c r="P70" s="520">
        <f>O58</f>
        <v>140</v>
      </c>
      <c r="Q70" s="530"/>
      <c r="R70" s="530"/>
    </row>
    <row r="71" spans="1:18" x14ac:dyDescent="0.25">
      <c r="A71" s="494"/>
      <c r="B71" s="492"/>
      <c r="C71" s="516"/>
      <c r="D71" s="516"/>
      <c r="E71" s="520">
        <f>F63*SIN(RADIANS(O54))+K65</f>
        <v>75</v>
      </c>
      <c r="F71" s="516" t="s">
        <v>229</v>
      </c>
      <c r="G71" s="520">
        <f>F64*-1*SIN(RADIANS(O54))+K65</f>
        <v>140</v>
      </c>
      <c r="H71" s="518"/>
      <c r="I71" s="519"/>
      <c r="J71" s="516"/>
      <c r="K71" s="520">
        <f>(E56*-1*COS(RADIANS(O54)))+G71</f>
        <v>140</v>
      </c>
      <c r="L71" s="516" t="s">
        <v>228</v>
      </c>
      <c r="M71" s="520">
        <f>(E56*COS(RADIANS(O54)))+G71</f>
        <v>140</v>
      </c>
      <c r="N71" s="519">
        <v>165</v>
      </c>
      <c r="O71" s="519"/>
      <c r="P71" s="520">
        <f>IF(ABS(E22)+ABS(E24)&gt;0,O59,-10)</f>
        <v>-10</v>
      </c>
      <c r="Q71" s="530"/>
      <c r="R71" s="530"/>
    </row>
    <row r="72" spans="1:18" x14ac:dyDescent="0.25">
      <c r="A72" s="494"/>
      <c r="B72" s="492"/>
      <c r="C72" s="516"/>
      <c r="D72" s="516"/>
      <c r="E72" s="520">
        <f>F63*COS(RADIANS(O54))+L66</f>
        <v>100</v>
      </c>
      <c r="F72" s="516"/>
      <c r="G72" s="520">
        <f>F64*-1*COS(RADIANS(O54))+L66</f>
        <v>100.00000000000001</v>
      </c>
      <c r="H72" s="518"/>
      <c r="I72" s="519"/>
      <c r="J72" s="516"/>
      <c r="K72" s="520">
        <f>(E56*SIN(RADIANS(O54)))+G72</f>
        <v>81.000000000000014</v>
      </c>
      <c r="L72" s="516"/>
      <c r="M72" s="520">
        <f>(E56*-1*SIN(RADIANS(O54)))+G72</f>
        <v>119.00000000000001</v>
      </c>
      <c r="N72" s="519">
        <v>190</v>
      </c>
      <c r="O72" s="519"/>
      <c r="P72" s="520">
        <f>IF(ABS(E22)+ABS(E24)&gt;0,O60*-1*SIN(RADIANS(O54))+O52,O58)</f>
        <v>140</v>
      </c>
      <c r="Q72" s="530"/>
      <c r="R72" s="530"/>
    </row>
    <row r="73" spans="1:18" x14ac:dyDescent="0.25">
      <c r="A73" s="494"/>
      <c r="B73" s="492"/>
      <c r="C73" s="516"/>
      <c r="D73" s="516"/>
      <c r="E73" s="516">
        <f>IF(AND(Calcs!C249&gt;0,J35&lt;Calcs!C249),1,0.5+(H93*0.4))</f>
        <v>1</v>
      </c>
      <c r="F73" s="518"/>
      <c r="G73" s="518"/>
      <c r="H73" s="518"/>
      <c r="I73" s="527"/>
      <c r="J73" s="516"/>
      <c r="K73" s="520">
        <f>IF(AND(Calcs!C249&gt;0,J35&lt;Calcs!C249),E58*SIN(RADIANS(O56))+O52,O52)</f>
        <v>20</v>
      </c>
      <c r="L73" s="520">
        <f>IF(AND(Calcs!C249&gt;0,J35&lt;Calcs!C249),E58*-1*SIN(RADIANS(O56))+O52,O52)</f>
        <v>180</v>
      </c>
      <c r="M73" s="520"/>
      <c r="N73" s="519">
        <v>60</v>
      </c>
      <c r="O73" s="519"/>
      <c r="P73" s="520">
        <f>IF(ABS(E22)+ABS(E24)&gt;0,O60*-1*COS(RADIANS(O54))+O53,-10)</f>
        <v>-10</v>
      </c>
      <c r="Q73" s="530"/>
      <c r="R73" s="530"/>
    </row>
    <row r="74" spans="1:18" x14ac:dyDescent="0.25">
      <c r="A74" s="494"/>
      <c r="B74" s="492"/>
      <c r="C74" s="516"/>
      <c r="D74" s="516"/>
      <c r="E74" s="516">
        <v>7</v>
      </c>
      <c r="F74" s="518"/>
      <c r="G74" s="518"/>
      <c r="H74" s="518"/>
      <c r="I74" s="519"/>
      <c r="J74" s="516"/>
      <c r="K74" s="520">
        <f>IF(AND(Calcs!C249&gt;0,J35&lt;Calcs!C249),E58*COS(RADIANS(O56))+O53,O53)</f>
        <v>99.999999999999986</v>
      </c>
      <c r="L74" s="520">
        <f>IF(AND(Calcs!C249&gt;0,J35&lt;Calcs!C249),E58*-1*COS(RADIANS(O56))+O53,O53)</f>
        <v>100.00000000000001</v>
      </c>
      <c r="M74" s="518"/>
      <c r="N74" s="519">
        <v>85</v>
      </c>
      <c r="O74" s="519"/>
      <c r="P74" s="520">
        <f>(1.3*-1*COS(RADIANS(O54)))+P72</f>
        <v>140</v>
      </c>
      <c r="Q74" s="530"/>
      <c r="R74" s="530"/>
    </row>
    <row r="75" spans="1:18" x14ac:dyDescent="0.25">
      <c r="A75" s="494"/>
      <c r="B75" s="492"/>
      <c r="C75" s="516"/>
      <c r="D75" s="516"/>
      <c r="E75" s="516">
        <v>12</v>
      </c>
      <c r="F75" s="518"/>
      <c r="G75" s="518"/>
      <c r="H75" s="518"/>
      <c r="I75" s="519"/>
      <c r="J75" s="516"/>
      <c r="K75" s="520">
        <f>K65</f>
        <v>100</v>
      </c>
      <c r="L75" s="520">
        <f>IF(AND(E52=0,E53=0),K75,N88)</f>
        <v>100</v>
      </c>
      <c r="M75" s="518"/>
      <c r="N75" s="519">
        <v>185</v>
      </c>
      <c r="O75" s="519"/>
      <c r="P75" s="520">
        <f>(1.4*SIN(RADIANS(O54)))+P73</f>
        <v>-11.4</v>
      </c>
      <c r="Q75" s="530"/>
      <c r="R75" s="530"/>
    </row>
    <row r="76" spans="1:18" x14ac:dyDescent="0.25">
      <c r="A76" s="494"/>
      <c r="B76" s="492"/>
      <c r="C76" s="518"/>
      <c r="D76" s="518"/>
      <c r="E76" s="518"/>
      <c r="F76" s="518"/>
      <c r="G76" s="518"/>
      <c r="H76" s="518"/>
      <c r="I76" s="519"/>
      <c r="J76" s="516"/>
      <c r="K76" s="520">
        <f>L66</f>
        <v>100</v>
      </c>
      <c r="L76" s="520">
        <f>IF(AND(E52=0,E53=0),K76,N87)</f>
        <v>100</v>
      </c>
      <c r="M76" s="516"/>
      <c r="N76" s="520"/>
      <c r="O76" s="519"/>
      <c r="P76" s="520">
        <f>(1.5*COS(RADIANS(O54)))+P72</f>
        <v>140</v>
      </c>
      <c r="Q76" s="530"/>
      <c r="R76" s="530"/>
    </row>
    <row r="77" spans="1:18" x14ac:dyDescent="0.25">
      <c r="A77" s="494"/>
      <c r="B77" s="492"/>
      <c r="C77" s="516"/>
      <c r="D77" s="516"/>
      <c r="E77" s="518"/>
      <c r="F77" s="518">
        <f>IF(J35&gt;Calcs!C241,100,(28+F63)*SIN(RADIANS(O54))+K65)</f>
        <v>47</v>
      </c>
      <c r="G77" s="520">
        <f>F77</f>
        <v>47</v>
      </c>
      <c r="H77" s="518"/>
      <c r="I77" s="519"/>
      <c r="J77" s="516"/>
      <c r="K77" s="520">
        <f>(E56*0.7*COS(RADIANS(O54)))+E69</f>
        <v>137</v>
      </c>
      <c r="L77" s="520">
        <f>(E56*0.7*-1*COS(RADIANS(O54)))+E69</f>
        <v>137</v>
      </c>
      <c r="M77" s="516"/>
      <c r="N77" s="520"/>
      <c r="O77" s="519"/>
      <c r="P77" s="520">
        <f>(1.4*-1*SIN(RADIANS(O54)))+P73</f>
        <v>-8.6</v>
      </c>
      <c r="Q77" s="530"/>
      <c r="R77" s="530"/>
    </row>
    <row r="78" spans="1:18" x14ac:dyDescent="0.25">
      <c r="A78" s="494"/>
      <c r="B78" s="492"/>
      <c r="C78" s="516"/>
      <c r="D78" s="516"/>
      <c r="E78" s="516">
        <f>IF(AND(Calcs!C249&gt;0,J35&lt;Calcs!C249),100,35+130*(SQRT(P21/Calcs!C250)))</f>
        <v>100</v>
      </c>
      <c r="F78" s="518">
        <f>IF(J35&gt;Calcs!C241,E78,(28+F63)*COS(RADIANS(O54))+L66)</f>
        <v>99.999999999999986</v>
      </c>
      <c r="G78" s="518">
        <f>IF(J35=E32+1,160,F78)</f>
        <v>99.999999999999986</v>
      </c>
      <c r="H78" s="520">
        <f>IF(Calcs!B238=1,-100,G78)</f>
        <v>99.999999999999986</v>
      </c>
      <c r="I78" s="519"/>
      <c r="J78" s="516"/>
      <c r="K78" s="520">
        <f>(E56*-1*0.7*SIN(RADIANS(O54)))+E70</f>
        <v>113.3</v>
      </c>
      <c r="L78" s="520">
        <f>(E56*0.7*SIN(RADIANS(O54)))+E70</f>
        <v>86.7</v>
      </c>
      <c r="M78" s="516"/>
      <c r="N78" s="520"/>
      <c r="O78" s="518"/>
      <c r="P78" s="518"/>
      <c r="Q78" s="530"/>
      <c r="R78" s="530"/>
    </row>
    <row r="79" spans="1:18" x14ac:dyDescent="0.25">
      <c r="A79" s="494"/>
      <c r="B79" s="492"/>
      <c r="C79" s="516"/>
      <c r="D79" s="516"/>
      <c r="E79" s="520">
        <f>E73*E74*-1*SIN(RADIANS(O54))+G77</f>
        <v>54</v>
      </c>
      <c r="F79" s="520"/>
      <c r="G79" s="519"/>
      <c r="H79" s="518"/>
      <c r="I79" s="519"/>
      <c r="J79" s="516"/>
      <c r="K79" s="520">
        <f>(E56*-1*0.7*COS(RADIANS(O54)))+F69</f>
        <v>85</v>
      </c>
      <c r="L79" s="520">
        <f>(E56*0.7*COS(RADIANS(O54)))+F69</f>
        <v>85</v>
      </c>
      <c r="M79" s="516"/>
      <c r="N79" s="520"/>
      <c r="O79" s="518"/>
      <c r="P79" s="518"/>
      <c r="Q79" s="530"/>
      <c r="R79" s="530"/>
    </row>
    <row r="80" spans="1:18" x14ac:dyDescent="0.25">
      <c r="A80" s="494"/>
      <c r="B80" s="492"/>
      <c r="C80" s="516"/>
      <c r="D80" s="516"/>
      <c r="E80" s="520">
        <f>E73*E74*-1*COS(RADIANS(O54))+H78</f>
        <v>99.999999999999986</v>
      </c>
      <c r="F80" s="520"/>
      <c r="G80" s="518"/>
      <c r="H80" s="518"/>
      <c r="I80" s="519"/>
      <c r="J80" s="516"/>
      <c r="K80" s="520">
        <f>(E56*0.7*SIN(RADIANS(O54)))+F70</f>
        <v>86.7</v>
      </c>
      <c r="L80" s="520">
        <f>(E56*-1*0.7*SIN(RADIANS(O54)))+F70</f>
        <v>113.3</v>
      </c>
      <c r="M80" s="518"/>
      <c r="N80" s="528"/>
      <c r="O80" s="518"/>
      <c r="P80" s="518"/>
      <c r="Q80" s="530"/>
      <c r="R80" s="530"/>
    </row>
    <row r="81" spans="1:18" x14ac:dyDescent="0.25">
      <c r="A81" s="494"/>
      <c r="B81" s="492"/>
      <c r="C81" s="516"/>
      <c r="D81" s="516"/>
      <c r="E81" s="520">
        <f>E73*E74*SIN(RADIANS(O54))+G77</f>
        <v>40</v>
      </c>
      <c r="F81" s="520"/>
      <c r="G81" s="518"/>
      <c r="H81" s="518"/>
      <c r="I81" s="519"/>
      <c r="J81" s="519"/>
      <c r="K81" s="519"/>
      <c r="L81" s="519"/>
      <c r="M81" s="516"/>
      <c r="N81" s="520"/>
      <c r="O81" s="518"/>
      <c r="P81" s="518"/>
      <c r="Q81" s="530"/>
      <c r="R81" s="530"/>
    </row>
    <row r="82" spans="1:18" x14ac:dyDescent="0.25">
      <c r="A82" s="494"/>
      <c r="B82" s="492"/>
      <c r="C82" s="516"/>
      <c r="D82" s="516"/>
      <c r="E82" s="520">
        <f>E73*E74*COS(RADIANS(O54))+H78</f>
        <v>99.999999999999986</v>
      </c>
      <c r="F82" s="520"/>
      <c r="G82" s="518"/>
      <c r="H82" s="518"/>
      <c r="I82" s="519"/>
      <c r="J82" s="519"/>
      <c r="K82" s="519"/>
      <c r="L82" s="519">
        <v>100</v>
      </c>
      <c r="M82" s="516"/>
      <c r="N82" s="520"/>
      <c r="O82" s="518"/>
      <c r="P82" s="518"/>
      <c r="Q82" s="530"/>
      <c r="R82" s="530"/>
    </row>
    <row r="83" spans="1:18" x14ac:dyDescent="0.25">
      <c r="A83" s="494"/>
      <c r="B83" s="492"/>
      <c r="C83" s="516"/>
      <c r="D83" s="516"/>
      <c r="E83" s="520">
        <f>(E73*E75*COS(RADIANS(O54)))+E81</f>
        <v>40</v>
      </c>
      <c r="F83" s="520">
        <f>(E73*E75*-1*COS(RADIANS(O54)))+E81</f>
        <v>40</v>
      </c>
      <c r="G83" s="518"/>
      <c r="H83" s="518"/>
      <c r="I83" s="519"/>
      <c r="J83" s="520"/>
      <c r="K83" s="520"/>
      <c r="L83" s="520">
        <f>20+SQRT(SQRT(P21/Results!C50))*160</f>
        <v>180</v>
      </c>
      <c r="M83" s="516"/>
      <c r="N83" s="520"/>
      <c r="O83" s="518"/>
      <c r="P83" s="518"/>
      <c r="Q83" s="530"/>
      <c r="R83" s="530"/>
    </row>
    <row r="84" spans="1:18" x14ac:dyDescent="0.25">
      <c r="A84" s="494"/>
      <c r="B84" s="492"/>
      <c r="C84" s="516"/>
      <c r="D84" s="516"/>
      <c r="E84" s="520">
        <f>(E73*E75*-1*SIN(RADIANS(O54)))+E82</f>
        <v>111.99999999999999</v>
      </c>
      <c r="F84" s="520">
        <f>(E73*E75*SIN(RADIANS(O54)))+E82</f>
        <v>87.999999999999986</v>
      </c>
      <c r="G84" s="518"/>
      <c r="H84" s="518"/>
      <c r="I84" s="519"/>
      <c r="J84" s="519"/>
      <c r="K84" s="519"/>
      <c r="L84" s="519"/>
      <c r="M84" s="516"/>
      <c r="N84" s="520"/>
      <c r="O84" s="518"/>
      <c r="P84" s="518"/>
      <c r="Q84" s="530"/>
      <c r="R84" s="530"/>
    </row>
    <row r="85" spans="1:18" x14ac:dyDescent="0.25">
      <c r="A85" s="494"/>
      <c r="B85" s="492"/>
      <c r="C85" s="516"/>
      <c r="D85" s="516"/>
      <c r="E85" s="520">
        <f>(E73*E75*COS(RADIANS(O54)))+E79</f>
        <v>54</v>
      </c>
      <c r="F85" s="520">
        <f>(E73*E75*-1*COS(RADIANS(O54)))+E79</f>
        <v>54</v>
      </c>
      <c r="G85" s="518"/>
      <c r="H85" s="518"/>
      <c r="I85" s="519"/>
      <c r="J85" s="519"/>
      <c r="K85" s="519"/>
      <c r="L85" s="519">
        <v>150</v>
      </c>
      <c r="M85" s="516"/>
      <c r="N85" s="518"/>
      <c r="O85" s="518"/>
      <c r="P85" s="518"/>
      <c r="Q85" s="530"/>
      <c r="R85" s="530"/>
    </row>
    <row r="86" spans="1:18" x14ac:dyDescent="0.25">
      <c r="A86" s="494"/>
      <c r="B86" s="492"/>
      <c r="C86" s="516"/>
      <c r="D86" s="516"/>
      <c r="E86" s="520">
        <f>(E73*E75*-1*SIN(RADIANS(O54)))+E80</f>
        <v>111.99999999999999</v>
      </c>
      <c r="F86" s="520">
        <f>(E73*E75*SIN(RADIANS(O54)))+E80</f>
        <v>87.999999999999986</v>
      </c>
      <c r="G86" s="518"/>
      <c r="H86" s="518"/>
      <c r="I86" s="519"/>
      <c r="J86" s="520"/>
      <c r="K86" s="520"/>
      <c r="L86" s="520">
        <f>20+SQRT(SQRT(P23/Results!C60))*160</f>
        <v>180</v>
      </c>
      <c r="M86" s="516"/>
      <c r="N86" s="519">
        <f>O52</f>
        <v>100</v>
      </c>
      <c r="O86" s="518"/>
      <c r="P86" s="518"/>
      <c r="Q86" s="530"/>
      <c r="R86" s="530"/>
    </row>
    <row r="87" spans="1:18" x14ac:dyDescent="0.25">
      <c r="A87" s="494"/>
      <c r="B87" s="492"/>
      <c r="C87" s="516"/>
      <c r="D87" s="516"/>
      <c r="E87" s="516">
        <f>E73*E74*2.5*SIN(RADIANS(O54))+G77</f>
        <v>29.5</v>
      </c>
      <c r="F87" s="516"/>
      <c r="G87" s="518"/>
      <c r="H87" s="518"/>
      <c r="I87" s="519"/>
      <c r="J87" s="519"/>
      <c r="K87" s="519"/>
      <c r="L87" s="519"/>
      <c r="M87" s="516"/>
      <c r="N87" s="519">
        <f>O53-(E22*E58/F54)</f>
        <v>100</v>
      </c>
      <c r="O87" s="518"/>
      <c r="P87" s="518"/>
      <c r="Q87" s="530"/>
      <c r="R87" s="530"/>
    </row>
    <row r="88" spans="1:18" x14ac:dyDescent="0.25">
      <c r="A88" s="494"/>
      <c r="B88" s="492"/>
      <c r="C88" s="516"/>
      <c r="D88" s="516"/>
      <c r="E88" s="516">
        <f>E73*E74*2.7*COS(RADIANS(O54))+H78</f>
        <v>99.999999999999986</v>
      </c>
      <c r="F88" s="516"/>
      <c r="G88" s="518"/>
      <c r="H88" s="518"/>
      <c r="I88" s="519"/>
      <c r="J88" s="519"/>
      <c r="K88" s="519"/>
      <c r="L88" s="519">
        <v>50</v>
      </c>
      <c r="M88" s="516"/>
      <c r="N88" s="520">
        <f>O52+(E24*E58/F54)</f>
        <v>100</v>
      </c>
      <c r="O88" s="518"/>
      <c r="P88" s="518"/>
      <c r="Q88" s="530"/>
      <c r="R88" s="530"/>
    </row>
    <row r="89" spans="1:18" x14ac:dyDescent="0.25">
      <c r="A89" s="494"/>
      <c r="B89" s="492"/>
      <c r="C89" s="516"/>
      <c r="D89" s="516"/>
      <c r="E89" s="516">
        <f>(E73*E75*0.5*COS(RADIANS(O54)))+E87</f>
        <v>29.5</v>
      </c>
      <c r="F89" s="516">
        <f>(E73*E75*0.5*-1*COS(RADIANS(O54)))+E87</f>
        <v>29.5</v>
      </c>
      <c r="G89" s="518"/>
      <c r="H89" s="518"/>
      <c r="I89" s="519"/>
      <c r="J89" s="520">
        <f>IF(P19&gt;5000,5000,P19)</f>
        <v>0</v>
      </c>
      <c r="K89" s="520"/>
      <c r="L89" s="520">
        <f>20+SQRT(J89/5000)*160</f>
        <v>20</v>
      </c>
      <c r="M89" s="516"/>
      <c r="N89" s="520">
        <f>O53</f>
        <v>100</v>
      </c>
      <c r="O89" s="518"/>
      <c r="P89" s="518"/>
      <c r="Q89" s="530"/>
      <c r="R89" s="530"/>
    </row>
    <row r="90" spans="1:18" x14ac:dyDescent="0.25">
      <c r="A90" s="494"/>
      <c r="B90" s="492"/>
      <c r="C90" s="516"/>
      <c r="D90" s="516"/>
      <c r="E90" s="516">
        <f>(E73*E75*0.5*-1*SIN(RADIANS(O54)))+E88</f>
        <v>105.99999999999999</v>
      </c>
      <c r="F90" s="516">
        <f>(E73*E75*0.5*SIN(RADIANS(O54)))+E88</f>
        <v>93.999999999999986</v>
      </c>
      <c r="G90" s="518"/>
      <c r="H90" s="518"/>
      <c r="I90" s="518"/>
      <c r="J90" s="516"/>
      <c r="K90" s="516"/>
      <c r="L90" s="516"/>
      <c r="M90" s="516"/>
      <c r="N90" s="516"/>
      <c r="O90" s="518"/>
      <c r="P90" s="518"/>
      <c r="Q90" s="530"/>
      <c r="R90" s="530"/>
    </row>
    <row r="91" spans="1:18" x14ac:dyDescent="0.25">
      <c r="A91" s="494"/>
      <c r="B91" s="492"/>
      <c r="C91" s="516"/>
      <c r="D91" s="516"/>
      <c r="E91" s="516">
        <f>E73*E74*3.5*-1*SIN(RADIANS(O54))+G77</f>
        <v>71.5</v>
      </c>
      <c r="F91" s="516"/>
      <c r="G91" s="516"/>
      <c r="H91" s="516"/>
      <c r="I91" s="518"/>
      <c r="J91" s="518"/>
      <c r="K91" s="518"/>
      <c r="L91" s="518"/>
      <c r="M91" s="518"/>
      <c r="N91" s="518"/>
      <c r="O91" s="518"/>
      <c r="P91" s="518"/>
      <c r="Q91" s="530"/>
      <c r="R91" s="530"/>
    </row>
    <row r="92" spans="1:18" x14ac:dyDescent="0.25">
      <c r="A92" s="494"/>
      <c r="B92" s="492"/>
      <c r="C92" s="516"/>
      <c r="D92" s="516"/>
      <c r="E92" s="516">
        <f>E73*E74*3.5*-1*COS(RADIANS(O54))+H78</f>
        <v>99.999999999999986</v>
      </c>
      <c r="F92" s="516"/>
      <c r="G92" s="519"/>
      <c r="H92" s="520">
        <f>(Calcs!C250-P21)/Calcs!C250</f>
        <v>-84.153136834270683</v>
      </c>
      <c r="I92" s="518"/>
      <c r="J92" s="529"/>
      <c r="K92" s="518"/>
      <c r="L92" s="518"/>
      <c r="M92" s="518"/>
      <c r="N92" s="518"/>
      <c r="O92" s="518"/>
      <c r="P92" s="518"/>
      <c r="Q92" s="530"/>
      <c r="R92" s="530"/>
    </row>
    <row r="93" spans="1:18" x14ac:dyDescent="0.25">
      <c r="A93" s="494"/>
      <c r="B93" s="492"/>
      <c r="C93" s="516"/>
      <c r="D93" s="516"/>
      <c r="E93" s="516">
        <f>(E73*E75*2*COS(RADIANS(O54)))+E91</f>
        <v>71.5</v>
      </c>
      <c r="F93" s="516">
        <f>(E73*E75*-1*2*COS(RADIANS(O54)))+E91</f>
        <v>71.5</v>
      </c>
      <c r="G93" s="519"/>
      <c r="H93" s="520">
        <f>H92*H92</f>
        <v>7081.7504390474851</v>
      </c>
      <c r="I93" s="518"/>
      <c r="J93" s="529"/>
      <c r="K93" s="530"/>
      <c r="L93" s="518"/>
      <c r="M93" s="518"/>
      <c r="N93" s="518"/>
      <c r="O93" s="518"/>
      <c r="P93" s="518"/>
      <c r="Q93" s="530"/>
      <c r="R93" s="530"/>
    </row>
    <row r="94" spans="1:18" x14ac:dyDescent="0.25">
      <c r="A94" s="494"/>
      <c r="B94" s="492"/>
      <c r="C94" s="516"/>
      <c r="D94" s="516"/>
      <c r="E94" s="516">
        <f>(E73*E75*-1*2*SIN(RADIANS(O54)))+E92</f>
        <v>123.99999999999999</v>
      </c>
      <c r="F94" s="516">
        <f>(E73*E75*2*SIN(RADIANS(O54)))+E92</f>
        <v>75.999999999999986</v>
      </c>
      <c r="G94" s="516"/>
      <c r="H94" s="516"/>
      <c r="I94" s="518"/>
      <c r="J94" s="518"/>
      <c r="K94" s="518"/>
      <c r="L94" s="518"/>
      <c r="M94" s="518"/>
      <c r="N94" s="518"/>
      <c r="O94" s="518"/>
      <c r="P94" s="518"/>
      <c r="Q94" s="530"/>
      <c r="R94" s="530"/>
    </row>
    <row r="95" spans="1:18" x14ac:dyDescent="0.25">
      <c r="A95" s="494"/>
      <c r="B95" s="492"/>
      <c r="C95" s="516"/>
      <c r="D95" s="516"/>
      <c r="E95" s="516">
        <f>E73*E74*0.5*-1*SIN(RADIANS(O54))+G77</f>
        <v>50.5</v>
      </c>
      <c r="F95" s="516"/>
      <c r="G95" s="516"/>
      <c r="H95" s="516"/>
      <c r="I95" s="518"/>
      <c r="J95" s="518"/>
      <c r="K95" s="518"/>
      <c r="L95" s="518"/>
      <c r="M95" s="518"/>
      <c r="N95" s="518"/>
      <c r="O95" s="518"/>
      <c r="P95" s="518"/>
      <c r="Q95" s="530"/>
      <c r="R95" s="530"/>
    </row>
    <row r="96" spans="1:18" x14ac:dyDescent="0.25">
      <c r="A96" s="494"/>
      <c r="B96" s="492"/>
      <c r="C96" s="516"/>
      <c r="D96" s="516"/>
      <c r="E96" s="516">
        <f>E73*E74*0.5*-1*COS(RADIANS(O54))+H78</f>
        <v>99.999999999999986</v>
      </c>
      <c r="F96" s="516"/>
      <c r="G96" s="516"/>
      <c r="H96" s="516"/>
      <c r="I96" s="518"/>
      <c r="J96" s="518"/>
      <c r="K96" s="518"/>
      <c r="L96" s="518"/>
      <c r="M96" s="518"/>
      <c r="N96" s="518"/>
      <c r="O96" s="518"/>
      <c r="P96" s="518"/>
      <c r="Q96" s="530"/>
      <c r="R96" s="530"/>
    </row>
    <row r="97" spans="1:18" x14ac:dyDescent="0.25">
      <c r="A97" s="494"/>
      <c r="B97" s="492"/>
      <c r="C97" s="516"/>
      <c r="D97" s="516"/>
      <c r="E97" s="516">
        <f>(E73*E75*1.5*COS(RADIANS(O54)))+E95</f>
        <v>50.5</v>
      </c>
      <c r="F97" s="516">
        <f>(E73*E75*-1*1.5*COS(RADIANS(O54)))+E95</f>
        <v>50.5</v>
      </c>
      <c r="G97" s="516"/>
      <c r="H97" s="516"/>
      <c r="I97" s="518"/>
      <c r="J97" s="518"/>
      <c r="K97" s="518"/>
      <c r="L97" s="518"/>
      <c r="M97" s="518"/>
      <c r="N97" s="518"/>
      <c r="O97" s="518"/>
      <c r="P97" s="518"/>
      <c r="Q97" s="530"/>
      <c r="R97" s="530"/>
    </row>
    <row r="98" spans="1:18" x14ac:dyDescent="0.25">
      <c r="A98" s="494"/>
      <c r="B98" s="492"/>
      <c r="C98" s="516"/>
      <c r="D98" s="516"/>
      <c r="E98" s="516">
        <f>(E73*E75*-1*1.5*SIN(RADIANS(O54)))+E96</f>
        <v>117.99999999999999</v>
      </c>
      <c r="F98" s="516">
        <f>(E73*E75*1.5*SIN(RADIANS(O54)))+E96</f>
        <v>81.999999999999986</v>
      </c>
      <c r="G98" s="516"/>
      <c r="H98" s="516"/>
      <c r="I98" s="518"/>
      <c r="J98" s="518"/>
      <c r="K98" s="518"/>
      <c r="L98" s="518"/>
      <c r="M98" s="518"/>
      <c r="N98" s="518"/>
      <c r="O98" s="518"/>
      <c r="P98" s="518"/>
      <c r="Q98" s="530"/>
      <c r="R98" s="530"/>
    </row>
    <row r="99" spans="1:18" x14ac:dyDescent="0.25">
      <c r="A99" s="494"/>
      <c r="B99" s="492"/>
      <c r="C99" s="516"/>
      <c r="D99" s="516"/>
      <c r="E99" s="516">
        <f>(E73*E75*COS(RADIANS(O54)))+G77</f>
        <v>47</v>
      </c>
      <c r="F99" s="516">
        <f>(E73*E75*-1*COS(RADIANS(O54)))+G77</f>
        <v>47</v>
      </c>
      <c r="G99" s="516"/>
      <c r="H99" s="516"/>
      <c r="I99" s="518"/>
      <c r="J99" s="518"/>
      <c r="K99" s="518"/>
      <c r="L99" s="518"/>
      <c r="M99" s="518"/>
      <c r="N99" s="518"/>
      <c r="O99" s="518"/>
      <c r="P99" s="518"/>
      <c r="Q99" s="530"/>
      <c r="R99" s="530"/>
    </row>
    <row r="100" spans="1:18" x14ac:dyDescent="0.25">
      <c r="A100" s="494"/>
      <c r="B100" s="492"/>
      <c r="C100" s="516"/>
      <c r="D100" s="516"/>
      <c r="E100" s="516">
        <f>(E73*E75*-1*SIN(RADIANS(O54)))+H78</f>
        <v>111.99999999999999</v>
      </c>
      <c r="F100" s="516">
        <f>(E73*E75*SIN(RADIANS(O54)))+H78</f>
        <v>87.999999999999986</v>
      </c>
      <c r="G100" s="516"/>
      <c r="H100" s="516"/>
      <c r="I100" s="518"/>
      <c r="J100" s="518"/>
      <c r="K100" s="518"/>
      <c r="L100" s="518"/>
      <c r="M100" s="518"/>
      <c r="N100" s="518"/>
      <c r="O100" s="518"/>
      <c r="P100" s="518"/>
      <c r="Q100" s="530"/>
      <c r="R100" s="530"/>
    </row>
    <row r="101" spans="1:18" x14ac:dyDescent="0.25">
      <c r="A101" s="494"/>
      <c r="B101" s="492"/>
      <c r="C101" s="8"/>
      <c r="D101" s="8"/>
      <c r="E101" s="8"/>
      <c r="F101" s="8"/>
      <c r="G101" s="8"/>
      <c r="H101" s="8"/>
      <c r="I101" s="8"/>
      <c r="J101" s="8"/>
      <c r="K101" s="8"/>
      <c r="L101" s="8"/>
      <c r="M101" s="8"/>
      <c r="N101" s="8"/>
      <c r="O101" s="8"/>
      <c r="P101" s="8"/>
      <c r="Q101" s="492"/>
      <c r="R101" s="494"/>
    </row>
    <row r="102" spans="1:18" x14ac:dyDescent="0.25">
      <c r="A102" s="494"/>
      <c r="B102" s="494"/>
      <c r="C102" s="8"/>
      <c r="D102" s="8"/>
      <c r="E102" s="8"/>
      <c r="F102" s="8"/>
      <c r="G102" s="8"/>
      <c r="H102" s="8"/>
      <c r="I102" s="8"/>
      <c r="J102" s="8"/>
      <c r="K102" s="8"/>
      <c r="L102" s="8"/>
      <c r="M102" s="8"/>
      <c r="N102" s="8"/>
      <c r="O102" s="8"/>
      <c r="P102" s="8"/>
      <c r="Q102" s="494"/>
      <c r="R102" s="494"/>
    </row>
    <row r="103" spans="1:18" x14ac:dyDescent="0.25">
      <c r="A103" s="494"/>
      <c r="B103" s="492"/>
      <c r="C103" s="8"/>
      <c r="D103" s="8"/>
      <c r="E103" s="8"/>
      <c r="F103" s="8"/>
      <c r="G103" s="8"/>
      <c r="H103" s="8"/>
      <c r="I103" s="8"/>
      <c r="J103" s="8"/>
      <c r="K103" s="8"/>
      <c r="L103" s="8"/>
      <c r="M103" s="8"/>
      <c r="N103" s="8"/>
      <c r="O103" s="8"/>
      <c r="P103" s="8"/>
      <c r="Q103" s="492"/>
      <c r="R103" s="494"/>
    </row>
    <row r="104" spans="1:18" x14ac:dyDescent="0.25">
      <c r="A104" s="494"/>
      <c r="B104" s="494"/>
      <c r="C104" s="8"/>
      <c r="D104" s="8"/>
      <c r="E104" s="8"/>
      <c r="F104" s="8"/>
      <c r="G104" s="8"/>
      <c r="H104" s="8"/>
      <c r="I104" s="8"/>
      <c r="J104" s="8"/>
      <c r="K104" s="8"/>
      <c r="L104" s="8"/>
      <c r="M104" s="8"/>
      <c r="N104" s="8"/>
      <c r="O104" s="8"/>
      <c r="P104" s="8"/>
      <c r="Q104" s="494"/>
      <c r="R104" s="494"/>
    </row>
    <row r="105" spans="1:18" x14ac:dyDescent="0.25">
      <c r="A105" s="494"/>
      <c r="B105" s="494"/>
      <c r="C105" s="494"/>
      <c r="D105" s="494"/>
      <c r="E105" s="494"/>
      <c r="F105" s="494"/>
      <c r="G105" s="494"/>
      <c r="H105" s="494"/>
      <c r="I105" s="494"/>
      <c r="J105" s="494"/>
      <c r="K105" s="494"/>
      <c r="L105" s="494"/>
      <c r="M105" s="494"/>
      <c r="N105" s="494"/>
      <c r="O105" s="494"/>
      <c r="P105" s="494"/>
      <c r="Q105" s="494"/>
      <c r="R105" s="494"/>
    </row>
    <row r="106" spans="1:18" x14ac:dyDescent="0.25">
      <c r="A106" s="494"/>
      <c r="B106" s="494"/>
      <c r="C106" s="494"/>
      <c r="D106" s="494"/>
      <c r="E106" s="494"/>
      <c r="F106" s="494"/>
      <c r="G106" s="494"/>
      <c r="H106" s="494"/>
      <c r="I106" s="494"/>
      <c r="J106" s="494"/>
      <c r="K106" s="494"/>
      <c r="L106" s="494"/>
      <c r="M106" s="494"/>
      <c r="N106" s="494"/>
      <c r="O106" s="494"/>
      <c r="P106" s="494"/>
      <c r="Q106" s="494"/>
      <c r="R106" s="494"/>
    </row>
    <row r="107" spans="1:18" x14ac:dyDescent="0.25">
      <c r="A107" s="494"/>
      <c r="B107" s="494"/>
      <c r="C107" s="494"/>
      <c r="D107" s="494"/>
      <c r="E107" s="494"/>
      <c r="F107" s="494"/>
      <c r="G107" s="494"/>
      <c r="H107" s="494"/>
      <c r="I107" s="494"/>
      <c r="J107" s="494"/>
      <c r="K107" s="494"/>
      <c r="L107" s="494"/>
      <c r="M107" s="494"/>
      <c r="N107" s="494"/>
      <c r="O107" s="494"/>
      <c r="P107" s="494"/>
      <c r="Q107" s="494"/>
      <c r="R107" s="494"/>
    </row>
    <row r="108" spans="1:18" x14ac:dyDescent="0.25">
      <c r="A108" s="494"/>
      <c r="B108" s="494"/>
      <c r="C108" s="494"/>
      <c r="D108" s="494"/>
      <c r="E108" s="494"/>
      <c r="F108" s="494"/>
      <c r="G108" s="494"/>
      <c r="H108" s="494"/>
      <c r="I108" s="494"/>
      <c r="J108" s="494"/>
      <c r="K108" s="494"/>
      <c r="L108" s="494"/>
      <c r="M108" s="494"/>
      <c r="N108" s="494"/>
      <c r="O108" s="494"/>
      <c r="P108" s="494"/>
      <c r="Q108" s="494"/>
      <c r="R108" s="494"/>
    </row>
  </sheetData>
  <sheetProtection algorithmName="SHA-512" hashValue="L6BGZ/P5solE3hfNQNk+glIWUKxlcnyHxmBeeAS4S1jJNoxZfmh6ZU1QwUWF6ZV3xw8oXXs7h/Uknk/DFoH74g==" saltValue="A/HmMBN+4N4ElQ4cBFBF3g==" spinCount="100000" sheet="1" objects="1" scenarios="1" selectLockedCells="1"/>
  <mergeCells count="40">
    <mergeCell ref="C34:D34"/>
    <mergeCell ref="C35:D35"/>
    <mergeCell ref="G35:I36"/>
    <mergeCell ref="O19:O20"/>
    <mergeCell ref="O21:O22"/>
    <mergeCell ref="O23:O24"/>
    <mergeCell ref="J35:J36"/>
    <mergeCell ref="K35:L36"/>
    <mergeCell ref="E26:E27"/>
    <mergeCell ref="C33:D33"/>
    <mergeCell ref="C18:D19"/>
    <mergeCell ref="C32:D32"/>
    <mergeCell ref="O56:O57"/>
    <mergeCell ref="C20:D21"/>
    <mergeCell ref="E20:E21"/>
    <mergeCell ref="E18:E19"/>
    <mergeCell ref="N19:N20"/>
    <mergeCell ref="C28:D29"/>
    <mergeCell ref="E28:E29"/>
    <mergeCell ref="C31:D31"/>
    <mergeCell ref="C36:D36"/>
    <mergeCell ref="O54:O55"/>
    <mergeCell ref="C26:D27"/>
    <mergeCell ref="N25:N26"/>
    <mergeCell ref="O25:O26"/>
    <mergeCell ref="N21:N22"/>
    <mergeCell ref="C24:D25"/>
    <mergeCell ref="E24:E25"/>
    <mergeCell ref="H3:K3"/>
    <mergeCell ref="L3:P3"/>
    <mergeCell ref="C16:D17"/>
    <mergeCell ref="E16:E17"/>
    <mergeCell ref="C3:G3"/>
    <mergeCell ref="P19:P20"/>
    <mergeCell ref="C22:D23"/>
    <mergeCell ref="E22:E23"/>
    <mergeCell ref="P25:P26"/>
    <mergeCell ref="P21:P22"/>
    <mergeCell ref="N23:N24"/>
    <mergeCell ref="P23:P24"/>
  </mergeCells>
  <phoneticPr fontId="2" type="noConversion"/>
  <dataValidations count="1">
    <dataValidation type="whole" allowBlank="1" showInputMessage="1" showErrorMessage="1" error="Period selected must be 0 to 250" sqref="J35:J36">
      <formula1>0</formula1>
      <formula2>250</formula2>
    </dataValidation>
  </dataValidations>
  <printOptions horizontalCentered="1" verticalCentered="1"/>
  <pageMargins left="0.15748031496062992" right="0.27559055118110237" top="0.98425196850393704" bottom="0.98425196850393704" header="0.51181102362204722" footer="0.51181102362204722"/>
  <pageSetup paperSize="9" orientation="landscape" r:id="rId1"/>
  <headerFooter alignWithMargins="0">
    <oddHeader>&amp;LCopyright 2019 JD Palmer&amp;CThe Soft Landing Challenge - Lander&amp;R&amp;D</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3"/>
  </sheetPr>
  <dimension ref="B1:O1"/>
  <sheetViews>
    <sheetView showGridLines="0" showRowColHeaders="0" workbookViewId="0">
      <selection activeCell="A47" sqref="A47"/>
    </sheetView>
  </sheetViews>
  <sheetFormatPr defaultRowHeight="13.2" x14ac:dyDescent="0.25"/>
  <sheetData>
    <row r="1" spans="2:15" ht="18.75" customHeight="1" x14ac:dyDescent="0.25">
      <c r="B1" s="732" t="s">
        <v>192</v>
      </c>
      <c r="C1" s="732"/>
      <c r="D1" s="732"/>
      <c r="E1" s="100">
        <f>Results!$C$50</f>
        <v>400</v>
      </c>
      <c r="G1" s="733" t="s">
        <v>97</v>
      </c>
      <c r="H1" s="733"/>
      <c r="I1" s="733"/>
      <c r="J1" s="156">
        <v>0</v>
      </c>
      <c r="K1" s="734" t="s">
        <v>96</v>
      </c>
      <c r="L1" s="734"/>
      <c r="M1" s="734"/>
      <c r="N1" s="734"/>
      <c r="O1" s="157">
        <f>Results!C27</f>
        <v>12072</v>
      </c>
    </row>
  </sheetData>
  <sheetProtection algorithmName="SHA-512" hashValue="EUdyRlPPCJELBbIYp9ui5tGSNJWit3wrKKt9nFYcv3IbdX5sAP++pH1UQt0iQqKSzH9oe3bSCZ7GN6S8onGPMA==" saltValue="buZz0pbzRj0pA6dnq9kvJg==" spinCount="100000" sheet="1" objects="1" scenarios="1" selectLockedCells="1" selectUnlockedCells="1"/>
  <mergeCells count="3">
    <mergeCell ref="B1:D1"/>
    <mergeCell ref="G1:I1"/>
    <mergeCell ref="K1:N1"/>
  </mergeCells>
  <phoneticPr fontId="2" type="noConversion"/>
  <printOptions horizontalCentered="1" verticalCentered="1"/>
  <pageMargins left="0.15748031496062992" right="0.15748031496062992" top="0" bottom="0.27559055118110237" header="0" footer="0"/>
  <pageSetup paperSize="9" scale="95" orientation="landscape" r:id="rId1"/>
  <headerFooter alignWithMargins="0">
    <oddFooter>&amp;LCopyright 2019 JD Palmer&amp;CThe Soft Landing Challenge - Lander&amp;R&amp;D</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9</vt:i4>
      </vt:variant>
    </vt:vector>
  </HeadingPairs>
  <TitlesOfParts>
    <vt:vector size="9" baseType="lpstr">
      <vt:lpstr>Intro</vt:lpstr>
      <vt:lpstr>Input</vt:lpstr>
      <vt:lpstr>Configuration</vt:lpstr>
      <vt:lpstr>Profile</vt:lpstr>
      <vt:lpstr>Trajectory</vt:lpstr>
      <vt:lpstr>Results</vt:lpstr>
      <vt:lpstr>Calcs</vt:lpstr>
      <vt:lpstr>Dashboard</vt:lpstr>
      <vt:lpstr>Charts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2019-04-21T15:54:52Z</cp:lastPrinted>
  <dcterms:created xsi:type="dcterms:W3CDTF">2013-07-01T15:39:39Z</dcterms:created>
  <dcterms:modified xsi:type="dcterms:W3CDTF">2019-05-12T10:08:31Z</dcterms:modified>
</cp:coreProperties>
</file>